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首页" sheetId="27" r:id="rId1"/>
    <sheet name="说明" sheetId="28" r:id="rId2"/>
    <sheet name="常用快速页" sheetId="30" r:id="rId3"/>
    <sheet name="远征查询" sheetId="11" r:id="rId4"/>
    <sheet name="任务查询" sheetId="29" r:id="rId5"/>
    <sheet name="舰娘列表" sheetId="16" r:id="rId6"/>
    <sheet name="舰娘建造" sheetId="21" r:id="rId7"/>
    <sheet name="舰娘装备" sheetId="19" r:id="rId8"/>
    <sheet name="装备开发" sheetId="22" r:id="rId9"/>
    <sheet name="装备改修" sheetId="26" r:id="rId10"/>
    <sheet name="改修数据" sheetId="23" state="hidden" r:id="rId11"/>
    <sheet name="经验计算" sheetId="14" r:id="rId12"/>
    <sheet name="演习计算" sheetId="15" r:id="rId13"/>
    <sheet name="舰娘数据" sheetId="6" state="hidden" r:id="rId14"/>
    <sheet name="远征数据" sheetId="4" state="hidden" r:id="rId15"/>
    <sheet name="深海数据" sheetId="8" state="hidden" r:id="rId16"/>
    <sheet name="深海装备数据" sheetId="9" state="hidden" r:id="rId17"/>
    <sheet name="通用参数" sheetId="12" state="hidden" r:id="rId18"/>
    <sheet name="数据转换" sheetId="18" state="hidden" r:id="rId19"/>
    <sheet name="等级经验数据" sheetId="13" state="hidden" r:id="rId20"/>
    <sheet name="舰娘装备数据" sheetId="7" state="hidden" r:id="rId21"/>
  </sheets>
  <definedNames>
    <definedName name="_xlnm._FilterDatabase" localSheetId="4" hidden="1">任务查询!$B$4:$L$59</definedName>
    <definedName name="_xlnm._FilterDatabase" localSheetId="7" hidden="1">舰娘装备!$B$4:$S$169</definedName>
    <definedName name="_xlnm._FilterDatabase" localSheetId="5" hidden="1">舰娘列表!$B$7:$AQ$426</definedName>
    <definedName name="_xlnm._FilterDatabase" localSheetId="3" hidden="1">远征查询!$B$9:$AB$49</definedName>
    <definedName name="改修数据_装备名">改修数据!$B$5:$B$82</definedName>
    <definedName name="改修数据_装备名基准全数据">改修数据!$B$5:$Y$120</definedName>
    <definedName name="数据转换_射程">数据转换!$Q$4:$R$8</definedName>
    <definedName name="数据转换_星期转换">数据转换!$W$4:$X$11</definedName>
    <definedName name="数据转换_装备种1">数据转换!$E$4:$F$22</definedName>
    <definedName name="数据转换_装备种2">数据转换!$H$4:$I$36</definedName>
    <definedName name="数据转换_装备种3">数据转换!$K$4:$L$53</definedName>
    <definedName name="数据转换_装备种4">数据转换!$N$4:$O$38</definedName>
    <definedName name="数据转换_速力">数据转换!$T$4:$U$6</definedName>
    <definedName name="数据转换_舰种">数据转换!$B$4:$C$25</definedName>
    <definedName name="是否选择">通用参数!$B$3:$B$4</definedName>
    <definedName name="星期选择">通用参数!$I$3:$I$10</definedName>
    <definedName name="大发数选择">通用参数!$D$3:$D$7</definedName>
    <definedName name="等级经验数据_地图经验表">等级经验数据!$E$5:$H$30</definedName>
    <definedName name="等级经验数据_地图编号">等级经验数据!$E$5:$E$30</definedName>
    <definedName name="等级经验数据_等级经验查询表">等级经验数据!$B$5:$C$159</definedName>
    <definedName name="等级经验数据_等级选择">等级经验数据!$B$5:$B$159</definedName>
    <definedName name="战斗评价">通用参数!$E$3:$E$7</definedName>
    <definedName name="舰娘数据_舰娘名基准全数据">舰娘数据!$D$5:$BJ$511</definedName>
    <definedName name="舰娘装备数据_装备号基准全数据">舰娘装备数据!$C$5:$X$200</definedName>
    <definedName name="舰娘属性阶段">通用参数!$F$3:$F$5</definedName>
    <definedName name="远征数据_远征号">远征数据!$B$6:$B$45</definedName>
    <definedName name="远征数据_远征号基准全数据">远征数据!$B$6:$AE$45</definedName>
    <definedName name="远征每时间选择">通用参数!$C$3:$C$4</definedName>
  </definedNames>
  <calcPr calcId="124519"/>
  <fileRecoveryPr autoRecover="0"/>
</workbook>
</file>

<file path=xl/calcChain.xml><?xml version="1.0" encoding="utf-8"?>
<calcChain xmlns="http://schemas.openxmlformats.org/spreadsheetml/2006/main">
  <c r="K110" i="26"/>
  <c r="J110"/>
  <c r="I110"/>
  <c r="K109"/>
  <c r="J109"/>
  <c r="I109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K113"/>
  <c r="J113"/>
  <c r="I113"/>
  <c r="K112"/>
  <c r="J112"/>
  <c r="I112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K116"/>
  <c r="J116"/>
  <c r="I116"/>
  <c r="K115"/>
  <c r="J115"/>
  <c r="I115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K119"/>
  <c r="J119"/>
  <c r="I119"/>
  <c r="K118"/>
  <c r="J118"/>
  <c r="I118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K122"/>
  <c r="J122"/>
  <c r="I122"/>
  <c r="K121"/>
  <c r="J121"/>
  <c r="I121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K125"/>
  <c r="J125"/>
  <c r="I125"/>
  <c r="K124"/>
  <c r="J124"/>
  <c r="I124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K128"/>
  <c r="J128"/>
  <c r="I128"/>
  <c r="K127"/>
  <c r="J127"/>
  <c r="I127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K131"/>
  <c r="J131"/>
  <c r="I131"/>
  <c r="K130"/>
  <c r="J130"/>
  <c r="I130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K134"/>
  <c r="J134"/>
  <c r="I134"/>
  <c r="K133"/>
  <c r="J133"/>
  <c r="I133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K137"/>
  <c r="J137"/>
  <c r="I137"/>
  <c r="K136"/>
  <c r="J136"/>
  <c r="I136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K140"/>
  <c r="J140"/>
  <c r="I140"/>
  <c r="K139"/>
  <c r="J139"/>
  <c r="I139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K143"/>
  <c r="J143"/>
  <c r="I143"/>
  <c r="K142"/>
  <c r="J142"/>
  <c r="I142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K146"/>
  <c r="J146"/>
  <c r="I146"/>
  <c r="K145"/>
  <c r="J145"/>
  <c r="I145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K104"/>
  <c r="J104"/>
  <c r="I104"/>
  <c r="K103"/>
  <c r="J103"/>
  <c r="I103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K80"/>
  <c r="J80"/>
  <c r="I80"/>
  <c r="K79"/>
  <c r="J79"/>
  <c r="I79"/>
  <c r="U78"/>
  <c r="T78"/>
  <c r="S78"/>
  <c r="R78"/>
  <c r="Q78"/>
  <c r="P78"/>
  <c r="O78"/>
  <c r="N78"/>
  <c r="M78"/>
  <c r="L78"/>
  <c r="K78"/>
  <c r="J78"/>
  <c r="I78"/>
  <c r="H78"/>
  <c r="G78"/>
  <c r="F78"/>
  <c r="E78"/>
  <c r="K77"/>
  <c r="J77"/>
  <c r="I77"/>
  <c r="K76"/>
  <c r="J76"/>
  <c r="I76"/>
  <c r="U75"/>
  <c r="T75"/>
  <c r="S75"/>
  <c r="R75"/>
  <c r="Q75"/>
  <c r="P75"/>
  <c r="O75"/>
  <c r="N75"/>
  <c r="M75"/>
  <c r="L75"/>
  <c r="K75"/>
  <c r="J75"/>
  <c r="I75"/>
  <c r="H75"/>
  <c r="G75"/>
  <c r="F75"/>
  <c r="E75"/>
  <c r="C187" i="19"/>
  <c r="D187"/>
  <c r="E187"/>
  <c r="F187"/>
  <c r="G187"/>
  <c r="H187"/>
  <c r="I187"/>
  <c r="J187"/>
  <c r="K187"/>
  <c r="L187"/>
  <c r="M187"/>
  <c r="N187"/>
  <c r="O187"/>
  <c r="P187"/>
  <c r="Q187"/>
  <c r="R187"/>
  <c r="S187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Z415" i="6"/>
  <c r="AF411"/>
  <c r="AC411"/>
  <c r="Z411"/>
  <c r="AF415"/>
  <c r="AC415"/>
  <c r="AF397"/>
  <c r="AC397"/>
  <c r="AF389"/>
  <c r="AC389"/>
  <c r="AF403"/>
  <c r="AC403"/>
  <c r="Z403"/>
  <c r="AF419"/>
  <c r="AC419"/>
  <c r="Z419"/>
  <c r="D424" i="16"/>
  <c r="E424"/>
  <c r="F424"/>
  <c r="G424"/>
  <c r="H424"/>
  <c r="I424"/>
  <c r="J424"/>
  <c r="K424"/>
  <c r="L424"/>
  <c r="M424"/>
  <c r="N424"/>
  <c r="O424"/>
  <c r="P424"/>
  <c r="Q424"/>
  <c r="R424"/>
  <c r="T424"/>
  <c r="U424"/>
  <c r="V424"/>
  <c r="W424"/>
  <c r="X424"/>
  <c r="Y424"/>
  <c r="Z424"/>
  <c r="AA424"/>
  <c r="AC424"/>
  <c r="AD424"/>
  <c r="AE424"/>
  <c r="AF424"/>
  <c r="AH424"/>
  <c r="AI424"/>
  <c r="AJ424"/>
  <c r="AK424"/>
  <c r="AL424"/>
  <c r="AM424"/>
  <c r="AN424"/>
  <c r="AO424"/>
  <c r="D418"/>
  <c r="E418"/>
  <c r="F418"/>
  <c r="G418"/>
  <c r="H418"/>
  <c r="I418"/>
  <c r="J418"/>
  <c r="K418"/>
  <c r="L418"/>
  <c r="M418"/>
  <c r="N418"/>
  <c r="O418"/>
  <c r="P418"/>
  <c r="Q418"/>
  <c r="R418"/>
  <c r="T418"/>
  <c r="U418"/>
  <c r="V418"/>
  <c r="W418"/>
  <c r="X418"/>
  <c r="Y418"/>
  <c r="Z418"/>
  <c r="AA418"/>
  <c r="AC418"/>
  <c r="AD418"/>
  <c r="AE418"/>
  <c r="AF418"/>
  <c r="AH418"/>
  <c r="AI418"/>
  <c r="AJ418"/>
  <c r="AK418"/>
  <c r="AL418"/>
  <c r="AM418"/>
  <c r="AN418"/>
  <c r="AO418"/>
  <c r="B184" i="19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B183"/>
  <c r="D427" i="16"/>
  <c r="E427"/>
  <c r="F427"/>
  <c r="G427"/>
  <c r="H427"/>
  <c r="I427"/>
  <c r="J427"/>
  <c r="K427"/>
  <c r="L427"/>
  <c r="M427"/>
  <c r="N427"/>
  <c r="O427"/>
  <c r="P427"/>
  <c r="Q427"/>
  <c r="R427"/>
  <c r="T427"/>
  <c r="U427"/>
  <c r="V427"/>
  <c r="W427"/>
  <c r="X427"/>
  <c r="Y427"/>
  <c r="Z427"/>
  <c r="AA427"/>
  <c r="AC427"/>
  <c r="AD427"/>
  <c r="AE427"/>
  <c r="AF427"/>
  <c r="AH427"/>
  <c r="AI427"/>
  <c r="AJ427"/>
  <c r="AK427"/>
  <c r="AL427"/>
  <c r="AM427"/>
  <c r="AN427"/>
  <c r="AO427"/>
  <c r="D428"/>
  <c r="E428"/>
  <c r="F428"/>
  <c r="G428"/>
  <c r="H428"/>
  <c r="I428"/>
  <c r="J428"/>
  <c r="K428"/>
  <c r="L428"/>
  <c r="M428"/>
  <c r="N428"/>
  <c r="O428"/>
  <c r="P428"/>
  <c r="Q428"/>
  <c r="R428"/>
  <c r="T428"/>
  <c r="U428"/>
  <c r="V428"/>
  <c r="W428"/>
  <c r="X428"/>
  <c r="Y428"/>
  <c r="Z428"/>
  <c r="AA428"/>
  <c r="AC428"/>
  <c r="AD428"/>
  <c r="AE428"/>
  <c r="AF428"/>
  <c r="AH428"/>
  <c r="AI428"/>
  <c r="AJ428"/>
  <c r="AK428"/>
  <c r="AL428"/>
  <c r="AM428"/>
  <c r="AN428"/>
  <c r="AO428"/>
  <c r="D429"/>
  <c r="E429"/>
  <c r="F429"/>
  <c r="G429"/>
  <c r="H429"/>
  <c r="I429"/>
  <c r="M429"/>
  <c r="N429"/>
  <c r="O429"/>
  <c r="P429"/>
  <c r="Q429"/>
  <c r="R429"/>
  <c r="T429"/>
  <c r="U429"/>
  <c r="V429"/>
  <c r="W429"/>
  <c r="X429"/>
  <c r="Y429"/>
  <c r="Z429"/>
  <c r="AA429"/>
  <c r="AC429"/>
  <c r="AD429"/>
  <c r="AE429"/>
  <c r="AF429"/>
  <c r="AH429"/>
  <c r="AI429"/>
  <c r="AJ429"/>
  <c r="AK429"/>
  <c r="AL429"/>
  <c r="AM429"/>
  <c r="AN429"/>
  <c r="AO429"/>
  <c r="D432"/>
  <c r="E432"/>
  <c r="F432"/>
  <c r="G432"/>
  <c r="H432"/>
  <c r="I432"/>
  <c r="K432"/>
  <c r="L432"/>
  <c r="M432"/>
  <c r="N432"/>
  <c r="O432"/>
  <c r="P432"/>
  <c r="Q432"/>
  <c r="R432"/>
  <c r="T432"/>
  <c r="U432"/>
  <c r="V432"/>
  <c r="W432"/>
  <c r="X432"/>
  <c r="Y432"/>
  <c r="Z432"/>
  <c r="AA432"/>
  <c r="AC432"/>
  <c r="AD432"/>
  <c r="AE432"/>
  <c r="AF432"/>
  <c r="AH432"/>
  <c r="AI432"/>
  <c r="AJ432"/>
  <c r="AK432"/>
  <c r="AL432"/>
  <c r="AM432"/>
  <c r="AN432"/>
  <c r="AO432"/>
  <c r="D394"/>
  <c r="E394"/>
  <c r="F394"/>
  <c r="G394"/>
  <c r="H394"/>
  <c r="I394"/>
  <c r="J394"/>
  <c r="K394"/>
  <c r="L394"/>
  <c r="M394"/>
  <c r="N394"/>
  <c r="O394"/>
  <c r="P394"/>
  <c r="Q394"/>
  <c r="R394"/>
  <c r="T394"/>
  <c r="U394"/>
  <c r="V394"/>
  <c r="W394"/>
  <c r="X394"/>
  <c r="Y394"/>
  <c r="Z394"/>
  <c r="AA394"/>
  <c r="AC394"/>
  <c r="AD394"/>
  <c r="AE394"/>
  <c r="AF394"/>
  <c r="AH394"/>
  <c r="AI394"/>
  <c r="AJ394"/>
  <c r="AK394"/>
  <c r="AL394"/>
  <c r="AM394"/>
  <c r="AN394"/>
  <c r="AO394"/>
  <c r="D395"/>
  <c r="E395"/>
  <c r="F395"/>
  <c r="G395"/>
  <c r="H395"/>
  <c r="I395"/>
  <c r="J395"/>
  <c r="M395"/>
  <c r="N395"/>
  <c r="O395"/>
  <c r="P395"/>
  <c r="Q395"/>
  <c r="R395"/>
  <c r="T395"/>
  <c r="U395"/>
  <c r="V395"/>
  <c r="W395"/>
  <c r="X395"/>
  <c r="Y395"/>
  <c r="Z395"/>
  <c r="AA395"/>
  <c r="AC395"/>
  <c r="AD395"/>
  <c r="AE395"/>
  <c r="AF395"/>
  <c r="AH395"/>
  <c r="AI395"/>
  <c r="AJ395"/>
  <c r="AK395"/>
  <c r="AL395"/>
  <c r="AM395"/>
  <c r="AN395"/>
  <c r="AO395"/>
  <c r="D382"/>
  <c r="E382"/>
  <c r="F382"/>
  <c r="G382"/>
  <c r="H382"/>
  <c r="I382"/>
  <c r="J382"/>
  <c r="K382"/>
  <c r="L382"/>
  <c r="M382"/>
  <c r="N382"/>
  <c r="O382"/>
  <c r="P382"/>
  <c r="Q382"/>
  <c r="R382"/>
  <c r="T382"/>
  <c r="U382"/>
  <c r="V382"/>
  <c r="W382"/>
  <c r="X382"/>
  <c r="Y382"/>
  <c r="Z382"/>
  <c r="AA382"/>
  <c r="AC382"/>
  <c r="AD382"/>
  <c r="AE382"/>
  <c r="AF382"/>
  <c r="AH382"/>
  <c r="AI382"/>
  <c r="AJ382"/>
  <c r="AK382"/>
  <c r="AL382"/>
  <c r="AM382"/>
  <c r="AN382"/>
  <c r="AO382"/>
  <c r="D383"/>
  <c r="E383"/>
  <c r="F383"/>
  <c r="G383"/>
  <c r="H383"/>
  <c r="I383"/>
  <c r="J383"/>
  <c r="M383"/>
  <c r="N383"/>
  <c r="O383"/>
  <c r="P383"/>
  <c r="Q383"/>
  <c r="R383"/>
  <c r="T383"/>
  <c r="U383"/>
  <c r="V383"/>
  <c r="W383"/>
  <c r="X383"/>
  <c r="Y383"/>
  <c r="Z383"/>
  <c r="AA383"/>
  <c r="AC383"/>
  <c r="AD383"/>
  <c r="AE383"/>
  <c r="AF383"/>
  <c r="AH383"/>
  <c r="AI383"/>
  <c r="AJ383"/>
  <c r="AK383"/>
  <c r="AL383"/>
  <c r="AM383"/>
  <c r="AN383"/>
  <c r="AO383"/>
  <c r="D407"/>
  <c r="E407"/>
  <c r="F407"/>
  <c r="G407"/>
  <c r="H407"/>
  <c r="I407"/>
  <c r="J407"/>
  <c r="K407"/>
  <c r="L407"/>
  <c r="M407"/>
  <c r="N407"/>
  <c r="O407"/>
  <c r="P407"/>
  <c r="Q407"/>
  <c r="R407"/>
  <c r="T407"/>
  <c r="U407"/>
  <c r="V407"/>
  <c r="W407"/>
  <c r="X407"/>
  <c r="Y407"/>
  <c r="Z407"/>
  <c r="AA407"/>
  <c r="AC407"/>
  <c r="AD407"/>
  <c r="AE407"/>
  <c r="AF407"/>
  <c r="AH407"/>
  <c r="AI407"/>
  <c r="AJ407"/>
  <c r="AK407"/>
  <c r="AL407"/>
  <c r="AM407"/>
  <c r="AN407"/>
  <c r="AO407"/>
  <c r="D408"/>
  <c r="E408"/>
  <c r="F408"/>
  <c r="G408"/>
  <c r="H408"/>
  <c r="I408"/>
  <c r="J408"/>
  <c r="K408"/>
  <c r="M408"/>
  <c r="N408"/>
  <c r="O408"/>
  <c r="P408"/>
  <c r="Q408"/>
  <c r="R408"/>
  <c r="T408"/>
  <c r="U408"/>
  <c r="V408"/>
  <c r="W408"/>
  <c r="X408"/>
  <c r="Y408"/>
  <c r="Z408"/>
  <c r="AA408"/>
  <c r="AC408"/>
  <c r="AD408"/>
  <c r="AE408"/>
  <c r="AF408"/>
  <c r="AH408"/>
  <c r="AI408"/>
  <c r="AJ408"/>
  <c r="AK408"/>
  <c r="AL408"/>
  <c r="AM408"/>
  <c r="AN408"/>
  <c r="AO408"/>
  <c r="BI342" i="6"/>
  <c r="BJ342"/>
  <c r="BI343"/>
  <c r="BJ343"/>
  <c r="BI344"/>
  <c r="BJ344"/>
  <c r="BI345"/>
  <c r="BJ345"/>
  <c r="BI346"/>
  <c r="BJ346"/>
  <c r="BI347"/>
  <c r="BJ347"/>
  <c r="BI348"/>
  <c r="BJ348"/>
  <c r="BI349"/>
  <c r="BJ349"/>
  <c r="BI350"/>
  <c r="BJ350"/>
  <c r="BI351"/>
  <c r="BJ351"/>
  <c r="BI352"/>
  <c r="BJ352"/>
  <c r="BI353"/>
  <c r="BJ353"/>
  <c r="BI354"/>
  <c r="BJ354"/>
  <c r="BI355"/>
  <c r="BJ355"/>
  <c r="BI356"/>
  <c r="BJ356"/>
  <c r="BI357"/>
  <c r="BJ357"/>
  <c r="BI358"/>
  <c r="BJ358"/>
  <c r="BI359"/>
  <c r="BJ359"/>
  <c r="BI360"/>
  <c r="BJ360"/>
  <c r="BI361"/>
  <c r="BJ361"/>
  <c r="BI362"/>
  <c r="BJ362"/>
  <c r="BI363"/>
  <c r="BJ363"/>
  <c r="BI364"/>
  <c r="BJ364"/>
  <c r="BI365"/>
  <c r="BJ365"/>
  <c r="BI366"/>
  <c r="BJ366"/>
  <c r="BI367"/>
  <c r="BJ367"/>
  <c r="BI368"/>
  <c r="BJ368"/>
  <c r="BI369"/>
  <c r="BJ369"/>
  <c r="BI370"/>
  <c r="BJ370"/>
  <c r="BI371"/>
  <c r="BJ371"/>
  <c r="BI372"/>
  <c r="BJ372"/>
  <c r="BI373"/>
  <c r="BJ373"/>
  <c r="BI374"/>
  <c r="BJ374"/>
  <c r="BI375"/>
  <c r="BJ375"/>
  <c r="BI376"/>
  <c r="BJ376"/>
  <c r="BI377"/>
  <c r="BJ377"/>
  <c r="BI378"/>
  <c r="BJ378"/>
  <c r="BI379"/>
  <c r="BJ379"/>
  <c r="BI380"/>
  <c r="BJ380"/>
  <c r="BI381"/>
  <c r="BJ381"/>
  <c r="BI382"/>
  <c r="BJ382"/>
  <c r="BI383"/>
  <c r="BJ383"/>
  <c r="BI384"/>
  <c r="BJ384"/>
  <c r="BI385"/>
  <c r="BJ385"/>
  <c r="BI386"/>
  <c r="BJ386"/>
  <c r="BI387"/>
  <c r="BJ387"/>
  <c r="BI388"/>
  <c r="BJ388"/>
  <c r="BI389"/>
  <c r="BJ389"/>
  <c r="BI390"/>
  <c r="BJ390"/>
  <c r="BI391"/>
  <c r="BJ391"/>
  <c r="BI392"/>
  <c r="BJ392"/>
  <c r="BI393"/>
  <c r="BJ393"/>
  <c r="BI394"/>
  <c r="BJ394"/>
  <c r="BI395"/>
  <c r="BJ395"/>
  <c r="BI396"/>
  <c r="BJ396"/>
  <c r="BI397"/>
  <c r="BJ397"/>
  <c r="BI398"/>
  <c r="BJ398"/>
  <c r="BI399"/>
  <c r="BJ399"/>
  <c r="BI400"/>
  <c r="BJ400"/>
  <c r="BI401"/>
  <c r="BJ401"/>
  <c r="BI402"/>
  <c r="BJ402"/>
  <c r="BI403"/>
  <c r="BJ403"/>
  <c r="BI404"/>
  <c r="BJ404"/>
  <c r="BI405"/>
  <c r="BJ405"/>
  <c r="BI406"/>
  <c r="BJ406"/>
  <c r="BI407"/>
  <c r="BJ407"/>
  <c r="BI408"/>
  <c r="BJ408"/>
  <c r="BI409"/>
  <c r="BJ409"/>
  <c r="BI410"/>
  <c r="BJ410"/>
  <c r="BI412"/>
  <c r="BJ412"/>
  <c r="BI413"/>
  <c r="BJ413"/>
  <c r="BI414"/>
  <c r="BJ414"/>
  <c r="BI416"/>
  <c r="BJ416"/>
  <c r="BI417"/>
  <c r="BJ417"/>
  <c r="BI418"/>
  <c r="BJ418"/>
  <c r="BI419"/>
  <c r="BJ419"/>
  <c r="BI420"/>
  <c r="BJ420"/>
  <c r="BI421"/>
  <c r="BJ421"/>
  <c r="BI422"/>
  <c r="BJ422"/>
  <c r="BI423"/>
  <c r="BJ423"/>
  <c r="BI424"/>
  <c r="BJ424"/>
  <c r="BI425"/>
  <c r="BJ425"/>
  <c r="AF348"/>
  <c r="L408" i="16" s="1"/>
  <c r="AF349" i="6"/>
  <c r="L429" i="16" s="1"/>
  <c r="AF350" i="6"/>
  <c r="AF351"/>
  <c r="AF352"/>
  <c r="AF346"/>
  <c r="L383" i="16" s="1"/>
  <c r="AF347" i="6"/>
  <c r="L395" i="16" s="1"/>
  <c r="AC346" i="6"/>
  <c r="K383" i="16" s="1"/>
  <c r="AC347" i="6"/>
  <c r="K395" i="16" s="1"/>
  <c r="AC348" i="6"/>
  <c r="AC349"/>
  <c r="K429" i="16" s="1"/>
  <c r="Z346" i="6"/>
  <c r="Z347"/>
  <c r="Z348"/>
  <c r="Z349"/>
  <c r="J429" i="16" s="1"/>
  <c r="Z417" i="6"/>
  <c r="Z418"/>
  <c r="Z420"/>
  <c r="J432" i="16" s="1"/>
  <c r="AF416" i="6"/>
  <c r="AF417"/>
  <c r="AF418"/>
  <c r="AF420"/>
  <c r="AC417"/>
  <c r="AC418"/>
  <c r="AC420"/>
  <c r="C183" i="19"/>
  <c r="D183"/>
  <c r="E183"/>
  <c r="F183"/>
  <c r="G183"/>
  <c r="H183"/>
  <c r="I183"/>
  <c r="J183"/>
  <c r="K183"/>
  <c r="L183"/>
  <c r="M183"/>
  <c r="N183"/>
  <c r="O183"/>
  <c r="P183"/>
  <c r="Q183"/>
  <c r="R183"/>
  <c r="S183"/>
  <c r="AC416" i="6"/>
  <c r="Z416"/>
  <c r="B170" i="1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K158" i="26"/>
  <c r="J158"/>
  <c r="I158"/>
  <c r="K157"/>
  <c r="J157"/>
  <c r="I157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425" i="16"/>
  <c r="E425"/>
  <c r="F425"/>
  <c r="G425"/>
  <c r="H425"/>
  <c r="I425"/>
  <c r="J425"/>
  <c r="K425"/>
  <c r="L425"/>
  <c r="M425"/>
  <c r="N425"/>
  <c r="O425"/>
  <c r="P425"/>
  <c r="Q425"/>
  <c r="R425"/>
  <c r="T425"/>
  <c r="U425"/>
  <c r="V425"/>
  <c r="W425"/>
  <c r="X425"/>
  <c r="Y425"/>
  <c r="Z425"/>
  <c r="AA425"/>
  <c r="AC425"/>
  <c r="AD425"/>
  <c r="AE425"/>
  <c r="AF425"/>
  <c r="AH425"/>
  <c r="AI425"/>
  <c r="AJ425"/>
  <c r="AK425"/>
  <c r="AL425"/>
  <c r="AM425"/>
  <c r="AN425"/>
  <c r="AO425"/>
  <c r="Z197" i="6"/>
  <c r="AC197"/>
  <c r="AF197"/>
  <c r="AH328" i="16"/>
  <c r="AI328"/>
  <c r="AJ328"/>
  <c r="AK328"/>
  <c r="AL328"/>
  <c r="AM328"/>
  <c r="AN328"/>
  <c r="AO328"/>
  <c r="AC328"/>
  <c r="AD328"/>
  <c r="AE328"/>
  <c r="AF328"/>
  <c r="T328"/>
  <c r="U328"/>
  <c r="V328"/>
  <c r="W328"/>
  <c r="X328"/>
  <c r="Y328"/>
  <c r="Z328"/>
  <c r="AA32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6"/>
  <c r="E377"/>
  <c r="E378"/>
  <c r="E384"/>
  <c r="E385"/>
  <c r="E386"/>
  <c r="E387"/>
  <c r="E389"/>
  <c r="E390"/>
  <c r="E391"/>
  <c r="E392"/>
  <c r="E393"/>
  <c r="E396"/>
  <c r="E397"/>
  <c r="E398"/>
  <c r="E399"/>
  <c r="E400"/>
  <c r="E401"/>
  <c r="E402"/>
  <c r="E403"/>
  <c r="E404"/>
  <c r="E405"/>
  <c r="E406"/>
  <c r="E410"/>
  <c r="E411"/>
  <c r="E412"/>
  <c r="E413"/>
  <c r="E414"/>
  <c r="E415"/>
  <c r="E416"/>
  <c r="E417"/>
  <c r="E419"/>
  <c r="E420"/>
  <c r="E421"/>
  <c r="E422"/>
  <c r="E423"/>
  <c r="E426"/>
  <c r="E8"/>
  <c r="D328"/>
  <c r="F328"/>
  <c r="G328"/>
  <c r="H328"/>
  <c r="I328"/>
  <c r="J328"/>
  <c r="K328"/>
  <c r="L328"/>
  <c r="M328"/>
  <c r="N328"/>
  <c r="O328"/>
  <c r="P328"/>
  <c r="Q328"/>
  <c r="R328"/>
  <c r="T58"/>
  <c r="U58"/>
  <c r="V58"/>
  <c r="W58"/>
  <c r="X58"/>
  <c r="Y58"/>
  <c r="Z58"/>
  <c r="AA58"/>
  <c r="T59"/>
  <c r="U59"/>
  <c r="V59"/>
  <c r="W59"/>
  <c r="X59"/>
  <c r="Y59"/>
  <c r="Z59"/>
  <c r="AA59"/>
  <c r="T60"/>
  <c r="U60"/>
  <c r="V60"/>
  <c r="W60"/>
  <c r="X60"/>
  <c r="Y60"/>
  <c r="Z60"/>
  <c r="AA60"/>
  <c r="T61"/>
  <c r="U61"/>
  <c r="V61"/>
  <c r="W61"/>
  <c r="X61"/>
  <c r="Y61"/>
  <c r="Z61"/>
  <c r="AA61"/>
  <c r="T62"/>
  <c r="U62"/>
  <c r="V62"/>
  <c r="W62"/>
  <c r="X62"/>
  <c r="Y62"/>
  <c r="Z62"/>
  <c r="AA62"/>
  <c r="T63"/>
  <c r="U63"/>
  <c r="V63"/>
  <c r="W63"/>
  <c r="X63"/>
  <c r="Y63"/>
  <c r="Z63"/>
  <c r="AA63"/>
  <c r="T64"/>
  <c r="U64"/>
  <c r="V64"/>
  <c r="W64"/>
  <c r="X64"/>
  <c r="Y64"/>
  <c r="Z64"/>
  <c r="AA64"/>
  <c r="T65"/>
  <c r="U65"/>
  <c r="V65"/>
  <c r="W65"/>
  <c r="X65"/>
  <c r="Y65"/>
  <c r="Z65"/>
  <c r="AA65"/>
  <c r="T66"/>
  <c r="U66"/>
  <c r="V66"/>
  <c r="W66"/>
  <c r="X66"/>
  <c r="Y66"/>
  <c r="Z66"/>
  <c r="AA66"/>
  <c r="T67"/>
  <c r="U67"/>
  <c r="V67"/>
  <c r="W67"/>
  <c r="X67"/>
  <c r="Y67"/>
  <c r="Z67"/>
  <c r="AA67"/>
  <c r="T68"/>
  <c r="U68"/>
  <c r="V68"/>
  <c r="W68"/>
  <c r="X68"/>
  <c r="Y68"/>
  <c r="Z68"/>
  <c r="AA68"/>
  <c r="T69"/>
  <c r="U69"/>
  <c r="V69"/>
  <c r="W69"/>
  <c r="X69"/>
  <c r="Y69"/>
  <c r="Z69"/>
  <c r="AA69"/>
  <c r="T70"/>
  <c r="U70"/>
  <c r="V70"/>
  <c r="W70"/>
  <c r="X70"/>
  <c r="Y70"/>
  <c r="Z70"/>
  <c r="AA70"/>
  <c r="T71"/>
  <c r="U71"/>
  <c r="V71"/>
  <c r="W71"/>
  <c r="X71"/>
  <c r="Y71"/>
  <c r="Z71"/>
  <c r="AA71"/>
  <c r="T72"/>
  <c r="U72"/>
  <c r="V72"/>
  <c r="W72"/>
  <c r="X72"/>
  <c r="Y72"/>
  <c r="Z72"/>
  <c r="AA72"/>
  <c r="T73"/>
  <c r="U73"/>
  <c r="V73"/>
  <c r="W73"/>
  <c r="X73"/>
  <c r="Y73"/>
  <c r="Z73"/>
  <c r="AA73"/>
  <c r="T74"/>
  <c r="U74"/>
  <c r="V74"/>
  <c r="W74"/>
  <c r="X74"/>
  <c r="Y74"/>
  <c r="Z74"/>
  <c r="AA74"/>
  <c r="T75"/>
  <c r="U75"/>
  <c r="V75"/>
  <c r="W75"/>
  <c r="X75"/>
  <c r="Y75"/>
  <c r="Z75"/>
  <c r="AA75"/>
  <c r="T76"/>
  <c r="U76"/>
  <c r="V76"/>
  <c r="W76"/>
  <c r="X76"/>
  <c r="Y76"/>
  <c r="Z76"/>
  <c r="AA76"/>
  <c r="T77"/>
  <c r="U77"/>
  <c r="V77"/>
  <c r="W77"/>
  <c r="X77"/>
  <c r="Y77"/>
  <c r="Z77"/>
  <c r="AA77"/>
  <c r="T78"/>
  <c r="U78"/>
  <c r="V78"/>
  <c r="W78"/>
  <c r="X78"/>
  <c r="Y78"/>
  <c r="Z78"/>
  <c r="AA78"/>
  <c r="T79"/>
  <c r="U79"/>
  <c r="V79"/>
  <c r="W79"/>
  <c r="X79"/>
  <c r="Y79"/>
  <c r="Z79"/>
  <c r="AA79"/>
  <c r="T80"/>
  <c r="U80"/>
  <c r="V80"/>
  <c r="W80"/>
  <c r="X80"/>
  <c r="Y80"/>
  <c r="Z80"/>
  <c r="AA80"/>
  <c r="T81"/>
  <c r="U81"/>
  <c r="V81"/>
  <c r="W81"/>
  <c r="X81"/>
  <c r="Y81"/>
  <c r="Z81"/>
  <c r="AA81"/>
  <c r="T82"/>
  <c r="U82"/>
  <c r="V82"/>
  <c r="W82"/>
  <c r="X82"/>
  <c r="Y82"/>
  <c r="Z82"/>
  <c r="AA82"/>
  <c r="T83"/>
  <c r="U83"/>
  <c r="V83"/>
  <c r="W83"/>
  <c r="X83"/>
  <c r="Y83"/>
  <c r="Z83"/>
  <c r="AA83"/>
  <c r="T84"/>
  <c r="U84"/>
  <c r="V84"/>
  <c r="W84"/>
  <c r="X84"/>
  <c r="Y84"/>
  <c r="Z84"/>
  <c r="AA84"/>
  <c r="T85"/>
  <c r="U85"/>
  <c r="V85"/>
  <c r="W85"/>
  <c r="X85"/>
  <c r="Y85"/>
  <c r="Z85"/>
  <c r="AA85"/>
  <c r="T86"/>
  <c r="U86"/>
  <c r="V86"/>
  <c r="W86"/>
  <c r="X86"/>
  <c r="Y86"/>
  <c r="Z86"/>
  <c r="AA86"/>
  <c r="T87"/>
  <c r="U87"/>
  <c r="V87"/>
  <c r="W87"/>
  <c r="X87"/>
  <c r="Y87"/>
  <c r="Z87"/>
  <c r="AA87"/>
  <c r="T88"/>
  <c r="U88"/>
  <c r="V88"/>
  <c r="W88"/>
  <c r="X88"/>
  <c r="Y88"/>
  <c r="Z88"/>
  <c r="AA88"/>
  <c r="T89"/>
  <c r="U89"/>
  <c r="V89"/>
  <c r="W89"/>
  <c r="X89"/>
  <c r="Y89"/>
  <c r="Z89"/>
  <c r="AA89"/>
  <c r="T90"/>
  <c r="U90"/>
  <c r="V90"/>
  <c r="W90"/>
  <c r="X90"/>
  <c r="Y90"/>
  <c r="Z90"/>
  <c r="AA90"/>
  <c r="T91"/>
  <c r="U91"/>
  <c r="V91"/>
  <c r="W91"/>
  <c r="X91"/>
  <c r="Y91"/>
  <c r="Z91"/>
  <c r="AA91"/>
  <c r="T92"/>
  <c r="U92"/>
  <c r="V92"/>
  <c r="W92"/>
  <c r="X92"/>
  <c r="Y92"/>
  <c r="Z92"/>
  <c r="AA92"/>
  <c r="T93"/>
  <c r="U93"/>
  <c r="V93"/>
  <c r="W93"/>
  <c r="X93"/>
  <c r="Y93"/>
  <c r="Z93"/>
  <c r="AA93"/>
  <c r="T94"/>
  <c r="U94"/>
  <c r="V94"/>
  <c r="W94"/>
  <c r="X94"/>
  <c r="Y94"/>
  <c r="Z94"/>
  <c r="AA94"/>
  <c r="T95"/>
  <c r="U95"/>
  <c r="V95"/>
  <c r="W95"/>
  <c r="X95"/>
  <c r="Y95"/>
  <c r="Z95"/>
  <c r="AA95"/>
  <c r="T96"/>
  <c r="U96"/>
  <c r="V96"/>
  <c r="W96"/>
  <c r="X96"/>
  <c r="Y96"/>
  <c r="Z96"/>
  <c r="AA96"/>
  <c r="T97"/>
  <c r="U97"/>
  <c r="V97"/>
  <c r="W97"/>
  <c r="X97"/>
  <c r="Y97"/>
  <c r="Z97"/>
  <c r="AA97"/>
  <c r="T98"/>
  <c r="U98"/>
  <c r="V98"/>
  <c r="W98"/>
  <c r="X98"/>
  <c r="Y98"/>
  <c r="Z98"/>
  <c r="AA98"/>
  <c r="T99"/>
  <c r="U99"/>
  <c r="V99"/>
  <c r="W99"/>
  <c r="X99"/>
  <c r="Y99"/>
  <c r="Z99"/>
  <c r="AA99"/>
  <c r="T100"/>
  <c r="U100"/>
  <c r="V100"/>
  <c r="W100"/>
  <c r="X100"/>
  <c r="Y100"/>
  <c r="Z100"/>
  <c r="AA100"/>
  <c r="T101"/>
  <c r="U101"/>
  <c r="V101"/>
  <c r="W101"/>
  <c r="X101"/>
  <c r="Y101"/>
  <c r="Z101"/>
  <c r="AA101"/>
  <c r="T102"/>
  <c r="U102"/>
  <c r="V102"/>
  <c r="W102"/>
  <c r="X102"/>
  <c r="Y102"/>
  <c r="Z102"/>
  <c r="AA102"/>
  <c r="T103"/>
  <c r="U103"/>
  <c r="V103"/>
  <c r="W103"/>
  <c r="X103"/>
  <c r="Y103"/>
  <c r="Z103"/>
  <c r="AA103"/>
  <c r="T104"/>
  <c r="U104"/>
  <c r="V104"/>
  <c r="W104"/>
  <c r="X104"/>
  <c r="Y104"/>
  <c r="Z104"/>
  <c r="AA104"/>
  <c r="T105"/>
  <c r="U105"/>
  <c r="V105"/>
  <c r="W105"/>
  <c r="X105"/>
  <c r="Y105"/>
  <c r="Z105"/>
  <c r="AA105"/>
  <c r="T106"/>
  <c r="U106"/>
  <c r="V106"/>
  <c r="W106"/>
  <c r="X106"/>
  <c r="Y106"/>
  <c r="Z106"/>
  <c r="AA106"/>
  <c r="T107"/>
  <c r="U107"/>
  <c r="V107"/>
  <c r="W107"/>
  <c r="X107"/>
  <c r="Y107"/>
  <c r="Z107"/>
  <c r="AA107"/>
  <c r="T108"/>
  <c r="U108"/>
  <c r="V108"/>
  <c r="W108"/>
  <c r="X108"/>
  <c r="Y108"/>
  <c r="Z108"/>
  <c r="AA108"/>
  <c r="T109"/>
  <c r="U109"/>
  <c r="V109"/>
  <c r="W109"/>
  <c r="X109"/>
  <c r="Y109"/>
  <c r="Z109"/>
  <c r="AA109"/>
  <c r="T110"/>
  <c r="U110"/>
  <c r="V110"/>
  <c r="W110"/>
  <c r="X110"/>
  <c r="Y110"/>
  <c r="Z110"/>
  <c r="AA110"/>
  <c r="T111"/>
  <c r="U111"/>
  <c r="V111"/>
  <c r="W111"/>
  <c r="X111"/>
  <c r="Y111"/>
  <c r="Z111"/>
  <c r="AA111"/>
  <c r="T112"/>
  <c r="U112"/>
  <c r="V112"/>
  <c r="W112"/>
  <c r="X112"/>
  <c r="Y112"/>
  <c r="Z112"/>
  <c r="AA112"/>
  <c r="T113"/>
  <c r="U113"/>
  <c r="V113"/>
  <c r="W113"/>
  <c r="X113"/>
  <c r="Y113"/>
  <c r="Z113"/>
  <c r="AA113"/>
  <c r="T114"/>
  <c r="U114"/>
  <c r="V114"/>
  <c r="W114"/>
  <c r="X114"/>
  <c r="Y114"/>
  <c r="Z114"/>
  <c r="AA114"/>
  <c r="T115"/>
  <c r="U115"/>
  <c r="V115"/>
  <c r="W115"/>
  <c r="X115"/>
  <c r="Y115"/>
  <c r="Z115"/>
  <c r="AA115"/>
  <c r="T116"/>
  <c r="U116"/>
  <c r="V116"/>
  <c r="W116"/>
  <c r="X116"/>
  <c r="Y116"/>
  <c r="Z116"/>
  <c r="AA116"/>
  <c r="T117"/>
  <c r="U117"/>
  <c r="V117"/>
  <c r="W117"/>
  <c r="X117"/>
  <c r="Y117"/>
  <c r="Z117"/>
  <c r="AA117"/>
  <c r="T118"/>
  <c r="U118"/>
  <c r="V118"/>
  <c r="W118"/>
  <c r="X118"/>
  <c r="Y118"/>
  <c r="Z118"/>
  <c r="AA118"/>
  <c r="T119"/>
  <c r="U119"/>
  <c r="V119"/>
  <c r="W119"/>
  <c r="X119"/>
  <c r="Y119"/>
  <c r="Z119"/>
  <c r="AA119"/>
  <c r="T120"/>
  <c r="U120"/>
  <c r="V120"/>
  <c r="W120"/>
  <c r="X120"/>
  <c r="Y120"/>
  <c r="Z120"/>
  <c r="AA120"/>
  <c r="T121"/>
  <c r="U121"/>
  <c r="V121"/>
  <c r="W121"/>
  <c r="X121"/>
  <c r="Y121"/>
  <c r="Z121"/>
  <c r="AA121"/>
  <c r="T122"/>
  <c r="U122"/>
  <c r="V122"/>
  <c r="W122"/>
  <c r="X122"/>
  <c r="Y122"/>
  <c r="Z122"/>
  <c r="AA122"/>
  <c r="T123"/>
  <c r="U123"/>
  <c r="V123"/>
  <c r="W123"/>
  <c r="X123"/>
  <c r="Y123"/>
  <c r="Z123"/>
  <c r="AA123"/>
  <c r="T124"/>
  <c r="U124"/>
  <c r="V124"/>
  <c r="W124"/>
  <c r="X124"/>
  <c r="Y124"/>
  <c r="Z124"/>
  <c r="AA124"/>
  <c r="T125"/>
  <c r="U125"/>
  <c r="V125"/>
  <c r="W125"/>
  <c r="X125"/>
  <c r="Y125"/>
  <c r="Z125"/>
  <c r="AA125"/>
  <c r="T126"/>
  <c r="U126"/>
  <c r="V126"/>
  <c r="W126"/>
  <c r="X126"/>
  <c r="Y126"/>
  <c r="Z126"/>
  <c r="AA126"/>
  <c r="T127"/>
  <c r="U127"/>
  <c r="V127"/>
  <c r="W127"/>
  <c r="X127"/>
  <c r="Y127"/>
  <c r="Z127"/>
  <c r="AA127"/>
  <c r="T128"/>
  <c r="U128"/>
  <c r="V128"/>
  <c r="W128"/>
  <c r="X128"/>
  <c r="Y128"/>
  <c r="Z128"/>
  <c r="AA128"/>
  <c r="T129"/>
  <c r="U129"/>
  <c r="V129"/>
  <c r="W129"/>
  <c r="X129"/>
  <c r="Y129"/>
  <c r="Z129"/>
  <c r="AA129"/>
  <c r="T130"/>
  <c r="U130"/>
  <c r="V130"/>
  <c r="W130"/>
  <c r="X130"/>
  <c r="Y130"/>
  <c r="Z130"/>
  <c r="AA130"/>
  <c r="T131"/>
  <c r="U131"/>
  <c r="V131"/>
  <c r="W131"/>
  <c r="X131"/>
  <c r="Y131"/>
  <c r="Z131"/>
  <c r="AA131"/>
  <c r="T132"/>
  <c r="U132"/>
  <c r="V132"/>
  <c r="W132"/>
  <c r="X132"/>
  <c r="Y132"/>
  <c r="Z132"/>
  <c r="AA132"/>
  <c r="T133"/>
  <c r="U133"/>
  <c r="V133"/>
  <c r="W133"/>
  <c r="X133"/>
  <c r="Y133"/>
  <c r="Z133"/>
  <c r="AA133"/>
  <c r="T134"/>
  <c r="U134"/>
  <c r="V134"/>
  <c r="W134"/>
  <c r="X134"/>
  <c r="Y134"/>
  <c r="Z134"/>
  <c r="AA134"/>
  <c r="T135"/>
  <c r="U135"/>
  <c r="V135"/>
  <c r="W135"/>
  <c r="X135"/>
  <c r="Y135"/>
  <c r="Z135"/>
  <c r="AA135"/>
  <c r="T136"/>
  <c r="U136"/>
  <c r="V136"/>
  <c r="W136"/>
  <c r="X136"/>
  <c r="Y136"/>
  <c r="Z136"/>
  <c r="AA136"/>
  <c r="T137"/>
  <c r="U137"/>
  <c r="V137"/>
  <c r="W137"/>
  <c r="X137"/>
  <c r="Y137"/>
  <c r="Z137"/>
  <c r="AA137"/>
  <c r="T138"/>
  <c r="U138"/>
  <c r="V138"/>
  <c r="W138"/>
  <c r="X138"/>
  <c r="Y138"/>
  <c r="Z138"/>
  <c r="AA138"/>
  <c r="T139"/>
  <c r="U139"/>
  <c r="V139"/>
  <c r="W139"/>
  <c r="X139"/>
  <c r="Y139"/>
  <c r="Z139"/>
  <c r="AA139"/>
  <c r="T140"/>
  <c r="U140"/>
  <c r="V140"/>
  <c r="W140"/>
  <c r="X140"/>
  <c r="Y140"/>
  <c r="Z140"/>
  <c r="AA140"/>
  <c r="T141"/>
  <c r="U141"/>
  <c r="V141"/>
  <c r="W141"/>
  <c r="X141"/>
  <c r="Y141"/>
  <c r="Z141"/>
  <c r="AA141"/>
  <c r="T142"/>
  <c r="U142"/>
  <c r="V142"/>
  <c r="W142"/>
  <c r="X142"/>
  <c r="Y142"/>
  <c r="Z142"/>
  <c r="AA142"/>
  <c r="T143"/>
  <c r="U143"/>
  <c r="V143"/>
  <c r="W143"/>
  <c r="X143"/>
  <c r="Y143"/>
  <c r="Z143"/>
  <c r="AA143"/>
  <c r="T144"/>
  <c r="U144"/>
  <c r="V144"/>
  <c r="W144"/>
  <c r="X144"/>
  <c r="Y144"/>
  <c r="Z144"/>
  <c r="AA144"/>
  <c r="T145"/>
  <c r="U145"/>
  <c r="V145"/>
  <c r="W145"/>
  <c r="X145"/>
  <c r="Y145"/>
  <c r="Z145"/>
  <c r="AA145"/>
  <c r="T146"/>
  <c r="U146"/>
  <c r="V146"/>
  <c r="W146"/>
  <c r="X146"/>
  <c r="Y146"/>
  <c r="Z146"/>
  <c r="AA146"/>
  <c r="T147"/>
  <c r="U147"/>
  <c r="V147"/>
  <c r="W147"/>
  <c r="X147"/>
  <c r="Y147"/>
  <c r="Z147"/>
  <c r="AA147"/>
  <c r="T148"/>
  <c r="U148"/>
  <c r="V148"/>
  <c r="W148"/>
  <c r="X148"/>
  <c r="Y148"/>
  <c r="Z148"/>
  <c r="AA148"/>
  <c r="T149"/>
  <c r="U149"/>
  <c r="V149"/>
  <c r="W149"/>
  <c r="X149"/>
  <c r="Y149"/>
  <c r="Z149"/>
  <c r="AA149"/>
  <c r="T150"/>
  <c r="U150"/>
  <c r="V150"/>
  <c r="W150"/>
  <c r="X150"/>
  <c r="Y150"/>
  <c r="Z150"/>
  <c r="AA150"/>
  <c r="T151"/>
  <c r="U151"/>
  <c r="V151"/>
  <c r="W151"/>
  <c r="X151"/>
  <c r="Y151"/>
  <c r="Z151"/>
  <c r="AA151"/>
  <c r="T152"/>
  <c r="U152"/>
  <c r="V152"/>
  <c r="W152"/>
  <c r="X152"/>
  <c r="Y152"/>
  <c r="Z152"/>
  <c r="AA152"/>
  <c r="T153"/>
  <c r="U153"/>
  <c r="V153"/>
  <c r="W153"/>
  <c r="X153"/>
  <c r="Y153"/>
  <c r="Z153"/>
  <c r="AA153"/>
  <c r="T154"/>
  <c r="U154"/>
  <c r="V154"/>
  <c r="W154"/>
  <c r="X154"/>
  <c r="Y154"/>
  <c r="Z154"/>
  <c r="AA154"/>
  <c r="T155"/>
  <c r="U155"/>
  <c r="V155"/>
  <c r="W155"/>
  <c r="X155"/>
  <c r="Y155"/>
  <c r="Z155"/>
  <c r="AA155"/>
  <c r="T156"/>
  <c r="U156"/>
  <c r="V156"/>
  <c r="W156"/>
  <c r="X156"/>
  <c r="Y156"/>
  <c r="Z156"/>
  <c r="AA156"/>
  <c r="T157"/>
  <c r="U157"/>
  <c r="V157"/>
  <c r="W157"/>
  <c r="X157"/>
  <c r="Y157"/>
  <c r="Z157"/>
  <c r="AA157"/>
  <c r="T158"/>
  <c r="U158"/>
  <c r="V158"/>
  <c r="W158"/>
  <c r="X158"/>
  <c r="Y158"/>
  <c r="Z158"/>
  <c r="AA158"/>
  <c r="T159"/>
  <c r="U159"/>
  <c r="V159"/>
  <c r="W159"/>
  <c r="X159"/>
  <c r="Y159"/>
  <c r="Z159"/>
  <c r="AA159"/>
  <c r="T160"/>
  <c r="U160"/>
  <c r="V160"/>
  <c r="W160"/>
  <c r="X160"/>
  <c r="Y160"/>
  <c r="Z160"/>
  <c r="AA160"/>
  <c r="T161"/>
  <c r="U161"/>
  <c r="V161"/>
  <c r="W161"/>
  <c r="X161"/>
  <c r="Y161"/>
  <c r="Z161"/>
  <c r="AA161"/>
  <c r="T162"/>
  <c r="U162"/>
  <c r="V162"/>
  <c r="W162"/>
  <c r="X162"/>
  <c r="Y162"/>
  <c r="Z162"/>
  <c r="AA162"/>
  <c r="T163"/>
  <c r="U163"/>
  <c r="V163"/>
  <c r="W163"/>
  <c r="X163"/>
  <c r="Y163"/>
  <c r="Z163"/>
  <c r="AA163"/>
  <c r="T164"/>
  <c r="U164"/>
  <c r="V164"/>
  <c r="W164"/>
  <c r="X164"/>
  <c r="Y164"/>
  <c r="Z164"/>
  <c r="AA164"/>
  <c r="T165"/>
  <c r="U165"/>
  <c r="V165"/>
  <c r="W165"/>
  <c r="X165"/>
  <c r="Y165"/>
  <c r="Z165"/>
  <c r="AA165"/>
  <c r="T166"/>
  <c r="U166"/>
  <c r="V166"/>
  <c r="W166"/>
  <c r="X166"/>
  <c r="Y166"/>
  <c r="Z166"/>
  <c r="AA166"/>
  <c r="T167"/>
  <c r="U167"/>
  <c r="V167"/>
  <c r="W167"/>
  <c r="X167"/>
  <c r="Y167"/>
  <c r="Z167"/>
  <c r="AA167"/>
  <c r="T168"/>
  <c r="U168"/>
  <c r="V168"/>
  <c r="W168"/>
  <c r="X168"/>
  <c r="Y168"/>
  <c r="Z168"/>
  <c r="AA168"/>
  <c r="T169"/>
  <c r="U169"/>
  <c r="V169"/>
  <c r="W169"/>
  <c r="X169"/>
  <c r="Y169"/>
  <c r="Z169"/>
  <c r="AA169"/>
  <c r="T170"/>
  <c r="U170"/>
  <c r="V170"/>
  <c r="W170"/>
  <c r="X170"/>
  <c r="Y170"/>
  <c r="Z170"/>
  <c r="AA170"/>
  <c r="T171"/>
  <c r="U171"/>
  <c r="V171"/>
  <c r="W171"/>
  <c r="X171"/>
  <c r="Y171"/>
  <c r="Z171"/>
  <c r="AA171"/>
  <c r="T172"/>
  <c r="U172"/>
  <c r="V172"/>
  <c r="W172"/>
  <c r="X172"/>
  <c r="Y172"/>
  <c r="Z172"/>
  <c r="AA172"/>
  <c r="T173"/>
  <c r="U173"/>
  <c r="V173"/>
  <c r="W173"/>
  <c r="X173"/>
  <c r="Y173"/>
  <c r="Z173"/>
  <c r="AA173"/>
  <c r="T174"/>
  <c r="U174"/>
  <c r="V174"/>
  <c r="W174"/>
  <c r="X174"/>
  <c r="Y174"/>
  <c r="Z174"/>
  <c r="AA174"/>
  <c r="T175"/>
  <c r="U175"/>
  <c r="V175"/>
  <c r="W175"/>
  <c r="X175"/>
  <c r="Y175"/>
  <c r="Z175"/>
  <c r="AA175"/>
  <c r="T176"/>
  <c r="U176"/>
  <c r="V176"/>
  <c r="W176"/>
  <c r="X176"/>
  <c r="Y176"/>
  <c r="Z176"/>
  <c r="AA176"/>
  <c r="T177"/>
  <c r="U177"/>
  <c r="V177"/>
  <c r="W177"/>
  <c r="X177"/>
  <c r="Y177"/>
  <c r="Z177"/>
  <c r="AA177"/>
  <c r="T178"/>
  <c r="U178"/>
  <c r="V178"/>
  <c r="W178"/>
  <c r="X178"/>
  <c r="Y178"/>
  <c r="Z178"/>
  <c r="AA178"/>
  <c r="T179"/>
  <c r="U179"/>
  <c r="V179"/>
  <c r="W179"/>
  <c r="X179"/>
  <c r="Y179"/>
  <c r="Z179"/>
  <c r="AA179"/>
  <c r="T180"/>
  <c r="U180"/>
  <c r="V180"/>
  <c r="W180"/>
  <c r="X180"/>
  <c r="Y180"/>
  <c r="Z180"/>
  <c r="AA180"/>
  <c r="T181"/>
  <c r="U181"/>
  <c r="V181"/>
  <c r="W181"/>
  <c r="X181"/>
  <c r="Y181"/>
  <c r="Z181"/>
  <c r="AA181"/>
  <c r="T182"/>
  <c r="U182"/>
  <c r="V182"/>
  <c r="W182"/>
  <c r="X182"/>
  <c r="Y182"/>
  <c r="Z182"/>
  <c r="AA182"/>
  <c r="T183"/>
  <c r="U183"/>
  <c r="V183"/>
  <c r="W183"/>
  <c r="X183"/>
  <c r="Y183"/>
  <c r="Z183"/>
  <c r="AA183"/>
  <c r="T184"/>
  <c r="U184"/>
  <c r="V184"/>
  <c r="W184"/>
  <c r="X184"/>
  <c r="Y184"/>
  <c r="Z184"/>
  <c r="AA184"/>
  <c r="T185"/>
  <c r="U185"/>
  <c r="V185"/>
  <c r="W185"/>
  <c r="X185"/>
  <c r="Y185"/>
  <c r="Z185"/>
  <c r="AA185"/>
  <c r="T186"/>
  <c r="U186"/>
  <c r="V186"/>
  <c r="W186"/>
  <c r="X186"/>
  <c r="Y186"/>
  <c r="Z186"/>
  <c r="AA186"/>
  <c r="T187"/>
  <c r="U187"/>
  <c r="V187"/>
  <c r="W187"/>
  <c r="X187"/>
  <c r="Y187"/>
  <c r="Z187"/>
  <c r="AA187"/>
  <c r="T188"/>
  <c r="U188"/>
  <c r="V188"/>
  <c r="W188"/>
  <c r="X188"/>
  <c r="Y188"/>
  <c r="Z188"/>
  <c r="AA188"/>
  <c r="T189"/>
  <c r="U189"/>
  <c r="V189"/>
  <c r="W189"/>
  <c r="X189"/>
  <c r="Y189"/>
  <c r="Z189"/>
  <c r="AA189"/>
  <c r="T190"/>
  <c r="U190"/>
  <c r="V190"/>
  <c r="W190"/>
  <c r="X190"/>
  <c r="Y190"/>
  <c r="Z190"/>
  <c r="AA190"/>
  <c r="T191"/>
  <c r="U191"/>
  <c r="V191"/>
  <c r="W191"/>
  <c r="X191"/>
  <c r="Y191"/>
  <c r="Z191"/>
  <c r="AA191"/>
  <c r="T192"/>
  <c r="U192"/>
  <c r="V192"/>
  <c r="W192"/>
  <c r="X192"/>
  <c r="Y192"/>
  <c r="Z192"/>
  <c r="AA192"/>
  <c r="T193"/>
  <c r="U193"/>
  <c r="V193"/>
  <c r="W193"/>
  <c r="X193"/>
  <c r="Y193"/>
  <c r="Z193"/>
  <c r="AA193"/>
  <c r="T194"/>
  <c r="U194"/>
  <c r="V194"/>
  <c r="W194"/>
  <c r="X194"/>
  <c r="Y194"/>
  <c r="Z194"/>
  <c r="AA194"/>
  <c r="T195"/>
  <c r="U195"/>
  <c r="V195"/>
  <c r="W195"/>
  <c r="X195"/>
  <c r="Y195"/>
  <c r="Z195"/>
  <c r="AA195"/>
  <c r="T196"/>
  <c r="U196"/>
  <c r="V196"/>
  <c r="W196"/>
  <c r="X196"/>
  <c r="Y196"/>
  <c r="Z196"/>
  <c r="AA196"/>
  <c r="T197"/>
  <c r="U197"/>
  <c r="V197"/>
  <c r="W197"/>
  <c r="X197"/>
  <c r="Y197"/>
  <c r="Z197"/>
  <c r="AA197"/>
  <c r="T198"/>
  <c r="U198"/>
  <c r="V198"/>
  <c r="W198"/>
  <c r="X198"/>
  <c r="Y198"/>
  <c r="Z198"/>
  <c r="AA198"/>
  <c r="T199"/>
  <c r="U199"/>
  <c r="V199"/>
  <c r="W199"/>
  <c r="X199"/>
  <c r="Y199"/>
  <c r="Z199"/>
  <c r="AA199"/>
  <c r="T200"/>
  <c r="U200"/>
  <c r="V200"/>
  <c r="W200"/>
  <c r="X200"/>
  <c r="Y200"/>
  <c r="Z200"/>
  <c r="AA200"/>
  <c r="T201"/>
  <c r="U201"/>
  <c r="V201"/>
  <c r="W201"/>
  <c r="X201"/>
  <c r="Y201"/>
  <c r="Z201"/>
  <c r="AA201"/>
  <c r="T202"/>
  <c r="U202"/>
  <c r="V202"/>
  <c r="W202"/>
  <c r="X202"/>
  <c r="Y202"/>
  <c r="Z202"/>
  <c r="AA202"/>
  <c r="T203"/>
  <c r="U203"/>
  <c r="V203"/>
  <c r="W203"/>
  <c r="X203"/>
  <c r="Y203"/>
  <c r="Z203"/>
  <c r="AA203"/>
  <c r="T204"/>
  <c r="U204"/>
  <c r="V204"/>
  <c r="W204"/>
  <c r="X204"/>
  <c r="Y204"/>
  <c r="Z204"/>
  <c r="AA204"/>
  <c r="T205"/>
  <c r="U205"/>
  <c r="V205"/>
  <c r="W205"/>
  <c r="X205"/>
  <c r="Y205"/>
  <c r="Z205"/>
  <c r="AA205"/>
  <c r="T206"/>
  <c r="U206"/>
  <c r="V206"/>
  <c r="W206"/>
  <c r="X206"/>
  <c r="Y206"/>
  <c r="Z206"/>
  <c r="AA206"/>
  <c r="T207"/>
  <c r="U207"/>
  <c r="V207"/>
  <c r="W207"/>
  <c r="X207"/>
  <c r="Y207"/>
  <c r="Z207"/>
  <c r="AA207"/>
  <c r="T208"/>
  <c r="U208"/>
  <c r="V208"/>
  <c r="W208"/>
  <c r="X208"/>
  <c r="Y208"/>
  <c r="Z208"/>
  <c r="AA208"/>
  <c r="T209"/>
  <c r="U209"/>
  <c r="V209"/>
  <c r="W209"/>
  <c r="X209"/>
  <c r="Y209"/>
  <c r="Z209"/>
  <c r="AA209"/>
  <c r="T210"/>
  <c r="U210"/>
  <c r="V210"/>
  <c r="W210"/>
  <c r="X210"/>
  <c r="Y210"/>
  <c r="Z210"/>
  <c r="AA210"/>
  <c r="T211"/>
  <c r="U211"/>
  <c r="V211"/>
  <c r="W211"/>
  <c r="X211"/>
  <c r="Y211"/>
  <c r="Z211"/>
  <c r="AA211"/>
  <c r="T212"/>
  <c r="U212"/>
  <c r="V212"/>
  <c r="W212"/>
  <c r="X212"/>
  <c r="Y212"/>
  <c r="Z212"/>
  <c r="AA212"/>
  <c r="T213"/>
  <c r="U213"/>
  <c r="V213"/>
  <c r="W213"/>
  <c r="X213"/>
  <c r="Y213"/>
  <c r="Z213"/>
  <c r="AA213"/>
  <c r="T214"/>
  <c r="U214"/>
  <c r="V214"/>
  <c r="W214"/>
  <c r="X214"/>
  <c r="Y214"/>
  <c r="Z214"/>
  <c r="AA214"/>
  <c r="T215"/>
  <c r="U215"/>
  <c r="V215"/>
  <c r="W215"/>
  <c r="X215"/>
  <c r="Y215"/>
  <c r="Z215"/>
  <c r="AA215"/>
  <c r="T216"/>
  <c r="U216"/>
  <c r="V216"/>
  <c r="W216"/>
  <c r="X216"/>
  <c r="Y216"/>
  <c r="Z216"/>
  <c r="AA216"/>
  <c r="T217"/>
  <c r="U217"/>
  <c r="V217"/>
  <c r="W217"/>
  <c r="X217"/>
  <c r="Y217"/>
  <c r="Z217"/>
  <c r="AA217"/>
  <c r="T218"/>
  <c r="U218"/>
  <c r="V218"/>
  <c r="W218"/>
  <c r="X218"/>
  <c r="Y218"/>
  <c r="Z218"/>
  <c r="AA218"/>
  <c r="T219"/>
  <c r="U219"/>
  <c r="V219"/>
  <c r="W219"/>
  <c r="X219"/>
  <c r="Y219"/>
  <c r="Z219"/>
  <c r="AA219"/>
  <c r="T220"/>
  <c r="U220"/>
  <c r="V220"/>
  <c r="W220"/>
  <c r="X220"/>
  <c r="Y220"/>
  <c r="Z220"/>
  <c r="AA220"/>
  <c r="T221"/>
  <c r="U221"/>
  <c r="V221"/>
  <c r="W221"/>
  <c r="X221"/>
  <c r="Y221"/>
  <c r="Z221"/>
  <c r="AA221"/>
  <c r="T222"/>
  <c r="U222"/>
  <c r="V222"/>
  <c r="W222"/>
  <c r="X222"/>
  <c r="Y222"/>
  <c r="Z222"/>
  <c r="AA222"/>
  <c r="T223"/>
  <c r="U223"/>
  <c r="V223"/>
  <c r="W223"/>
  <c r="X223"/>
  <c r="Y223"/>
  <c r="Z223"/>
  <c r="AA223"/>
  <c r="T224"/>
  <c r="U224"/>
  <c r="V224"/>
  <c r="W224"/>
  <c r="X224"/>
  <c r="Y224"/>
  <c r="Z224"/>
  <c r="AA224"/>
  <c r="T225"/>
  <c r="U225"/>
  <c r="V225"/>
  <c r="W225"/>
  <c r="X225"/>
  <c r="Y225"/>
  <c r="Z225"/>
  <c r="AA225"/>
  <c r="T226"/>
  <c r="U226"/>
  <c r="V226"/>
  <c r="W226"/>
  <c r="X226"/>
  <c r="Y226"/>
  <c r="Z226"/>
  <c r="AA226"/>
  <c r="T227"/>
  <c r="U227"/>
  <c r="V227"/>
  <c r="W227"/>
  <c r="X227"/>
  <c r="Y227"/>
  <c r="Z227"/>
  <c r="AA227"/>
  <c r="T228"/>
  <c r="U228"/>
  <c r="V228"/>
  <c r="W228"/>
  <c r="X228"/>
  <c r="Y228"/>
  <c r="Z228"/>
  <c r="AA228"/>
  <c r="T229"/>
  <c r="U229"/>
  <c r="V229"/>
  <c r="W229"/>
  <c r="X229"/>
  <c r="Y229"/>
  <c r="Z229"/>
  <c r="AA229"/>
  <c r="T230"/>
  <c r="U230"/>
  <c r="V230"/>
  <c r="W230"/>
  <c r="X230"/>
  <c r="Y230"/>
  <c r="Z230"/>
  <c r="AA230"/>
  <c r="T231"/>
  <c r="U231"/>
  <c r="V231"/>
  <c r="W231"/>
  <c r="X231"/>
  <c r="Y231"/>
  <c r="Z231"/>
  <c r="AA231"/>
  <c r="T232"/>
  <c r="U232"/>
  <c r="V232"/>
  <c r="W232"/>
  <c r="X232"/>
  <c r="Y232"/>
  <c r="Z232"/>
  <c r="AA232"/>
  <c r="T233"/>
  <c r="U233"/>
  <c r="V233"/>
  <c r="W233"/>
  <c r="X233"/>
  <c r="Y233"/>
  <c r="Z233"/>
  <c r="AA233"/>
  <c r="T234"/>
  <c r="U234"/>
  <c r="V234"/>
  <c r="W234"/>
  <c r="X234"/>
  <c r="Y234"/>
  <c r="Z234"/>
  <c r="AA234"/>
  <c r="T235"/>
  <c r="U235"/>
  <c r="V235"/>
  <c r="W235"/>
  <c r="X235"/>
  <c r="Y235"/>
  <c r="Z235"/>
  <c r="AA235"/>
  <c r="T236"/>
  <c r="U236"/>
  <c r="V236"/>
  <c r="W236"/>
  <c r="X236"/>
  <c r="Y236"/>
  <c r="Z236"/>
  <c r="AA236"/>
  <c r="T237"/>
  <c r="U237"/>
  <c r="V237"/>
  <c r="W237"/>
  <c r="X237"/>
  <c r="Y237"/>
  <c r="Z237"/>
  <c r="AA237"/>
  <c r="T238"/>
  <c r="U238"/>
  <c r="V238"/>
  <c r="W238"/>
  <c r="X238"/>
  <c r="Y238"/>
  <c r="Z238"/>
  <c r="AA238"/>
  <c r="T239"/>
  <c r="U239"/>
  <c r="V239"/>
  <c r="W239"/>
  <c r="X239"/>
  <c r="Y239"/>
  <c r="Z239"/>
  <c r="AA239"/>
  <c r="T240"/>
  <c r="U240"/>
  <c r="V240"/>
  <c r="W240"/>
  <c r="X240"/>
  <c r="Y240"/>
  <c r="Z240"/>
  <c r="AA240"/>
  <c r="T241"/>
  <c r="U241"/>
  <c r="V241"/>
  <c r="W241"/>
  <c r="X241"/>
  <c r="Y241"/>
  <c r="Z241"/>
  <c r="AA241"/>
  <c r="T242"/>
  <c r="U242"/>
  <c r="V242"/>
  <c r="W242"/>
  <c r="X242"/>
  <c r="Y242"/>
  <c r="Z242"/>
  <c r="AA242"/>
  <c r="T243"/>
  <c r="U243"/>
  <c r="V243"/>
  <c r="W243"/>
  <c r="X243"/>
  <c r="Y243"/>
  <c r="Z243"/>
  <c r="AA243"/>
  <c r="T244"/>
  <c r="U244"/>
  <c r="V244"/>
  <c r="W244"/>
  <c r="X244"/>
  <c r="Y244"/>
  <c r="Z244"/>
  <c r="AA244"/>
  <c r="T245"/>
  <c r="U245"/>
  <c r="V245"/>
  <c r="W245"/>
  <c r="X245"/>
  <c r="Y245"/>
  <c r="Z245"/>
  <c r="AA245"/>
  <c r="T246"/>
  <c r="U246"/>
  <c r="V246"/>
  <c r="W246"/>
  <c r="X246"/>
  <c r="Y246"/>
  <c r="Z246"/>
  <c r="AA246"/>
  <c r="T247"/>
  <c r="U247"/>
  <c r="V247"/>
  <c r="W247"/>
  <c r="X247"/>
  <c r="Y247"/>
  <c r="Z247"/>
  <c r="AA247"/>
  <c r="T248"/>
  <c r="U248"/>
  <c r="V248"/>
  <c r="W248"/>
  <c r="X248"/>
  <c r="Y248"/>
  <c r="Z248"/>
  <c r="AA248"/>
  <c r="T249"/>
  <c r="U249"/>
  <c r="V249"/>
  <c r="W249"/>
  <c r="X249"/>
  <c r="Y249"/>
  <c r="Z249"/>
  <c r="AA249"/>
  <c r="T250"/>
  <c r="U250"/>
  <c r="V250"/>
  <c r="W250"/>
  <c r="X250"/>
  <c r="Y250"/>
  <c r="Z250"/>
  <c r="AA250"/>
  <c r="T251"/>
  <c r="U251"/>
  <c r="V251"/>
  <c r="W251"/>
  <c r="X251"/>
  <c r="Y251"/>
  <c r="Z251"/>
  <c r="AA251"/>
  <c r="T252"/>
  <c r="U252"/>
  <c r="V252"/>
  <c r="W252"/>
  <c r="X252"/>
  <c r="Y252"/>
  <c r="Z252"/>
  <c r="AA252"/>
  <c r="T253"/>
  <c r="U253"/>
  <c r="V253"/>
  <c r="W253"/>
  <c r="X253"/>
  <c r="Y253"/>
  <c r="Z253"/>
  <c r="AA253"/>
  <c r="T254"/>
  <c r="U254"/>
  <c r="V254"/>
  <c r="W254"/>
  <c r="X254"/>
  <c r="Y254"/>
  <c r="Z254"/>
  <c r="AA254"/>
  <c r="T255"/>
  <c r="U255"/>
  <c r="V255"/>
  <c r="W255"/>
  <c r="X255"/>
  <c r="Y255"/>
  <c r="Z255"/>
  <c r="AA255"/>
  <c r="T256"/>
  <c r="U256"/>
  <c r="V256"/>
  <c r="W256"/>
  <c r="X256"/>
  <c r="Y256"/>
  <c r="Z256"/>
  <c r="AA256"/>
  <c r="T257"/>
  <c r="U257"/>
  <c r="V257"/>
  <c r="W257"/>
  <c r="X257"/>
  <c r="Y257"/>
  <c r="Z257"/>
  <c r="AA257"/>
  <c r="T258"/>
  <c r="U258"/>
  <c r="V258"/>
  <c r="W258"/>
  <c r="X258"/>
  <c r="Y258"/>
  <c r="Z258"/>
  <c r="AA258"/>
  <c r="T259"/>
  <c r="U259"/>
  <c r="V259"/>
  <c r="W259"/>
  <c r="X259"/>
  <c r="Y259"/>
  <c r="Z259"/>
  <c r="AA259"/>
  <c r="T260"/>
  <c r="U260"/>
  <c r="V260"/>
  <c r="W260"/>
  <c r="X260"/>
  <c r="Y260"/>
  <c r="Z260"/>
  <c r="AA260"/>
  <c r="T261"/>
  <c r="U261"/>
  <c r="V261"/>
  <c r="W261"/>
  <c r="X261"/>
  <c r="Y261"/>
  <c r="Z261"/>
  <c r="AA261"/>
  <c r="T262"/>
  <c r="U262"/>
  <c r="V262"/>
  <c r="W262"/>
  <c r="X262"/>
  <c r="Y262"/>
  <c r="Z262"/>
  <c r="AA262"/>
  <c r="T263"/>
  <c r="U263"/>
  <c r="V263"/>
  <c r="W263"/>
  <c r="X263"/>
  <c r="Y263"/>
  <c r="Z263"/>
  <c r="AA263"/>
  <c r="T264"/>
  <c r="U264"/>
  <c r="V264"/>
  <c r="W264"/>
  <c r="X264"/>
  <c r="Y264"/>
  <c r="Z264"/>
  <c r="AA264"/>
  <c r="T265"/>
  <c r="U265"/>
  <c r="V265"/>
  <c r="W265"/>
  <c r="X265"/>
  <c r="Y265"/>
  <c r="Z265"/>
  <c r="AA265"/>
  <c r="T266"/>
  <c r="U266"/>
  <c r="V266"/>
  <c r="W266"/>
  <c r="X266"/>
  <c r="Y266"/>
  <c r="Z266"/>
  <c r="AA266"/>
  <c r="T267"/>
  <c r="U267"/>
  <c r="V267"/>
  <c r="W267"/>
  <c r="X267"/>
  <c r="Y267"/>
  <c r="Z267"/>
  <c r="AA267"/>
  <c r="T268"/>
  <c r="U268"/>
  <c r="V268"/>
  <c r="W268"/>
  <c r="X268"/>
  <c r="Y268"/>
  <c r="Z268"/>
  <c r="AA268"/>
  <c r="T269"/>
  <c r="U269"/>
  <c r="V269"/>
  <c r="W269"/>
  <c r="X269"/>
  <c r="Y269"/>
  <c r="Z269"/>
  <c r="AA269"/>
  <c r="T270"/>
  <c r="U270"/>
  <c r="V270"/>
  <c r="W270"/>
  <c r="X270"/>
  <c r="Y270"/>
  <c r="Z270"/>
  <c r="AA270"/>
  <c r="T271"/>
  <c r="U271"/>
  <c r="V271"/>
  <c r="W271"/>
  <c r="X271"/>
  <c r="Y271"/>
  <c r="Z271"/>
  <c r="AA271"/>
  <c r="T272"/>
  <c r="U272"/>
  <c r="V272"/>
  <c r="W272"/>
  <c r="X272"/>
  <c r="Y272"/>
  <c r="Z272"/>
  <c r="AA272"/>
  <c r="T273"/>
  <c r="U273"/>
  <c r="V273"/>
  <c r="W273"/>
  <c r="X273"/>
  <c r="Y273"/>
  <c r="Z273"/>
  <c r="AA273"/>
  <c r="T274"/>
  <c r="U274"/>
  <c r="V274"/>
  <c r="W274"/>
  <c r="X274"/>
  <c r="Y274"/>
  <c r="Z274"/>
  <c r="AA274"/>
  <c r="T275"/>
  <c r="U275"/>
  <c r="V275"/>
  <c r="W275"/>
  <c r="X275"/>
  <c r="Y275"/>
  <c r="Z275"/>
  <c r="AA275"/>
  <c r="T276"/>
  <c r="U276"/>
  <c r="V276"/>
  <c r="W276"/>
  <c r="X276"/>
  <c r="Y276"/>
  <c r="Z276"/>
  <c r="AA276"/>
  <c r="T277"/>
  <c r="U277"/>
  <c r="V277"/>
  <c r="W277"/>
  <c r="X277"/>
  <c r="Y277"/>
  <c r="Z277"/>
  <c r="AA277"/>
  <c r="T278"/>
  <c r="U278"/>
  <c r="V278"/>
  <c r="W278"/>
  <c r="X278"/>
  <c r="Y278"/>
  <c r="Z278"/>
  <c r="AA278"/>
  <c r="T280"/>
  <c r="U280"/>
  <c r="V280"/>
  <c r="W280"/>
  <c r="X280"/>
  <c r="Y280"/>
  <c r="Z280"/>
  <c r="AA280"/>
  <c r="T281"/>
  <c r="U281"/>
  <c r="V281"/>
  <c r="W281"/>
  <c r="X281"/>
  <c r="Y281"/>
  <c r="Z281"/>
  <c r="AA281"/>
  <c r="T282"/>
  <c r="U282"/>
  <c r="V282"/>
  <c r="W282"/>
  <c r="X282"/>
  <c r="Y282"/>
  <c r="Z282"/>
  <c r="AA282"/>
  <c r="T283"/>
  <c r="U283"/>
  <c r="V283"/>
  <c r="W283"/>
  <c r="X283"/>
  <c r="Y283"/>
  <c r="Z283"/>
  <c r="AA283"/>
  <c r="T284"/>
  <c r="U284"/>
  <c r="V284"/>
  <c r="W284"/>
  <c r="X284"/>
  <c r="Y284"/>
  <c r="Z284"/>
  <c r="AA284"/>
  <c r="T285"/>
  <c r="U285"/>
  <c r="V285"/>
  <c r="W285"/>
  <c r="X285"/>
  <c r="Y285"/>
  <c r="Z285"/>
  <c r="AA285"/>
  <c r="T286"/>
  <c r="U286"/>
  <c r="V286"/>
  <c r="W286"/>
  <c r="X286"/>
  <c r="Y286"/>
  <c r="Z286"/>
  <c r="AA286"/>
  <c r="T287"/>
  <c r="U287"/>
  <c r="V287"/>
  <c r="W287"/>
  <c r="X287"/>
  <c r="Y287"/>
  <c r="Z287"/>
  <c r="AA287"/>
  <c r="T288"/>
  <c r="U288"/>
  <c r="V288"/>
  <c r="W288"/>
  <c r="X288"/>
  <c r="Y288"/>
  <c r="Z288"/>
  <c r="AA288"/>
  <c r="T289"/>
  <c r="U289"/>
  <c r="V289"/>
  <c r="W289"/>
  <c r="X289"/>
  <c r="Y289"/>
  <c r="Z289"/>
  <c r="AA289"/>
  <c r="T290"/>
  <c r="U290"/>
  <c r="V290"/>
  <c r="W290"/>
  <c r="X290"/>
  <c r="Y290"/>
  <c r="Z290"/>
  <c r="AA290"/>
  <c r="T291"/>
  <c r="U291"/>
  <c r="V291"/>
  <c r="W291"/>
  <c r="X291"/>
  <c r="Y291"/>
  <c r="Z291"/>
  <c r="AA291"/>
  <c r="T292"/>
  <c r="U292"/>
  <c r="V292"/>
  <c r="W292"/>
  <c r="X292"/>
  <c r="Y292"/>
  <c r="Z292"/>
  <c r="AA292"/>
  <c r="T293"/>
  <c r="U293"/>
  <c r="V293"/>
  <c r="W293"/>
  <c r="X293"/>
  <c r="Y293"/>
  <c r="Z293"/>
  <c r="AA293"/>
  <c r="T294"/>
  <c r="U294"/>
  <c r="V294"/>
  <c r="W294"/>
  <c r="X294"/>
  <c r="Y294"/>
  <c r="Z294"/>
  <c r="AA294"/>
  <c r="T295"/>
  <c r="U295"/>
  <c r="V295"/>
  <c r="W295"/>
  <c r="X295"/>
  <c r="Y295"/>
  <c r="Z295"/>
  <c r="AA295"/>
  <c r="T296"/>
  <c r="U296"/>
  <c r="V296"/>
  <c r="W296"/>
  <c r="X296"/>
  <c r="Y296"/>
  <c r="Z296"/>
  <c r="AA296"/>
  <c r="T297"/>
  <c r="U297"/>
  <c r="V297"/>
  <c r="W297"/>
  <c r="X297"/>
  <c r="Y297"/>
  <c r="Z297"/>
  <c r="AA297"/>
  <c r="T298"/>
  <c r="U298"/>
  <c r="V298"/>
  <c r="W298"/>
  <c r="X298"/>
  <c r="Y298"/>
  <c r="Z298"/>
  <c r="AA298"/>
  <c r="T299"/>
  <c r="U299"/>
  <c r="V299"/>
  <c r="W299"/>
  <c r="X299"/>
  <c r="Y299"/>
  <c r="Z299"/>
  <c r="AA299"/>
  <c r="T300"/>
  <c r="U300"/>
  <c r="V300"/>
  <c r="W300"/>
  <c r="X300"/>
  <c r="Y300"/>
  <c r="Z300"/>
  <c r="AA300"/>
  <c r="T301"/>
  <c r="U301"/>
  <c r="V301"/>
  <c r="W301"/>
  <c r="X301"/>
  <c r="Y301"/>
  <c r="Z301"/>
  <c r="AA301"/>
  <c r="T302"/>
  <c r="U302"/>
  <c r="V302"/>
  <c r="W302"/>
  <c r="X302"/>
  <c r="Y302"/>
  <c r="Z302"/>
  <c r="AA302"/>
  <c r="T303"/>
  <c r="U303"/>
  <c r="V303"/>
  <c r="W303"/>
  <c r="X303"/>
  <c r="Y303"/>
  <c r="Z303"/>
  <c r="AA303"/>
  <c r="T304"/>
  <c r="U304"/>
  <c r="V304"/>
  <c r="W304"/>
  <c r="X304"/>
  <c r="Y304"/>
  <c r="Z304"/>
  <c r="AA304"/>
  <c r="T305"/>
  <c r="U305"/>
  <c r="V305"/>
  <c r="W305"/>
  <c r="X305"/>
  <c r="Y305"/>
  <c r="Z305"/>
  <c r="AA305"/>
  <c r="T306"/>
  <c r="U306"/>
  <c r="V306"/>
  <c r="W306"/>
  <c r="X306"/>
  <c r="Y306"/>
  <c r="Z306"/>
  <c r="AA306"/>
  <c r="T307"/>
  <c r="U307"/>
  <c r="V307"/>
  <c r="W307"/>
  <c r="X307"/>
  <c r="Y307"/>
  <c r="Z307"/>
  <c r="AA307"/>
  <c r="T308"/>
  <c r="U308"/>
  <c r="V308"/>
  <c r="W308"/>
  <c r="X308"/>
  <c r="Y308"/>
  <c r="Z308"/>
  <c r="AA308"/>
  <c r="T309"/>
  <c r="U309"/>
  <c r="V309"/>
  <c r="W309"/>
  <c r="X309"/>
  <c r="Y309"/>
  <c r="Z309"/>
  <c r="AA309"/>
  <c r="T310"/>
  <c r="U310"/>
  <c r="V310"/>
  <c r="W310"/>
  <c r="X310"/>
  <c r="Y310"/>
  <c r="Z310"/>
  <c r="AA310"/>
  <c r="T311"/>
  <c r="U311"/>
  <c r="V311"/>
  <c r="W311"/>
  <c r="X311"/>
  <c r="Y311"/>
  <c r="Z311"/>
  <c r="AA311"/>
  <c r="T312"/>
  <c r="U312"/>
  <c r="V312"/>
  <c r="W312"/>
  <c r="X312"/>
  <c r="Y312"/>
  <c r="Z312"/>
  <c r="AA312"/>
  <c r="T313"/>
  <c r="U313"/>
  <c r="V313"/>
  <c r="W313"/>
  <c r="X313"/>
  <c r="Y313"/>
  <c r="Z313"/>
  <c r="AA313"/>
  <c r="T314"/>
  <c r="U314"/>
  <c r="V314"/>
  <c r="W314"/>
  <c r="X314"/>
  <c r="Y314"/>
  <c r="Z314"/>
  <c r="AA314"/>
  <c r="T315"/>
  <c r="U315"/>
  <c r="V315"/>
  <c r="W315"/>
  <c r="X315"/>
  <c r="Y315"/>
  <c r="Z315"/>
  <c r="AA315"/>
  <c r="T316"/>
  <c r="U316"/>
  <c r="V316"/>
  <c r="W316"/>
  <c r="X316"/>
  <c r="Y316"/>
  <c r="Z316"/>
  <c r="AA316"/>
  <c r="T317"/>
  <c r="U317"/>
  <c r="V317"/>
  <c r="W317"/>
  <c r="X317"/>
  <c r="Y317"/>
  <c r="Z317"/>
  <c r="AA317"/>
  <c r="T318"/>
  <c r="U318"/>
  <c r="V318"/>
  <c r="W318"/>
  <c r="X318"/>
  <c r="Y318"/>
  <c r="Z318"/>
  <c r="AA318"/>
  <c r="T319"/>
  <c r="U319"/>
  <c r="V319"/>
  <c r="W319"/>
  <c r="X319"/>
  <c r="Y319"/>
  <c r="Z319"/>
  <c r="AA319"/>
  <c r="T320"/>
  <c r="U320"/>
  <c r="V320"/>
  <c r="W320"/>
  <c r="X320"/>
  <c r="Y320"/>
  <c r="Z320"/>
  <c r="AA320"/>
  <c r="T321"/>
  <c r="U321"/>
  <c r="V321"/>
  <c r="W321"/>
  <c r="X321"/>
  <c r="Y321"/>
  <c r="Z321"/>
  <c r="AA321"/>
  <c r="T322"/>
  <c r="U322"/>
  <c r="V322"/>
  <c r="W322"/>
  <c r="X322"/>
  <c r="Y322"/>
  <c r="Z322"/>
  <c r="AA322"/>
  <c r="T323"/>
  <c r="U323"/>
  <c r="V323"/>
  <c r="W323"/>
  <c r="X323"/>
  <c r="Y323"/>
  <c r="Z323"/>
  <c r="AA323"/>
  <c r="T324"/>
  <c r="U324"/>
  <c r="V324"/>
  <c r="W324"/>
  <c r="X324"/>
  <c r="Y324"/>
  <c r="Z324"/>
  <c r="AA324"/>
  <c r="T325"/>
  <c r="U325"/>
  <c r="V325"/>
  <c r="W325"/>
  <c r="X325"/>
  <c r="Y325"/>
  <c r="Z325"/>
  <c r="AA325"/>
  <c r="T326"/>
  <c r="U326"/>
  <c r="V326"/>
  <c r="W326"/>
  <c r="X326"/>
  <c r="Y326"/>
  <c r="Z326"/>
  <c r="AA326"/>
  <c r="T329"/>
  <c r="U329"/>
  <c r="V329"/>
  <c r="W329"/>
  <c r="X329"/>
  <c r="Y329"/>
  <c r="Z329"/>
  <c r="AA329"/>
  <c r="T330"/>
  <c r="U330"/>
  <c r="V330"/>
  <c r="W330"/>
  <c r="X330"/>
  <c r="Y330"/>
  <c r="Z330"/>
  <c r="AA330"/>
  <c r="T331"/>
  <c r="U331"/>
  <c r="V331"/>
  <c r="W331"/>
  <c r="X331"/>
  <c r="Y331"/>
  <c r="Z331"/>
  <c r="AA331"/>
  <c r="T332"/>
  <c r="U332"/>
  <c r="V332"/>
  <c r="W332"/>
  <c r="X332"/>
  <c r="Y332"/>
  <c r="Z332"/>
  <c r="AA332"/>
  <c r="T333"/>
  <c r="U333"/>
  <c r="V333"/>
  <c r="W333"/>
  <c r="X333"/>
  <c r="Y333"/>
  <c r="Z333"/>
  <c r="AA333"/>
  <c r="T334"/>
  <c r="U334"/>
  <c r="V334"/>
  <c r="W334"/>
  <c r="X334"/>
  <c r="Y334"/>
  <c r="Z334"/>
  <c r="AA334"/>
  <c r="T335"/>
  <c r="U335"/>
  <c r="V335"/>
  <c r="W335"/>
  <c r="X335"/>
  <c r="Y335"/>
  <c r="Z335"/>
  <c r="AA335"/>
  <c r="T336"/>
  <c r="U336"/>
  <c r="V336"/>
  <c r="W336"/>
  <c r="X336"/>
  <c r="Y336"/>
  <c r="Z336"/>
  <c r="AA336"/>
  <c r="T337"/>
  <c r="U337"/>
  <c r="V337"/>
  <c r="W337"/>
  <c r="X337"/>
  <c r="Y337"/>
  <c r="Z337"/>
  <c r="AA337"/>
  <c r="T338"/>
  <c r="U338"/>
  <c r="V338"/>
  <c r="W338"/>
  <c r="X338"/>
  <c r="Y338"/>
  <c r="Z338"/>
  <c r="AA338"/>
  <c r="T339"/>
  <c r="U339"/>
  <c r="V339"/>
  <c r="W339"/>
  <c r="X339"/>
  <c r="Y339"/>
  <c r="Z339"/>
  <c r="AA339"/>
  <c r="T340"/>
  <c r="U340"/>
  <c r="V340"/>
  <c r="W340"/>
  <c r="X340"/>
  <c r="Y340"/>
  <c r="Z340"/>
  <c r="AA340"/>
  <c r="T341"/>
  <c r="U341"/>
  <c r="V341"/>
  <c r="W341"/>
  <c r="X341"/>
  <c r="Y341"/>
  <c r="Z341"/>
  <c r="AA341"/>
  <c r="T342"/>
  <c r="U342"/>
  <c r="V342"/>
  <c r="W342"/>
  <c r="X342"/>
  <c r="Y342"/>
  <c r="Z342"/>
  <c r="AA342"/>
  <c r="T343"/>
  <c r="U343"/>
  <c r="V343"/>
  <c r="W343"/>
  <c r="X343"/>
  <c r="Y343"/>
  <c r="Z343"/>
  <c r="AA343"/>
  <c r="T344"/>
  <c r="U344"/>
  <c r="V344"/>
  <c r="W344"/>
  <c r="X344"/>
  <c r="Y344"/>
  <c r="Z344"/>
  <c r="AA344"/>
  <c r="T345"/>
  <c r="U345"/>
  <c r="V345"/>
  <c r="W345"/>
  <c r="X345"/>
  <c r="Y345"/>
  <c r="Z345"/>
  <c r="AA345"/>
  <c r="T346"/>
  <c r="U346"/>
  <c r="V346"/>
  <c r="W346"/>
  <c r="X346"/>
  <c r="Y346"/>
  <c r="Z346"/>
  <c r="AA346"/>
  <c r="T347"/>
  <c r="U347"/>
  <c r="V347"/>
  <c r="W347"/>
  <c r="X347"/>
  <c r="Y347"/>
  <c r="Z347"/>
  <c r="AA347"/>
  <c r="T348"/>
  <c r="U348"/>
  <c r="V348"/>
  <c r="W348"/>
  <c r="X348"/>
  <c r="Y348"/>
  <c r="Z348"/>
  <c r="AA348"/>
  <c r="T349"/>
  <c r="U349"/>
  <c r="V349"/>
  <c r="W349"/>
  <c r="X349"/>
  <c r="Y349"/>
  <c r="Z349"/>
  <c r="AA349"/>
  <c r="T350"/>
  <c r="U350"/>
  <c r="V350"/>
  <c r="W350"/>
  <c r="X350"/>
  <c r="Y350"/>
  <c r="Z350"/>
  <c r="AA350"/>
  <c r="T351"/>
  <c r="U351"/>
  <c r="V351"/>
  <c r="W351"/>
  <c r="X351"/>
  <c r="Y351"/>
  <c r="Z351"/>
  <c r="AA351"/>
  <c r="T352"/>
  <c r="U352"/>
  <c r="V352"/>
  <c r="W352"/>
  <c r="X352"/>
  <c r="Y352"/>
  <c r="Z352"/>
  <c r="AA352"/>
  <c r="T353"/>
  <c r="U353"/>
  <c r="V353"/>
  <c r="W353"/>
  <c r="X353"/>
  <c r="Y353"/>
  <c r="Z353"/>
  <c r="AA353"/>
  <c r="T354"/>
  <c r="U354"/>
  <c r="V354"/>
  <c r="W354"/>
  <c r="X354"/>
  <c r="Y354"/>
  <c r="Z354"/>
  <c r="AA354"/>
  <c r="T355"/>
  <c r="U355"/>
  <c r="V355"/>
  <c r="W355"/>
  <c r="X355"/>
  <c r="Y355"/>
  <c r="Z355"/>
  <c r="AA355"/>
  <c r="T356"/>
  <c r="U356"/>
  <c r="V356"/>
  <c r="W356"/>
  <c r="X356"/>
  <c r="Y356"/>
  <c r="Z356"/>
  <c r="AA356"/>
  <c r="T357"/>
  <c r="U357"/>
  <c r="V357"/>
  <c r="W357"/>
  <c r="X357"/>
  <c r="Y357"/>
  <c r="Z357"/>
  <c r="AA357"/>
  <c r="T358"/>
  <c r="U358"/>
  <c r="V358"/>
  <c r="W358"/>
  <c r="X358"/>
  <c r="Y358"/>
  <c r="Z358"/>
  <c r="AA358"/>
  <c r="T359"/>
  <c r="U359"/>
  <c r="V359"/>
  <c r="W359"/>
  <c r="X359"/>
  <c r="Y359"/>
  <c r="Z359"/>
  <c r="AA359"/>
  <c r="T360"/>
  <c r="U360"/>
  <c r="V360"/>
  <c r="W360"/>
  <c r="X360"/>
  <c r="Y360"/>
  <c r="Z360"/>
  <c r="AA360"/>
  <c r="T361"/>
  <c r="U361"/>
  <c r="V361"/>
  <c r="W361"/>
  <c r="X361"/>
  <c r="Y361"/>
  <c r="Z361"/>
  <c r="AA361"/>
  <c r="T362"/>
  <c r="U362"/>
  <c r="V362"/>
  <c r="W362"/>
  <c r="X362"/>
  <c r="Y362"/>
  <c r="Z362"/>
  <c r="AA362"/>
  <c r="T363"/>
  <c r="U363"/>
  <c r="V363"/>
  <c r="W363"/>
  <c r="X363"/>
  <c r="Y363"/>
  <c r="Z363"/>
  <c r="AA363"/>
  <c r="T364"/>
  <c r="U364"/>
  <c r="V364"/>
  <c r="W364"/>
  <c r="X364"/>
  <c r="Y364"/>
  <c r="Z364"/>
  <c r="AA364"/>
  <c r="T365"/>
  <c r="U365"/>
  <c r="V365"/>
  <c r="W365"/>
  <c r="X365"/>
  <c r="Y365"/>
  <c r="Z365"/>
  <c r="AA365"/>
  <c r="T366"/>
  <c r="U366"/>
  <c r="V366"/>
  <c r="W366"/>
  <c r="X366"/>
  <c r="Y366"/>
  <c r="Z366"/>
  <c r="AA366"/>
  <c r="T367"/>
  <c r="U367"/>
  <c r="V367"/>
  <c r="W367"/>
  <c r="X367"/>
  <c r="Y367"/>
  <c r="Z367"/>
  <c r="AA367"/>
  <c r="T368"/>
  <c r="U368"/>
  <c r="V368"/>
  <c r="W368"/>
  <c r="X368"/>
  <c r="Y368"/>
  <c r="Z368"/>
  <c r="AA368"/>
  <c r="T369"/>
  <c r="U369"/>
  <c r="V369"/>
  <c r="W369"/>
  <c r="X369"/>
  <c r="Y369"/>
  <c r="Z369"/>
  <c r="AA369"/>
  <c r="T370"/>
  <c r="U370"/>
  <c r="V370"/>
  <c r="W370"/>
  <c r="X370"/>
  <c r="Y370"/>
  <c r="Z370"/>
  <c r="AA370"/>
  <c r="T371"/>
  <c r="U371"/>
  <c r="V371"/>
  <c r="W371"/>
  <c r="X371"/>
  <c r="Y371"/>
  <c r="Z371"/>
  <c r="AA371"/>
  <c r="T372"/>
  <c r="U372"/>
  <c r="V372"/>
  <c r="W372"/>
  <c r="X372"/>
  <c r="Y372"/>
  <c r="Z372"/>
  <c r="AA372"/>
  <c r="T373"/>
  <c r="U373"/>
  <c r="V373"/>
  <c r="W373"/>
  <c r="X373"/>
  <c r="Y373"/>
  <c r="Z373"/>
  <c r="AA373"/>
  <c r="T374"/>
  <c r="U374"/>
  <c r="V374"/>
  <c r="W374"/>
  <c r="X374"/>
  <c r="Y374"/>
  <c r="Z374"/>
  <c r="AA374"/>
  <c r="T376"/>
  <c r="U376"/>
  <c r="V376"/>
  <c r="W376"/>
  <c r="X376"/>
  <c r="Y376"/>
  <c r="Z376"/>
  <c r="AA376"/>
  <c r="T377"/>
  <c r="U377"/>
  <c r="V377"/>
  <c r="W377"/>
  <c r="X377"/>
  <c r="Y377"/>
  <c r="Z377"/>
  <c r="AA377"/>
  <c r="T378"/>
  <c r="U378"/>
  <c r="V378"/>
  <c r="W378"/>
  <c r="X378"/>
  <c r="Y378"/>
  <c r="Z378"/>
  <c r="AA378"/>
  <c r="T384"/>
  <c r="U384"/>
  <c r="V384"/>
  <c r="W384"/>
  <c r="X384"/>
  <c r="Y384"/>
  <c r="Z384"/>
  <c r="AA384"/>
  <c r="T385"/>
  <c r="U385"/>
  <c r="V385"/>
  <c r="W385"/>
  <c r="X385"/>
  <c r="Y385"/>
  <c r="Z385"/>
  <c r="AA385"/>
  <c r="T386"/>
  <c r="U386"/>
  <c r="V386"/>
  <c r="W386"/>
  <c r="X386"/>
  <c r="Y386"/>
  <c r="Z386"/>
  <c r="AA386"/>
  <c r="T387"/>
  <c r="U387"/>
  <c r="V387"/>
  <c r="W387"/>
  <c r="X387"/>
  <c r="Y387"/>
  <c r="Z387"/>
  <c r="AA387"/>
  <c r="T389"/>
  <c r="U389"/>
  <c r="V389"/>
  <c r="W389"/>
  <c r="X389"/>
  <c r="Y389"/>
  <c r="Z389"/>
  <c r="AA389"/>
  <c r="T390"/>
  <c r="U390"/>
  <c r="V390"/>
  <c r="W390"/>
  <c r="X390"/>
  <c r="Y390"/>
  <c r="Z390"/>
  <c r="AA390"/>
  <c r="T391"/>
  <c r="U391"/>
  <c r="V391"/>
  <c r="W391"/>
  <c r="X391"/>
  <c r="Y391"/>
  <c r="Z391"/>
  <c r="AA391"/>
  <c r="T392"/>
  <c r="U392"/>
  <c r="V392"/>
  <c r="W392"/>
  <c r="X392"/>
  <c r="Y392"/>
  <c r="Z392"/>
  <c r="AA392"/>
  <c r="T393"/>
  <c r="U393"/>
  <c r="V393"/>
  <c r="W393"/>
  <c r="X393"/>
  <c r="Y393"/>
  <c r="Z393"/>
  <c r="AA393"/>
  <c r="T396"/>
  <c r="U396"/>
  <c r="V396"/>
  <c r="W396"/>
  <c r="X396"/>
  <c r="Y396"/>
  <c r="Z396"/>
  <c r="AA396"/>
  <c r="T397"/>
  <c r="U397"/>
  <c r="V397"/>
  <c r="W397"/>
  <c r="X397"/>
  <c r="Y397"/>
  <c r="Z397"/>
  <c r="AA397"/>
  <c r="T398"/>
  <c r="U398"/>
  <c r="V398"/>
  <c r="W398"/>
  <c r="X398"/>
  <c r="Y398"/>
  <c r="Z398"/>
  <c r="AA398"/>
  <c r="T399"/>
  <c r="U399"/>
  <c r="V399"/>
  <c r="W399"/>
  <c r="X399"/>
  <c r="Y399"/>
  <c r="Z399"/>
  <c r="AA399"/>
  <c r="T400"/>
  <c r="U400"/>
  <c r="V400"/>
  <c r="W400"/>
  <c r="X400"/>
  <c r="Y400"/>
  <c r="Z400"/>
  <c r="AA400"/>
  <c r="T401"/>
  <c r="U401"/>
  <c r="V401"/>
  <c r="W401"/>
  <c r="X401"/>
  <c r="Y401"/>
  <c r="Z401"/>
  <c r="AA401"/>
  <c r="T402"/>
  <c r="U402"/>
  <c r="V402"/>
  <c r="W402"/>
  <c r="X402"/>
  <c r="Y402"/>
  <c r="Z402"/>
  <c r="AA402"/>
  <c r="T403"/>
  <c r="U403"/>
  <c r="V403"/>
  <c r="W403"/>
  <c r="X403"/>
  <c r="Y403"/>
  <c r="Z403"/>
  <c r="AA403"/>
  <c r="T404"/>
  <c r="U404"/>
  <c r="V404"/>
  <c r="W404"/>
  <c r="X404"/>
  <c r="Y404"/>
  <c r="Z404"/>
  <c r="AA404"/>
  <c r="T405"/>
  <c r="U405"/>
  <c r="V405"/>
  <c r="W405"/>
  <c r="X405"/>
  <c r="Y405"/>
  <c r="Z405"/>
  <c r="AA405"/>
  <c r="T406"/>
  <c r="U406"/>
  <c r="V406"/>
  <c r="W406"/>
  <c r="X406"/>
  <c r="Y406"/>
  <c r="Z406"/>
  <c r="AA406"/>
  <c r="T410"/>
  <c r="U410"/>
  <c r="V410"/>
  <c r="W410"/>
  <c r="X410"/>
  <c r="Y410"/>
  <c r="Z410"/>
  <c r="AA410"/>
  <c r="T411"/>
  <c r="U411"/>
  <c r="V411"/>
  <c r="W411"/>
  <c r="X411"/>
  <c r="Y411"/>
  <c r="Z411"/>
  <c r="AA411"/>
  <c r="T412"/>
  <c r="U412"/>
  <c r="V412"/>
  <c r="W412"/>
  <c r="X412"/>
  <c r="Y412"/>
  <c r="Z412"/>
  <c r="AA412"/>
  <c r="T413"/>
  <c r="U413"/>
  <c r="V413"/>
  <c r="W413"/>
  <c r="X413"/>
  <c r="Y413"/>
  <c r="Z413"/>
  <c r="AA413"/>
  <c r="T414"/>
  <c r="U414"/>
  <c r="V414"/>
  <c r="W414"/>
  <c r="X414"/>
  <c r="Y414"/>
  <c r="Z414"/>
  <c r="AA414"/>
  <c r="T415"/>
  <c r="U415"/>
  <c r="V415"/>
  <c r="W415"/>
  <c r="X415"/>
  <c r="Y415"/>
  <c r="Z415"/>
  <c r="AA415"/>
  <c r="T416"/>
  <c r="U416"/>
  <c r="V416"/>
  <c r="W416"/>
  <c r="X416"/>
  <c r="Y416"/>
  <c r="Z416"/>
  <c r="AA416"/>
  <c r="T417"/>
  <c r="U417"/>
  <c r="V417"/>
  <c r="W417"/>
  <c r="X417"/>
  <c r="Y417"/>
  <c r="Z417"/>
  <c r="AA417"/>
  <c r="T419"/>
  <c r="U419"/>
  <c r="V419"/>
  <c r="W419"/>
  <c r="X419"/>
  <c r="Y419"/>
  <c r="Z419"/>
  <c r="AA419"/>
  <c r="T420"/>
  <c r="U420"/>
  <c r="V420"/>
  <c r="W420"/>
  <c r="X420"/>
  <c r="Y420"/>
  <c r="Z420"/>
  <c r="AA420"/>
  <c r="T421"/>
  <c r="U421"/>
  <c r="V421"/>
  <c r="W421"/>
  <c r="X421"/>
  <c r="Y421"/>
  <c r="Z421"/>
  <c r="AA421"/>
  <c r="T422"/>
  <c r="U422"/>
  <c r="V422"/>
  <c r="W422"/>
  <c r="X422"/>
  <c r="Y422"/>
  <c r="Z422"/>
  <c r="AA422"/>
  <c r="T423"/>
  <c r="U423"/>
  <c r="V423"/>
  <c r="W423"/>
  <c r="X423"/>
  <c r="Y423"/>
  <c r="Z423"/>
  <c r="AA423"/>
  <c r="T426"/>
  <c r="U426"/>
  <c r="V426"/>
  <c r="W426"/>
  <c r="X426"/>
  <c r="Y426"/>
  <c r="Z426"/>
  <c r="AA426"/>
  <c r="T9"/>
  <c r="U9"/>
  <c r="V9"/>
  <c r="W9"/>
  <c r="X9"/>
  <c r="Y9"/>
  <c r="Z9"/>
  <c r="AA9"/>
  <c r="T10"/>
  <c r="U10"/>
  <c r="V10"/>
  <c r="W10"/>
  <c r="X10"/>
  <c r="Y10"/>
  <c r="Z10"/>
  <c r="AA10"/>
  <c r="T11"/>
  <c r="U11"/>
  <c r="V11"/>
  <c r="W11"/>
  <c r="X11"/>
  <c r="Y11"/>
  <c r="Z11"/>
  <c r="AA11"/>
  <c r="T12"/>
  <c r="U12"/>
  <c r="V12"/>
  <c r="W12"/>
  <c r="X12"/>
  <c r="Y12"/>
  <c r="Z12"/>
  <c r="AA12"/>
  <c r="T13"/>
  <c r="U13"/>
  <c r="V13"/>
  <c r="W13"/>
  <c r="X13"/>
  <c r="Y13"/>
  <c r="Z13"/>
  <c r="AA13"/>
  <c r="T14"/>
  <c r="U14"/>
  <c r="V14"/>
  <c r="W14"/>
  <c r="X14"/>
  <c r="Y14"/>
  <c r="Z14"/>
  <c r="AA14"/>
  <c r="T15"/>
  <c r="U15"/>
  <c r="V15"/>
  <c r="W15"/>
  <c r="X15"/>
  <c r="Y15"/>
  <c r="Z15"/>
  <c r="AA15"/>
  <c r="T16"/>
  <c r="U16"/>
  <c r="V16"/>
  <c r="W16"/>
  <c r="X16"/>
  <c r="Y16"/>
  <c r="Z16"/>
  <c r="AA16"/>
  <c r="T17"/>
  <c r="U17"/>
  <c r="V17"/>
  <c r="W17"/>
  <c r="X17"/>
  <c r="Y17"/>
  <c r="Z17"/>
  <c r="AA17"/>
  <c r="T18"/>
  <c r="U18"/>
  <c r="V18"/>
  <c r="W18"/>
  <c r="X18"/>
  <c r="Y18"/>
  <c r="Z18"/>
  <c r="AA18"/>
  <c r="T19"/>
  <c r="U19"/>
  <c r="V19"/>
  <c r="W19"/>
  <c r="X19"/>
  <c r="Y19"/>
  <c r="Z19"/>
  <c r="AA19"/>
  <c r="T20"/>
  <c r="U20"/>
  <c r="V20"/>
  <c r="W20"/>
  <c r="X20"/>
  <c r="Y20"/>
  <c r="Z20"/>
  <c r="AA20"/>
  <c r="T21"/>
  <c r="U21"/>
  <c r="V21"/>
  <c r="W21"/>
  <c r="X21"/>
  <c r="Y21"/>
  <c r="Z21"/>
  <c r="AA21"/>
  <c r="T22"/>
  <c r="U22"/>
  <c r="V22"/>
  <c r="W22"/>
  <c r="X22"/>
  <c r="Y22"/>
  <c r="Z22"/>
  <c r="AA22"/>
  <c r="T23"/>
  <c r="U23"/>
  <c r="V23"/>
  <c r="W23"/>
  <c r="X23"/>
  <c r="Y23"/>
  <c r="Z23"/>
  <c r="AA23"/>
  <c r="T24"/>
  <c r="U24"/>
  <c r="V24"/>
  <c r="W24"/>
  <c r="X24"/>
  <c r="Y24"/>
  <c r="Z24"/>
  <c r="AA24"/>
  <c r="T25"/>
  <c r="U25"/>
  <c r="V25"/>
  <c r="W25"/>
  <c r="X25"/>
  <c r="Y25"/>
  <c r="Z25"/>
  <c r="AA25"/>
  <c r="T26"/>
  <c r="U26"/>
  <c r="V26"/>
  <c r="W26"/>
  <c r="X26"/>
  <c r="Y26"/>
  <c r="Z26"/>
  <c r="AA26"/>
  <c r="T27"/>
  <c r="U27"/>
  <c r="V27"/>
  <c r="W27"/>
  <c r="X27"/>
  <c r="Y27"/>
  <c r="Z27"/>
  <c r="AA27"/>
  <c r="T28"/>
  <c r="U28"/>
  <c r="V28"/>
  <c r="W28"/>
  <c r="X28"/>
  <c r="Y28"/>
  <c r="Z28"/>
  <c r="AA28"/>
  <c r="T29"/>
  <c r="U29"/>
  <c r="V29"/>
  <c r="W29"/>
  <c r="X29"/>
  <c r="Y29"/>
  <c r="Z29"/>
  <c r="AA29"/>
  <c r="T30"/>
  <c r="U30"/>
  <c r="V30"/>
  <c r="W30"/>
  <c r="X30"/>
  <c r="Y30"/>
  <c r="Z30"/>
  <c r="AA30"/>
  <c r="T31"/>
  <c r="U31"/>
  <c r="V31"/>
  <c r="W31"/>
  <c r="X31"/>
  <c r="Y31"/>
  <c r="Z31"/>
  <c r="AA31"/>
  <c r="T32"/>
  <c r="U32"/>
  <c r="V32"/>
  <c r="W32"/>
  <c r="X32"/>
  <c r="Y32"/>
  <c r="Z32"/>
  <c r="AA32"/>
  <c r="T33"/>
  <c r="U33"/>
  <c r="V33"/>
  <c r="W33"/>
  <c r="X33"/>
  <c r="Y33"/>
  <c r="Z33"/>
  <c r="AA33"/>
  <c r="T34"/>
  <c r="U34"/>
  <c r="V34"/>
  <c r="W34"/>
  <c r="X34"/>
  <c r="Y34"/>
  <c r="Z34"/>
  <c r="AA34"/>
  <c r="T35"/>
  <c r="U35"/>
  <c r="V35"/>
  <c r="W35"/>
  <c r="X35"/>
  <c r="Y35"/>
  <c r="Z35"/>
  <c r="AA35"/>
  <c r="T36"/>
  <c r="U36"/>
  <c r="V36"/>
  <c r="W36"/>
  <c r="X36"/>
  <c r="Y36"/>
  <c r="Z36"/>
  <c r="AA36"/>
  <c r="T37"/>
  <c r="U37"/>
  <c r="V37"/>
  <c r="W37"/>
  <c r="X37"/>
  <c r="Y37"/>
  <c r="Z37"/>
  <c r="AA37"/>
  <c r="T38"/>
  <c r="U38"/>
  <c r="V38"/>
  <c r="W38"/>
  <c r="X38"/>
  <c r="Y38"/>
  <c r="Z38"/>
  <c r="AA38"/>
  <c r="T39"/>
  <c r="U39"/>
  <c r="V39"/>
  <c r="W39"/>
  <c r="X39"/>
  <c r="Y39"/>
  <c r="Z39"/>
  <c r="AA39"/>
  <c r="T40"/>
  <c r="U40"/>
  <c r="V40"/>
  <c r="W40"/>
  <c r="X40"/>
  <c r="Y40"/>
  <c r="Z40"/>
  <c r="AA40"/>
  <c r="T41"/>
  <c r="U41"/>
  <c r="V41"/>
  <c r="W41"/>
  <c r="X41"/>
  <c r="Y41"/>
  <c r="Z41"/>
  <c r="AA41"/>
  <c r="T42"/>
  <c r="U42"/>
  <c r="V42"/>
  <c r="W42"/>
  <c r="X42"/>
  <c r="Y42"/>
  <c r="Z42"/>
  <c r="AA42"/>
  <c r="T43"/>
  <c r="U43"/>
  <c r="V43"/>
  <c r="W43"/>
  <c r="X43"/>
  <c r="Y43"/>
  <c r="Z43"/>
  <c r="AA43"/>
  <c r="T44"/>
  <c r="U44"/>
  <c r="V44"/>
  <c r="W44"/>
  <c r="X44"/>
  <c r="Y44"/>
  <c r="Z44"/>
  <c r="AA44"/>
  <c r="T45"/>
  <c r="U45"/>
  <c r="V45"/>
  <c r="W45"/>
  <c r="X45"/>
  <c r="Y45"/>
  <c r="Z45"/>
  <c r="AA45"/>
  <c r="T46"/>
  <c r="U46"/>
  <c r="V46"/>
  <c r="W46"/>
  <c r="X46"/>
  <c r="Y46"/>
  <c r="Z46"/>
  <c r="AA46"/>
  <c r="T47"/>
  <c r="U47"/>
  <c r="V47"/>
  <c r="W47"/>
  <c r="X47"/>
  <c r="Y47"/>
  <c r="Z47"/>
  <c r="AA47"/>
  <c r="T48"/>
  <c r="U48"/>
  <c r="V48"/>
  <c r="W48"/>
  <c r="X48"/>
  <c r="Y48"/>
  <c r="Z48"/>
  <c r="AA48"/>
  <c r="T49"/>
  <c r="U49"/>
  <c r="V49"/>
  <c r="W49"/>
  <c r="X49"/>
  <c r="Y49"/>
  <c r="Z49"/>
  <c r="AA49"/>
  <c r="T50"/>
  <c r="U50"/>
  <c r="V50"/>
  <c r="W50"/>
  <c r="X50"/>
  <c r="Y50"/>
  <c r="Z50"/>
  <c r="AA50"/>
  <c r="T51"/>
  <c r="U51"/>
  <c r="V51"/>
  <c r="W51"/>
  <c r="X51"/>
  <c r="Y51"/>
  <c r="Z51"/>
  <c r="AA51"/>
  <c r="T52"/>
  <c r="U52"/>
  <c r="V52"/>
  <c r="W52"/>
  <c r="X52"/>
  <c r="Y52"/>
  <c r="Z52"/>
  <c r="AA52"/>
  <c r="T53"/>
  <c r="U53"/>
  <c r="V53"/>
  <c r="W53"/>
  <c r="X53"/>
  <c r="Y53"/>
  <c r="Z53"/>
  <c r="AA53"/>
  <c r="T54"/>
  <c r="U54"/>
  <c r="V54"/>
  <c r="W54"/>
  <c r="X54"/>
  <c r="Y54"/>
  <c r="Z54"/>
  <c r="AA54"/>
  <c r="T55"/>
  <c r="U55"/>
  <c r="V55"/>
  <c r="W55"/>
  <c r="X55"/>
  <c r="Y55"/>
  <c r="Z55"/>
  <c r="AA55"/>
  <c r="T56"/>
  <c r="U56"/>
  <c r="V56"/>
  <c r="W56"/>
  <c r="X56"/>
  <c r="Y56"/>
  <c r="Z56"/>
  <c r="AA56"/>
  <c r="T57"/>
  <c r="U57"/>
  <c r="V57"/>
  <c r="W57"/>
  <c r="X57"/>
  <c r="Y57"/>
  <c r="Z57"/>
  <c r="AA57"/>
  <c r="W8"/>
  <c r="Y8"/>
  <c r="AA8"/>
  <c r="U8"/>
  <c r="Z8"/>
  <c r="X8"/>
  <c r="V8"/>
  <c r="T8"/>
  <c r="F18" i="30"/>
  <c r="R15"/>
  <c r="P15"/>
  <c r="O15"/>
  <c r="N15"/>
  <c r="M15"/>
  <c r="L15"/>
  <c r="I15"/>
  <c r="H15"/>
  <c r="D15"/>
  <c r="C15"/>
  <c r="R14"/>
  <c r="P14"/>
  <c r="O14"/>
  <c r="N14"/>
  <c r="M14"/>
  <c r="L14"/>
  <c r="I14"/>
  <c r="H14"/>
  <c r="D14"/>
  <c r="C14"/>
  <c r="R13"/>
  <c r="P13"/>
  <c r="O13"/>
  <c r="N13"/>
  <c r="M13"/>
  <c r="L13"/>
  <c r="I13"/>
  <c r="H13"/>
  <c r="D13"/>
  <c r="C13"/>
  <c r="R12"/>
  <c r="P12"/>
  <c r="O12"/>
  <c r="N12"/>
  <c r="M12"/>
  <c r="L12"/>
  <c r="I12"/>
  <c r="H12"/>
  <c r="D12"/>
  <c r="C12"/>
  <c r="R11"/>
  <c r="P11"/>
  <c r="O11"/>
  <c r="N11"/>
  <c r="M11"/>
  <c r="L11"/>
  <c r="I11"/>
  <c r="H11"/>
  <c r="D11"/>
  <c r="C11"/>
  <c r="S49"/>
  <c r="R49"/>
  <c r="Q49"/>
  <c r="S48"/>
  <c r="R48"/>
  <c r="Q48"/>
  <c r="T47"/>
  <c r="S47"/>
  <c r="R47"/>
  <c r="Q47"/>
  <c r="O47"/>
  <c r="N47"/>
  <c r="M47"/>
  <c r="L47"/>
  <c r="K47"/>
  <c r="J47"/>
  <c r="I47"/>
  <c r="H47"/>
  <c r="G47"/>
  <c r="F47"/>
  <c r="E47"/>
  <c r="S46"/>
  <c r="R46"/>
  <c r="Q46"/>
  <c r="S45"/>
  <c r="R45"/>
  <c r="Q45"/>
  <c r="T44"/>
  <c r="S44"/>
  <c r="R44"/>
  <c r="Q44"/>
  <c r="O44"/>
  <c r="N44"/>
  <c r="M44"/>
  <c r="L44"/>
  <c r="K44"/>
  <c r="J44"/>
  <c r="I44"/>
  <c r="H44"/>
  <c r="G44"/>
  <c r="F44"/>
  <c r="E44"/>
  <c r="S43"/>
  <c r="R43"/>
  <c r="Q43"/>
  <c r="S42"/>
  <c r="R42"/>
  <c r="Q42"/>
  <c r="T41"/>
  <c r="S41"/>
  <c r="R41"/>
  <c r="Q41"/>
  <c r="O41"/>
  <c r="N41"/>
  <c r="M41"/>
  <c r="L41"/>
  <c r="K41"/>
  <c r="J41"/>
  <c r="I41"/>
  <c r="H41"/>
  <c r="G41"/>
  <c r="F41"/>
  <c r="E41"/>
  <c r="S40"/>
  <c r="R40"/>
  <c r="Q40"/>
  <c r="S39"/>
  <c r="R39"/>
  <c r="Q39"/>
  <c r="T38"/>
  <c r="S38"/>
  <c r="R38"/>
  <c r="Q38"/>
  <c r="O38"/>
  <c r="N38"/>
  <c r="M38"/>
  <c r="L38"/>
  <c r="K38"/>
  <c r="J38"/>
  <c r="I38"/>
  <c r="H38"/>
  <c r="G38"/>
  <c r="F38"/>
  <c r="E38"/>
  <c r="S37"/>
  <c r="R37"/>
  <c r="Q37"/>
  <c r="S36"/>
  <c r="R36"/>
  <c r="Q36"/>
  <c r="T35"/>
  <c r="S35"/>
  <c r="R35"/>
  <c r="Q35"/>
  <c r="O35"/>
  <c r="N35"/>
  <c r="M35"/>
  <c r="L35"/>
  <c r="K35"/>
  <c r="J35"/>
  <c r="I35"/>
  <c r="H35"/>
  <c r="G35"/>
  <c r="F35"/>
  <c r="E35"/>
  <c r="T23"/>
  <c r="U23"/>
  <c r="T26"/>
  <c r="U26"/>
  <c r="T29"/>
  <c r="U29"/>
  <c r="T32"/>
  <c r="U32"/>
  <c r="U20"/>
  <c r="T20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S22"/>
  <c r="R22"/>
  <c r="Q22"/>
  <c r="S21"/>
  <c r="R21"/>
  <c r="Q21"/>
  <c r="S20"/>
  <c r="R20"/>
  <c r="Q20"/>
  <c r="E23"/>
  <c r="F23"/>
  <c r="G23"/>
  <c r="H23"/>
  <c r="I23"/>
  <c r="J23"/>
  <c r="K23"/>
  <c r="L23"/>
  <c r="M23"/>
  <c r="N23"/>
  <c r="O23"/>
  <c r="E26"/>
  <c r="F26"/>
  <c r="G26"/>
  <c r="H26"/>
  <c r="I26"/>
  <c r="J26"/>
  <c r="K26"/>
  <c r="L26"/>
  <c r="M26"/>
  <c r="N26"/>
  <c r="O26"/>
  <c r="E29"/>
  <c r="F29"/>
  <c r="G29"/>
  <c r="H29"/>
  <c r="I29"/>
  <c r="J29"/>
  <c r="K29"/>
  <c r="L29"/>
  <c r="M29"/>
  <c r="N29"/>
  <c r="O29"/>
  <c r="E32"/>
  <c r="F32"/>
  <c r="G32"/>
  <c r="H32"/>
  <c r="I32"/>
  <c r="J32"/>
  <c r="K32"/>
  <c r="L32"/>
  <c r="M32"/>
  <c r="N32"/>
  <c r="O32"/>
  <c r="O20"/>
  <c r="N20"/>
  <c r="M20"/>
  <c r="L20"/>
  <c r="K20"/>
  <c r="J20"/>
  <c r="I20"/>
  <c r="H20"/>
  <c r="G20"/>
  <c r="F20"/>
  <c r="E20"/>
  <c r="R7"/>
  <c r="R8"/>
  <c r="R9"/>
  <c r="R10"/>
  <c r="R6"/>
  <c r="P7"/>
  <c r="P8"/>
  <c r="P9"/>
  <c r="P10"/>
  <c r="P6"/>
  <c r="C7"/>
  <c r="D7"/>
  <c r="H7"/>
  <c r="I7"/>
  <c r="L7"/>
  <c r="M7"/>
  <c r="N7"/>
  <c r="O7"/>
  <c r="C8"/>
  <c r="D8"/>
  <c r="H8"/>
  <c r="I8"/>
  <c r="L8"/>
  <c r="M8"/>
  <c r="N8"/>
  <c r="O8"/>
  <c r="C9"/>
  <c r="D9"/>
  <c r="H9"/>
  <c r="I9"/>
  <c r="L9"/>
  <c r="M9"/>
  <c r="N9"/>
  <c r="O9"/>
  <c r="C10"/>
  <c r="D10"/>
  <c r="H10"/>
  <c r="I10"/>
  <c r="L10"/>
  <c r="M10"/>
  <c r="N10"/>
  <c r="O10"/>
  <c r="O6"/>
  <c r="N6"/>
  <c r="M6"/>
  <c r="L6"/>
  <c r="I6"/>
  <c r="H6"/>
  <c r="D6"/>
  <c r="C6"/>
  <c r="AD8" i="16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6"/>
  <c r="AD377"/>
  <c r="AD378"/>
  <c r="AD384"/>
  <c r="AD385"/>
  <c r="AD386"/>
  <c r="AD387"/>
  <c r="AD389"/>
  <c r="AD390"/>
  <c r="AD391"/>
  <c r="AD392"/>
  <c r="AD393"/>
  <c r="AD396"/>
  <c r="AD397"/>
  <c r="AD398"/>
  <c r="AD399"/>
  <c r="AD400"/>
  <c r="AD401"/>
  <c r="AD402"/>
  <c r="AD403"/>
  <c r="AD404"/>
  <c r="AD405"/>
  <c r="AD406"/>
  <c r="AD410"/>
  <c r="AD411"/>
  <c r="AD412"/>
  <c r="AD413"/>
  <c r="AD414"/>
  <c r="AD415"/>
  <c r="AD416"/>
  <c r="AD417"/>
  <c r="AD419"/>
  <c r="AD420"/>
  <c r="AD421"/>
  <c r="AD422"/>
  <c r="AD423"/>
  <c r="AD426"/>
  <c r="P219" i="26"/>
  <c r="K224"/>
  <c r="J224"/>
  <c r="I224"/>
  <c r="K223"/>
  <c r="J223"/>
  <c r="I223"/>
  <c r="U222"/>
  <c r="T222"/>
  <c r="S222"/>
  <c r="R222"/>
  <c r="Q222"/>
  <c r="P222"/>
  <c r="O222"/>
  <c r="N222"/>
  <c r="M222"/>
  <c r="L222"/>
  <c r="K222"/>
  <c r="J222"/>
  <c r="I222"/>
  <c r="K221"/>
  <c r="J221"/>
  <c r="I221"/>
  <c r="K220"/>
  <c r="J220"/>
  <c r="I220"/>
  <c r="U219"/>
  <c r="T219"/>
  <c r="S219"/>
  <c r="R219"/>
  <c r="Q219"/>
  <c r="O219"/>
  <c r="N219"/>
  <c r="M219"/>
  <c r="L219"/>
  <c r="K219"/>
  <c r="J219"/>
  <c r="I219"/>
  <c r="H219"/>
  <c r="G219"/>
  <c r="F219"/>
  <c r="E219"/>
  <c r="K218"/>
  <c r="J218"/>
  <c r="I218"/>
  <c r="K217"/>
  <c r="J217"/>
  <c r="I217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L10" i="16"/>
  <c r="L12"/>
  <c r="J14"/>
  <c r="J16"/>
  <c r="L16"/>
  <c r="J18"/>
  <c r="K21"/>
  <c r="J22"/>
  <c r="K23"/>
  <c r="J24"/>
  <c r="L26"/>
  <c r="K27"/>
  <c r="J30"/>
  <c r="K31"/>
  <c r="J32"/>
  <c r="L32"/>
  <c r="L34"/>
  <c r="K35"/>
  <c r="K39"/>
  <c r="J40"/>
  <c r="L40"/>
  <c r="J42"/>
  <c r="L44"/>
  <c r="K45"/>
  <c r="J46"/>
  <c r="L48"/>
  <c r="L50"/>
  <c r="L52"/>
  <c r="K53"/>
  <c r="J54"/>
  <c r="J56"/>
  <c r="L56"/>
  <c r="J58"/>
  <c r="L58"/>
  <c r="K59"/>
  <c r="J62"/>
  <c r="K63"/>
  <c r="L64"/>
  <c r="J66"/>
  <c r="L66"/>
  <c r="K67"/>
  <c r="K69"/>
  <c r="K71"/>
  <c r="L72"/>
  <c r="J74"/>
  <c r="L74"/>
  <c r="K75"/>
  <c r="K79"/>
  <c r="J80"/>
  <c r="L80"/>
  <c r="J82"/>
  <c r="K83"/>
  <c r="L84"/>
  <c r="K85"/>
  <c r="J88"/>
  <c r="L88"/>
  <c r="L90"/>
  <c r="K91"/>
  <c r="L92"/>
  <c r="J94"/>
  <c r="L96"/>
  <c r="J98"/>
  <c r="K99"/>
  <c r="L100"/>
  <c r="J102"/>
  <c r="J104"/>
  <c r="L104"/>
  <c r="J106"/>
  <c r="K107"/>
  <c r="L108"/>
  <c r="K109"/>
  <c r="J110"/>
  <c r="L112"/>
  <c r="J114"/>
  <c r="L116"/>
  <c r="K117"/>
  <c r="J118"/>
  <c r="J120"/>
  <c r="L120"/>
  <c r="J122"/>
  <c r="K123"/>
  <c r="L124"/>
  <c r="J126"/>
  <c r="K127"/>
  <c r="L128"/>
  <c r="J130"/>
  <c r="K131"/>
  <c r="L132"/>
  <c r="K133"/>
  <c r="J134"/>
  <c r="J136"/>
  <c r="L138"/>
  <c r="K139"/>
  <c r="L140"/>
  <c r="K141"/>
  <c r="K143"/>
  <c r="J144"/>
  <c r="J146"/>
  <c r="L146"/>
  <c r="K147"/>
  <c r="K149"/>
  <c r="J150"/>
  <c r="J152"/>
  <c r="L154"/>
  <c r="L156"/>
  <c r="K157"/>
  <c r="K159"/>
  <c r="J160"/>
  <c r="J162"/>
  <c r="L162"/>
  <c r="K163"/>
  <c r="K165"/>
  <c r="J166"/>
  <c r="J168"/>
  <c r="L170"/>
  <c r="K171"/>
  <c r="L172"/>
  <c r="K175"/>
  <c r="J176"/>
  <c r="J178"/>
  <c r="L178"/>
  <c r="J182"/>
  <c r="K183"/>
  <c r="L184"/>
  <c r="J186"/>
  <c r="K187"/>
  <c r="L188"/>
  <c r="K189"/>
  <c r="J192"/>
  <c r="J194"/>
  <c r="L194"/>
  <c r="J197"/>
  <c r="J198"/>
  <c r="L200"/>
  <c r="L202"/>
  <c r="K203"/>
  <c r="K205"/>
  <c r="L206"/>
  <c r="J208"/>
  <c r="L210"/>
  <c r="K211"/>
  <c r="J212"/>
  <c r="K213"/>
  <c r="J214"/>
  <c r="L214"/>
  <c r="J216"/>
  <c r="L218"/>
  <c r="J220"/>
  <c r="K221"/>
  <c r="J222"/>
  <c r="L222"/>
  <c r="L224"/>
  <c r="K225"/>
  <c r="L226"/>
  <c r="K227"/>
  <c r="J228"/>
  <c r="K229"/>
  <c r="J230"/>
  <c r="L230"/>
  <c r="L232"/>
  <c r="K233"/>
  <c r="K235"/>
  <c r="K237"/>
  <c r="J238"/>
  <c r="L238"/>
  <c r="J240"/>
  <c r="K241"/>
  <c r="L242"/>
  <c r="K243"/>
  <c r="J244"/>
  <c r="J246"/>
  <c r="L246"/>
  <c r="J248"/>
  <c r="L248"/>
  <c r="K249"/>
  <c r="L250"/>
  <c r="K251"/>
  <c r="J252"/>
  <c r="K253"/>
  <c r="J254"/>
  <c r="L256"/>
  <c r="K257"/>
  <c r="L258"/>
  <c r="K259"/>
  <c r="K261"/>
  <c r="J262"/>
  <c r="L262"/>
  <c r="L264"/>
  <c r="K265"/>
  <c r="L266"/>
  <c r="K267"/>
  <c r="K269"/>
  <c r="J270"/>
  <c r="J272"/>
  <c r="L272"/>
  <c r="K273"/>
  <c r="L274"/>
  <c r="K275"/>
  <c r="K277"/>
  <c r="J278"/>
  <c r="L278"/>
  <c r="L281"/>
  <c r="L283"/>
  <c r="K284"/>
  <c r="J285"/>
  <c r="K286"/>
  <c r="J287"/>
  <c r="L287"/>
  <c r="J289"/>
  <c r="L289"/>
  <c r="K292"/>
  <c r="K294"/>
  <c r="J295"/>
  <c r="J297"/>
  <c r="L297"/>
  <c r="K298"/>
  <c r="L299"/>
  <c r="K300"/>
  <c r="J301"/>
  <c r="J303"/>
  <c r="J305"/>
  <c r="L307"/>
  <c r="K308"/>
  <c r="K310"/>
  <c r="J311"/>
  <c r="L311"/>
  <c r="J313"/>
  <c r="L315"/>
  <c r="K316"/>
  <c r="J317"/>
  <c r="K318"/>
  <c r="J319"/>
  <c r="J321"/>
  <c r="L321"/>
  <c r="K322"/>
  <c r="L323"/>
  <c r="K324"/>
  <c r="J325"/>
  <c r="K326"/>
  <c r="L329"/>
  <c r="L331"/>
  <c r="K332"/>
  <c r="K334"/>
  <c r="K336"/>
  <c r="J337"/>
  <c r="J338"/>
  <c r="K339"/>
  <c r="J340"/>
  <c r="L340"/>
  <c r="J342"/>
  <c r="L342"/>
  <c r="K343"/>
  <c r="L344"/>
  <c r="K345"/>
  <c r="L346"/>
  <c r="K347"/>
  <c r="J348"/>
  <c r="K349"/>
  <c r="J350"/>
  <c r="L350"/>
  <c r="J352"/>
  <c r="L352"/>
  <c r="K353"/>
  <c r="J354"/>
  <c r="J356"/>
  <c r="J358"/>
  <c r="L358"/>
  <c r="L360"/>
  <c r="K361"/>
  <c r="J362"/>
  <c r="L362"/>
  <c r="K363"/>
  <c r="J364"/>
  <c r="L366"/>
  <c r="K367"/>
  <c r="L368"/>
  <c r="K369"/>
  <c r="L370"/>
  <c r="K371"/>
  <c r="L372"/>
  <c r="J374"/>
  <c r="K376"/>
  <c r="L377"/>
  <c r="K378"/>
  <c r="J384"/>
  <c r="K385"/>
  <c r="J386"/>
  <c r="K387"/>
  <c r="J389"/>
  <c r="L389"/>
  <c r="K390"/>
  <c r="L391"/>
  <c r="L393"/>
  <c r="J399"/>
  <c r="K400"/>
  <c r="K402"/>
  <c r="K404"/>
  <c r="K406"/>
  <c r="K413"/>
  <c r="K415"/>
  <c r="L421"/>
  <c r="J426"/>
  <c r="K426"/>
  <c r="J8"/>
  <c r="L426"/>
  <c r="AF6" i="6"/>
  <c r="AF7"/>
  <c r="AF8"/>
  <c r="L76" i="16" s="1"/>
  <c r="AF9" i="6"/>
  <c r="AF10"/>
  <c r="L28" i="16" s="1"/>
  <c r="AF11" i="6"/>
  <c r="AF12"/>
  <c r="L36" i="16" s="1"/>
  <c r="AF13" i="6"/>
  <c r="L38" i="16" s="1"/>
  <c r="AF14" i="6"/>
  <c r="AF15"/>
  <c r="L135" i="16" s="1"/>
  <c r="AF16" i="6"/>
  <c r="L139" i="16" s="1"/>
  <c r="AF17" i="6"/>
  <c r="L181" i="16" s="1"/>
  <c r="AF18" i="6"/>
  <c r="L183" i="16" s="1"/>
  <c r="AF19" i="6"/>
  <c r="L185" i="16" s="1"/>
  <c r="AF20" i="6"/>
  <c r="L14" i="16" s="1"/>
  <c r="AF21" i="6"/>
  <c r="L86" i="16" s="1"/>
  <c r="AF22" i="6"/>
  <c r="AF23"/>
  <c r="AF24"/>
  <c r="L42" i="16" s="1"/>
  <c r="AF25" i="6"/>
  <c r="L43" i="16" s="1"/>
  <c r="AF26" i="6"/>
  <c r="L54" i="16" s="1"/>
  <c r="AF27" i="6"/>
  <c r="AF28"/>
  <c r="L68" i="16" s="1"/>
  <c r="AF29" i="6"/>
  <c r="L70" i="16" s="1"/>
  <c r="AF30" i="6"/>
  <c r="AF31"/>
  <c r="L78" i="16" s="1"/>
  <c r="AF32" i="6"/>
  <c r="L30" i="16" s="1"/>
  <c r="AF33" i="6"/>
  <c r="AF34"/>
  <c r="L141" i="16" s="1"/>
  <c r="AF35" i="6"/>
  <c r="L143" i="16" s="1"/>
  <c r="AF36" i="6"/>
  <c r="L145" i="16" s="1"/>
  <c r="AF37" i="6"/>
  <c r="L147" i="16" s="1"/>
  <c r="AF38" i="6"/>
  <c r="L149" i="16" s="1"/>
  <c r="AF39" i="6"/>
  <c r="L151" i="16" s="1"/>
  <c r="AF40" i="6"/>
  <c r="L153" i="16" s="1"/>
  <c r="AF41" i="6"/>
  <c r="L155" i="16" s="1"/>
  <c r="AF42" i="6"/>
  <c r="L157" i="16" s="1"/>
  <c r="AF43" i="6"/>
  <c r="L159" i="16" s="1"/>
  <c r="AF44" i="6"/>
  <c r="L161" i="16" s="1"/>
  <c r="AF45" i="6"/>
  <c r="L163" i="16" s="1"/>
  <c r="AF46" i="6"/>
  <c r="L165" i="16" s="1"/>
  <c r="AF47" i="6"/>
  <c r="L167" i="16" s="1"/>
  <c r="AF48" i="6"/>
  <c r="L177" i="16" s="1"/>
  <c r="AF49" i="6"/>
  <c r="L179" i="16" s="1"/>
  <c r="AF50" i="6"/>
  <c r="L24" i="16" s="1"/>
  <c r="AF51" i="6"/>
  <c r="AF52"/>
  <c r="L60" i="16" s="1"/>
  <c r="AF53" i="6"/>
  <c r="AF54"/>
  <c r="L94" i="16" s="1"/>
  <c r="AF55" i="6"/>
  <c r="AF56"/>
  <c r="L98" i="16" s="1"/>
  <c r="AF57" i="6"/>
  <c r="L191" i="16" s="1"/>
  <c r="AF58" i="6"/>
  <c r="L192" i="16" s="1"/>
  <c r="AF59" i="6"/>
  <c r="L103" i="16" s="1"/>
  <c r="AF60" i="6"/>
  <c r="L105" i="16" s="1"/>
  <c r="AF61" i="6"/>
  <c r="L107" i="16" s="1"/>
  <c r="AF62" i="6"/>
  <c r="L109" i="16" s="1"/>
  <c r="AF63" i="6"/>
  <c r="L111" i="16" s="1"/>
  <c r="AF64" i="6"/>
  <c r="L113" i="16" s="1"/>
  <c r="AF65" i="6"/>
  <c r="L115" i="16" s="1"/>
  <c r="AF66" i="6"/>
  <c r="L117" i="16" s="1"/>
  <c r="AF67" i="6"/>
  <c r="L119" i="16" s="1"/>
  <c r="AF68" i="6"/>
  <c r="L121" i="16" s="1"/>
  <c r="AF69" i="6"/>
  <c r="L123" i="16" s="1"/>
  <c r="AF70" i="6"/>
  <c r="L102" i="16" s="1"/>
  <c r="AF71" i="6"/>
  <c r="L125" i="16" s="1"/>
  <c r="AF72" i="6"/>
  <c r="L127" i="16" s="1"/>
  <c r="AF73" i="6"/>
  <c r="L195" i="16" s="1"/>
  <c r="AF74" i="6"/>
  <c r="L187" i="16" s="1"/>
  <c r="AF75" i="6"/>
  <c r="L129" i="16" s="1"/>
  <c r="AF76" i="6"/>
  <c r="L62" i="16" s="1"/>
  <c r="AF77" i="6"/>
  <c r="AF78"/>
  <c r="AF79"/>
  <c r="AF80"/>
  <c r="L8" i="16" s="1"/>
  <c r="AF81" i="6"/>
  <c r="AF82"/>
  <c r="L196" i="16" s="1"/>
  <c r="AF83" i="6"/>
  <c r="AF84"/>
  <c r="L18" i="16" s="1"/>
  <c r="AF85" i="6"/>
  <c r="AF86"/>
  <c r="L46" i="16" s="1"/>
  <c r="AF87" i="6"/>
  <c r="L13" i="16" s="1"/>
  <c r="AF88" i="6"/>
  <c r="L197" i="16" s="1"/>
  <c r="AF89" i="6"/>
  <c r="AF90"/>
  <c r="L20" i="16" s="1"/>
  <c r="AF91" i="6"/>
  <c r="L22" i="16" s="1"/>
  <c r="AF92" i="6"/>
  <c r="L131" i="16" s="1"/>
  <c r="AF93" i="6"/>
  <c r="L133" i="16" s="1"/>
  <c r="AF94" i="6"/>
  <c r="L137" i="16" s="1"/>
  <c r="AF95" i="6"/>
  <c r="L169" i="16" s="1"/>
  <c r="AF96" i="6"/>
  <c r="L171" i="16" s="1"/>
  <c r="AF97" i="6"/>
  <c r="L173" i="16" s="1"/>
  <c r="AF98" i="6"/>
  <c r="L175" i="16" s="1"/>
  <c r="AF99" i="6"/>
  <c r="AF100"/>
  <c r="L82" i="16" s="1"/>
  <c r="AF101" i="6"/>
  <c r="AF102"/>
  <c r="AF103"/>
  <c r="L101" i="16" s="1"/>
  <c r="AF104" i="6"/>
  <c r="L189" i="16" s="1"/>
  <c r="AF105" i="6"/>
  <c r="L190" i="16" s="1"/>
  <c r="AF106" i="6"/>
  <c r="L193" i="16" s="1"/>
  <c r="AF107" i="6"/>
  <c r="AF108"/>
  <c r="L198" i="16" s="1"/>
  <c r="AF109" i="6"/>
  <c r="AF110"/>
  <c r="AF111"/>
  <c r="L204" i="16" s="1"/>
  <c r="AF112" i="6"/>
  <c r="L205" i="16" s="1"/>
  <c r="AF113" i="6"/>
  <c r="AF114"/>
  <c r="L208" i="16" s="1"/>
  <c r="AF115" i="6"/>
  <c r="AF116"/>
  <c r="L212" i="16" s="1"/>
  <c r="AF117" i="6"/>
  <c r="L213" i="16" s="1"/>
  <c r="AF118" i="6"/>
  <c r="AF119"/>
  <c r="L215" i="16" s="1"/>
  <c r="AF120" i="6"/>
  <c r="L216" i="16" s="1"/>
  <c r="AF121" i="6"/>
  <c r="L217" i="16" s="1"/>
  <c r="AF122" i="6"/>
  <c r="L220" i="16" s="1"/>
  <c r="AF123" i="6"/>
  <c r="AF124"/>
  <c r="L228" i="16" s="1"/>
  <c r="AF125" i="6"/>
  <c r="L229" i="16" s="1"/>
  <c r="AF126" i="6"/>
  <c r="AF127"/>
  <c r="AF128"/>
  <c r="L234" i="16" s="1"/>
  <c r="AF129" i="6"/>
  <c r="L236" i="16" s="1"/>
  <c r="AF130" i="6"/>
  <c r="L237" i="16" s="1"/>
  <c r="AF131" i="6"/>
  <c r="AF132"/>
  <c r="L239" i="16" s="1"/>
  <c r="AF133" i="6"/>
  <c r="L241" i="16" s="1"/>
  <c r="AF134" i="6"/>
  <c r="L243" i="16" s="1"/>
  <c r="AF135" i="6"/>
  <c r="L245" i="16" s="1"/>
  <c r="AF136" i="6"/>
  <c r="L247" i="16" s="1"/>
  <c r="AF137" i="6"/>
  <c r="AF138"/>
  <c r="AF139"/>
  <c r="L252" i="16" s="1"/>
  <c r="AF140" i="6"/>
  <c r="L254" i="16" s="1"/>
  <c r="AF141" i="6"/>
  <c r="AF142"/>
  <c r="L257" i="16" s="1"/>
  <c r="AF143" i="6"/>
  <c r="AF144"/>
  <c r="L259" i="16" s="1"/>
  <c r="AF145" i="6"/>
  <c r="L260" i="16" s="1"/>
  <c r="AF146" i="6"/>
  <c r="L261" i="16" s="1"/>
  <c r="AF147" i="6"/>
  <c r="AF148"/>
  <c r="L263" i="16" s="1"/>
  <c r="AF149" i="6"/>
  <c r="AF150"/>
  <c r="L265" i="16" s="1"/>
  <c r="AF151" i="6"/>
  <c r="AF152"/>
  <c r="L267" i="16" s="1"/>
  <c r="AF153" i="6"/>
  <c r="L268" i="16" s="1"/>
  <c r="AF154" i="6"/>
  <c r="L269" i="16" s="1"/>
  <c r="AF155" i="6"/>
  <c r="L271" i="16" s="1"/>
  <c r="AF156" i="6"/>
  <c r="L273" i="16" s="1"/>
  <c r="AF157" i="6"/>
  <c r="AF158"/>
  <c r="L275" i="16" s="1"/>
  <c r="AF159" i="6"/>
  <c r="L276" i="16" s="1"/>
  <c r="AF160" i="6"/>
  <c r="L277" i="16" s="1"/>
  <c r="AF161" i="6"/>
  <c r="AF162"/>
  <c r="L280" i="16" s="1"/>
  <c r="AF163" i="6"/>
  <c r="L282" i="16" s="1"/>
  <c r="AF164" i="6"/>
  <c r="L284" i="16" s="1"/>
  <c r="AF165" i="6"/>
  <c r="L286" i="16" s="1"/>
  <c r="AF166" i="6"/>
  <c r="AF167"/>
  <c r="AF168"/>
  <c r="L291" i="16" s="1"/>
  <c r="AF169" i="6"/>
  <c r="L293" i="16" s="1"/>
  <c r="AF170" i="6"/>
  <c r="L295" i="16" s="1"/>
  <c r="AF171" i="6"/>
  <c r="L296" i="16" s="1"/>
  <c r="AF172" i="6"/>
  <c r="AF173"/>
  <c r="L298" i="16" s="1"/>
  <c r="AF174" i="6"/>
  <c r="L300" i="16" s="1"/>
  <c r="AF175" i="6"/>
  <c r="L302" i="16" s="1"/>
  <c r="AF176" i="6"/>
  <c r="L303" i="16" s="1"/>
  <c r="AF177" i="6"/>
  <c r="L304" i="16" s="1"/>
  <c r="AF178" i="6"/>
  <c r="L305" i="16" s="1"/>
  <c r="AF179" i="6"/>
  <c r="L306" i="16" s="1"/>
  <c r="AF180" i="6"/>
  <c r="AF181"/>
  <c r="L309" i="16" s="1"/>
  <c r="AF182" i="6"/>
  <c r="L310" i="16" s="1"/>
  <c r="AF183" i="6"/>
  <c r="L312" i="16" s="1"/>
  <c r="AF184" i="6"/>
  <c r="L313" i="16" s="1"/>
  <c r="AF185" i="6"/>
  <c r="L314" i="16" s="1"/>
  <c r="AF186" i="6"/>
  <c r="L316" i="16" s="1"/>
  <c r="AF187" i="6"/>
  <c r="L317" i="16" s="1"/>
  <c r="AF188" i="6"/>
  <c r="L318" i="16" s="1"/>
  <c r="AF189" i="6"/>
  <c r="AF190"/>
  <c r="AF191"/>
  <c r="AF192"/>
  <c r="L322" i="16" s="1"/>
  <c r="AF193" i="6"/>
  <c r="AF194"/>
  <c r="L324" i="16" s="1"/>
  <c r="AF195" i="6"/>
  <c r="L325" i="16" s="1"/>
  <c r="AF196" i="6"/>
  <c r="L326" i="16" s="1"/>
  <c r="AF198" i="6"/>
  <c r="AF199"/>
  <c r="L27" i="16" s="1"/>
  <c r="AF200" i="6"/>
  <c r="L29" i="16" s="1"/>
  <c r="AF201" i="6"/>
  <c r="L31" i="16" s="1"/>
  <c r="AF202" i="6"/>
  <c r="L33" i="16" s="1"/>
  <c r="AF203" i="6"/>
  <c r="L35" i="16" s="1"/>
  <c r="AF204" i="6"/>
  <c r="L37" i="16" s="1"/>
  <c r="AF205" i="6"/>
  <c r="L39" i="16" s="1"/>
  <c r="AF206" i="6"/>
  <c r="L41" i="16" s="1"/>
  <c r="AF207" i="6"/>
  <c r="L45" i="16" s="1"/>
  <c r="AF208" i="6"/>
  <c r="L47" i="16" s="1"/>
  <c r="AF209" i="6"/>
  <c r="L49" i="16" s="1"/>
  <c r="AF210" i="6"/>
  <c r="L51" i="16" s="1"/>
  <c r="AF211" i="6"/>
  <c r="L59" i="16" s="1"/>
  <c r="AF212" i="6"/>
  <c r="L61" i="16" s="1"/>
  <c r="AF213" i="6"/>
  <c r="L81" i="16" s="1"/>
  <c r="AF214" i="6"/>
  <c r="L83" i="16" s="1"/>
  <c r="AF215" i="6"/>
  <c r="L85" i="16" s="1"/>
  <c r="AF216" i="6"/>
  <c r="L87" i="16" s="1"/>
  <c r="AF217" i="6"/>
  <c r="L89" i="16" s="1"/>
  <c r="AF218" i="6"/>
  <c r="L93" i="16" s="1"/>
  <c r="AF219" i="6"/>
  <c r="L91" i="16" s="1"/>
  <c r="AF220" i="6"/>
  <c r="L95" i="16" s="1"/>
  <c r="AF221" i="6"/>
  <c r="L97" i="16" s="1"/>
  <c r="AF222" i="6"/>
  <c r="L99" i="16" s="1"/>
  <c r="AF223" i="6"/>
  <c r="L182" i="16" s="1"/>
  <c r="AF224" i="6"/>
  <c r="AF225"/>
  <c r="L186" i="16" s="1"/>
  <c r="AF226" i="6"/>
  <c r="L15" i="16" s="1"/>
  <c r="AF227" i="6"/>
  <c r="L25" i="16" s="1"/>
  <c r="AF228" i="6"/>
  <c r="L134" i="16" s="1"/>
  <c r="AF229" i="6"/>
  <c r="L136" i="16" s="1"/>
  <c r="AF230" i="6"/>
  <c r="AF231"/>
  <c r="AF232"/>
  <c r="L142" i="16" s="1"/>
  <c r="AF233" i="6"/>
  <c r="L144" i="16" s="1"/>
  <c r="AF234" i="6"/>
  <c r="AF235"/>
  <c r="L148" i="16" s="1"/>
  <c r="AF236" i="6"/>
  <c r="L150" i="16" s="1"/>
  <c r="AF237" i="6"/>
  <c r="L152" i="16" s="1"/>
  <c r="AF238" i="6"/>
  <c r="AF239"/>
  <c r="AF240"/>
  <c r="L158" i="16" s="1"/>
  <c r="AF241" i="6"/>
  <c r="L160" i="16" s="1"/>
  <c r="AF242" i="6"/>
  <c r="AF243"/>
  <c r="L164" i="16" s="1"/>
  <c r="AF244" i="6"/>
  <c r="L166" i="16" s="1"/>
  <c r="AF245" i="6"/>
  <c r="L168" i="16" s="1"/>
  <c r="AF246" i="6"/>
  <c r="AF247"/>
  <c r="AF248"/>
  <c r="L174" i="16" s="1"/>
  <c r="AF249" i="6"/>
  <c r="L176" i="16" s="1"/>
  <c r="AF250" i="6"/>
  <c r="AF251"/>
  <c r="L180" i="16" s="1"/>
  <c r="AF252" i="6"/>
  <c r="L65" i="16" s="1"/>
  <c r="AF253" i="6"/>
  <c r="L67" i="16" s="1"/>
  <c r="AF254" i="6"/>
  <c r="L69" i="16" s="1"/>
  <c r="AF255" i="6"/>
  <c r="L71" i="16" s="1"/>
  <c r="AF256" i="6"/>
  <c r="L73" i="16" s="1"/>
  <c r="AF257" i="6"/>
  <c r="L75" i="16" s="1"/>
  <c r="AF258" i="6"/>
  <c r="L77" i="16" s="1"/>
  <c r="AF259" i="6"/>
  <c r="L79" i="16" s="1"/>
  <c r="AF260" i="6"/>
  <c r="AF261"/>
  <c r="L106" i="16" s="1"/>
  <c r="AF262" i="6"/>
  <c r="AF263"/>
  <c r="L110" i="16" s="1"/>
  <c r="AF264" i="6"/>
  <c r="AF265"/>
  <c r="L114" i="16" s="1"/>
  <c r="AF266" i="6"/>
  <c r="AF267"/>
  <c r="L118" i="16" s="1"/>
  <c r="AF268" i="6"/>
  <c r="AF269"/>
  <c r="L122" i="16" s="1"/>
  <c r="AF270" i="6"/>
  <c r="AF271"/>
  <c r="L126" i="16" s="1"/>
  <c r="AF272" i="6"/>
  <c r="AF273"/>
  <c r="L9" i="16" s="1"/>
  <c r="AF274" i="6"/>
  <c r="L11" i="16" s="1"/>
  <c r="AF275" i="6"/>
  <c r="L17" i="16" s="1"/>
  <c r="AF276" i="6"/>
  <c r="L19" i="16" s="1"/>
  <c r="AF277" i="6"/>
  <c r="L21" i="16" s="1"/>
  <c r="AF278" i="6"/>
  <c r="L23" i="16" s="1"/>
  <c r="AF279" i="6"/>
  <c r="L63" i="16" s="1"/>
  <c r="AF280" i="6"/>
  <c r="AF281"/>
  <c r="L130" i="16" s="1"/>
  <c r="AF282" i="6"/>
  <c r="AF283"/>
  <c r="L53" i="16" s="1"/>
  <c r="AF284" i="6"/>
  <c r="L55" i="16" s="1"/>
  <c r="AF285" i="6"/>
  <c r="L57" i="16" s="1"/>
  <c r="AF286" i="6"/>
  <c r="L203" i="16" s="1"/>
  <c r="AF287" i="6"/>
  <c r="L207" i="16" s="1"/>
  <c r="AF288" i="6"/>
  <c r="L209" i="16" s="1"/>
  <c r="AF289" i="6"/>
  <c r="L199" i="16" s="1"/>
  <c r="AF290" i="6"/>
  <c r="L201" i="16" s="1"/>
  <c r="AF291" i="6"/>
  <c r="L211" i="16" s="1"/>
  <c r="AF292" i="6"/>
  <c r="L221" i="16" s="1"/>
  <c r="AF293" i="6"/>
  <c r="L223" i="16" s="1"/>
  <c r="AF294" i="6"/>
  <c r="AF295"/>
  <c r="L225" i="16" s="1"/>
  <c r="AF296" i="6"/>
  <c r="L219" i="16" s="1"/>
  <c r="AF297" i="6"/>
  <c r="L240" i="16" s="1"/>
  <c r="AF298" i="6"/>
  <c r="AF299"/>
  <c r="L244" i="16" s="1"/>
  <c r="AF300" i="6"/>
  <c r="AF301"/>
  <c r="L249" i="16" s="1"/>
  <c r="AF302" i="6"/>
  <c r="L251" i="16" s="1"/>
  <c r="AF303" i="6"/>
  <c r="L253" i="16" s="1"/>
  <c r="AF304" i="6"/>
  <c r="AF305"/>
  <c r="L285" i="16" s="1"/>
  <c r="AF306" i="6"/>
  <c r="AF307"/>
  <c r="L301" i="16" s="1"/>
  <c r="AF308" i="6"/>
  <c r="L294" i="16" s="1"/>
  <c r="AF309" i="6"/>
  <c r="L292" i="16" s="1"/>
  <c r="AF310" i="6"/>
  <c r="L255" i="16" s="1"/>
  <c r="AF311" i="6"/>
  <c r="L308" i="16" s="1"/>
  <c r="AF312" i="6"/>
  <c r="L290" i="16" s="1"/>
  <c r="AF313" i="6"/>
  <c r="L319" i="16" s="1"/>
  <c r="AF314" i="6"/>
  <c r="L320" i="16" s="1"/>
  <c r="AF315" i="6"/>
  <c r="L288" i="16" s="1"/>
  <c r="AF316" i="6"/>
  <c r="AF317"/>
  <c r="AF318"/>
  <c r="L335" i="16" s="1"/>
  <c r="AF319" i="6"/>
  <c r="AF320"/>
  <c r="AF321"/>
  <c r="L333" i="16" s="1"/>
  <c r="AF322" i="6"/>
  <c r="AF323"/>
  <c r="L348" i="16" s="1"/>
  <c r="AF324" i="6"/>
  <c r="AF325"/>
  <c r="L357" i="16" s="1"/>
  <c r="AF326" i="6"/>
  <c r="AF327"/>
  <c r="L332" i="16" s="1"/>
  <c r="AF328" i="6"/>
  <c r="AF329"/>
  <c r="L270" i="16" s="1"/>
  <c r="AF330" i="6"/>
  <c r="L365" i="16" s="1"/>
  <c r="AF331" i="6"/>
  <c r="L363" i="16" s="1"/>
  <c r="AF332" i="6"/>
  <c r="L359" i="16" s="1"/>
  <c r="AF333" i="6"/>
  <c r="L387" i="16" s="1"/>
  <c r="AF334" i="6"/>
  <c r="L398" i="16" s="1"/>
  <c r="AF335" i="6"/>
  <c r="L402" i="16" s="1"/>
  <c r="AF336" i="6"/>
  <c r="L411" i="16" s="1"/>
  <c r="AF337" i="6"/>
  <c r="L413" i="16" s="1"/>
  <c r="AF338" i="6"/>
  <c r="L415" i="16" s="1"/>
  <c r="AF339" i="6"/>
  <c r="L374" i="16" s="1"/>
  <c r="AF340" i="6"/>
  <c r="L404" i="16" s="1"/>
  <c r="AF341" i="6"/>
  <c r="L406" i="16" s="1"/>
  <c r="AF342" i="6"/>
  <c r="AF343"/>
  <c r="L361" i="16" s="1"/>
  <c r="AF344" i="6"/>
  <c r="AF345"/>
  <c r="L400" i="16" s="1"/>
  <c r="L231"/>
  <c r="L233"/>
  <c r="L235"/>
  <c r="AF353" i="6"/>
  <c r="L227" i="16" s="1"/>
  <c r="AF354" i="6"/>
  <c r="AF355"/>
  <c r="AF356"/>
  <c r="L330" i="16" s="1"/>
  <c r="AF357" i="6"/>
  <c r="L334" i="16" s="1"/>
  <c r="AF358" i="6"/>
  <c r="L336" i="16" s="1"/>
  <c r="AF359" i="6"/>
  <c r="L337" i="16" s="1"/>
  <c r="AF360" i="6"/>
  <c r="L338" i="16" s="1"/>
  <c r="AF361" i="6"/>
  <c r="L339" i="16" s="1"/>
  <c r="AF362" i="6"/>
  <c r="L341" i="16" s="1"/>
  <c r="AF363" i="6"/>
  <c r="L343" i="16" s="1"/>
  <c r="AF364" i="6"/>
  <c r="AF365"/>
  <c r="L345" i="16" s="1"/>
  <c r="AF366" i="6"/>
  <c r="L347" i="16" s="1"/>
  <c r="AF367" i="6"/>
  <c r="L349" i="16" s="1"/>
  <c r="AF368" i="6"/>
  <c r="L351" i="16" s="1"/>
  <c r="AF369" i="6"/>
  <c r="AF370"/>
  <c r="L353" i="16" s="1"/>
  <c r="AF371" i="6"/>
  <c r="L354" i="16" s="1"/>
  <c r="AF372" i="6"/>
  <c r="L355" i="16" s="1"/>
  <c r="AF373" i="6"/>
  <c r="L356" i="16" s="1"/>
  <c r="AF374" i="6"/>
  <c r="AF375"/>
  <c r="AF376"/>
  <c r="AF377"/>
  <c r="L364" i="16" s="1"/>
  <c r="AF378" i="6"/>
  <c r="AF379"/>
  <c r="L367" i="16" s="1"/>
  <c r="AF380" i="6"/>
  <c r="AF381"/>
  <c r="L369" i="16" s="1"/>
  <c r="AF382" i="6"/>
  <c r="AF383"/>
  <c r="L371" i="16" s="1"/>
  <c r="AF384" i="6"/>
  <c r="L373" i="16" s="1"/>
  <c r="AF385" i="6"/>
  <c r="L376" i="16" s="1"/>
  <c r="AF386" i="6"/>
  <c r="AF387"/>
  <c r="L378" i="16" s="1"/>
  <c r="AF388" i="6"/>
  <c r="AF390"/>
  <c r="L384" i="16" s="1"/>
  <c r="AF391" i="6"/>
  <c r="L385" i="16" s="1"/>
  <c r="AF392" i="6"/>
  <c r="L386" i="16" s="1"/>
  <c r="AF393" i="6"/>
  <c r="AF394"/>
  <c r="L390" i="16" s="1"/>
  <c r="AF395" i="6"/>
  <c r="AF396"/>
  <c r="L392" i="16" s="1"/>
  <c r="AF398" i="6"/>
  <c r="L396" i="16" s="1"/>
  <c r="AF399" i="6"/>
  <c r="L397" i="16" s="1"/>
  <c r="AF400" i="6"/>
  <c r="L399" i="16" s="1"/>
  <c r="AF401" i="6"/>
  <c r="L401" i="16" s="1"/>
  <c r="AF402" i="6"/>
  <c r="L403" i="16" s="1"/>
  <c r="AF404" i="6"/>
  <c r="L405" i="16" s="1"/>
  <c r="AF405" i="6"/>
  <c r="L410" i="16" s="1"/>
  <c r="AF406" i="6"/>
  <c r="L412" i="16" s="1"/>
  <c r="AF407" i="6"/>
  <c r="L414" i="16" s="1"/>
  <c r="AF408" i="6"/>
  <c r="L416" i="16" s="1"/>
  <c r="AF409" i="6"/>
  <c r="L417" i="16" s="1"/>
  <c r="AF410" i="6"/>
  <c r="L419" i="16" s="1"/>
  <c r="AF412" i="6"/>
  <c r="L420" i="16" s="1"/>
  <c r="AF413" i="6"/>
  <c r="L422" i="16" s="1"/>
  <c r="AF414" i="6"/>
  <c r="L423" i="16" s="1"/>
  <c r="AF5" i="6"/>
  <c r="AC6"/>
  <c r="K66" i="16" s="1"/>
  <c r="AC7" i="6"/>
  <c r="K72" i="16" s="1"/>
  <c r="AC8" i="6"/>
  <c r="K76" i="16" s="1"/>
  <c r="AC9" i="6"/>
  <c r="K26" i="16" s="1"/>
  <c r="AC10" i="6"/>
  <c r="K28" i="16" s="1"/>
  <c r="AC11" i="6"/>
  <c r="K32" i="16" s="1"/>
  <c r="AC12" i="6"/>
  <c r="K36" i="16" s="1"/>
  <c r="AC13" i="6"/>
  <c r="K38" i="16" s="1"/>
  <c r="AC14" i="6"/>
  <c r="K40" i="16" s="1"/>
  <c r="AC15" i="6"/>
  <c r="K135" i="16" s="1"/>
  <c r="AC16" i="6"/>
  <c r="AC17"/>
  <c r="K181" i="16" s="1"/>
  <c r="AC18" i="6"/>
  <c r="AC19"/>
  <c r="K185" i="16" s="1"/>
  <c r="AC20" i="6"/>
  <c r="K14" i="16" s="1"/>
  <c r="AC21" i="6"/>
  <c r="K86" i="16" s="1"/>
  <c r="AC22" i="6"/>
  <c r="K88" i="16" s="1"/>
  <c r="AC23" i="6"/>
  <c r="K92" i="16" s="1"/>
  <c r="AC24" i="6"/>
  <c r="K42" i="16" s="1"/>
  <c r="AC25" i="6"/>
  <c r="K43" i="16" s="1"/>
  <c r="AC26" i="6"/>
  <c r="K54" i="16" s="1"/>
  <c r="AC27" i="6"/>
  <c r="K56" i="16" s="1"/>
  <c r="AC28" i="6"/>
  <c r="K68" i="16" s="1"/>
  <c r="AC29" i="6"/>
  <c r="K70" i="16" s="1"/>
  <c r="AC30" i="6"/>
  <c r="K74" i="16" s="1"/>
  <c r="AC31" i="6"/>
  <c r="K78" i="16" s="1"/>
  <c r="AC32" i="6"/>
  <c r="K30" i="16" s="1"/>
  <c r="AC33" i="6"/>
  <c r="K34" i="16" s="1"/>
  <c r="AC34" i="6"/>
  <c r="AC35"/>
  <c r="AC36"/>
  <c r="K145" i="16" s="1"/>
  <c r="AC37" i="6"/>
  <c r="AC38"/>
  <c r="AC39"/>
  <c r="K151" i="16" s="1"/>
  <c r="AC40" i="6"/>
  <c r="K153" i="16" s="1"/>
  <c r="AC41" i="6"/>
  <c r="K155" i="16" s="1"/>
  <c r="AC42" i="6"/>
  <c r="AC43"/>
  <c r="AC44"/>
  <c r="K161" i="16" s="1"/>
  <c r="AC45" i="6"/>
  <c r="AC46"/>
  <c r="AC47"/>
  <c r="K167" i="16" s="1"/>
  <c r="AC48" i="6"/>
  <c r="K177" i="16" s="1"/>
  <c r="AC49" i="6"/>
  <c r="K179" i="16" s="1"/>
  <c r="AC50" i="6"/>
  <c r="K24" i="16" s="1"/>
  <c r="AC51" i="6"/>
  <c r="K58" i="16" s="1"/>
  <c r="AC52" i="6"/>
  <c r="K60" i="16" s="1"/>
  <c r="AC53" i="6"/>
  <c r="K90" i="16" s="1"/>
  <c r="AC54" i="6"/>
  <c r="K94" i="16" s="1"/>
  <c r="AC55" i="6"/>
  <c r="K96" i="16" s="1"/>
  <c r="AC56" i="6"/>
  <c r="K98" i="16" s="1"/>
  <c r="AC57" i="6"/>
  <c r="K191" i="16" s="1"/>
  <c r="AC58" i="6"/>
  <c r="K192" i="16" s="1"/>
  <c r="AC59" i="6"/>
  <c r="K103" i="16" s="1"/>
  <c r="AC60" i="6"/>
  <c r="K105" i="16" s="1"/>
  <c r="AC61" i="6"/>
  <c r="AC62"/>
  <c r="AC63"/>
  <c r="K111" i="16" s="1"/>
  <c r="AC64" i="6"/>
  <c r="K113" i="16" s="1"/>
  <c r="AC65" i="6"/>
  <c r="K115" i="16" s="1"/>
  <c r="AC66" i="6"/>
  <c r="AC67"/>
  <c r="K119" i="16" s="1"/>
  <c r="AC68" i="6"/>
  <c r="K121" i="16" s="1"/>
  <c r="AC69" i="6"/>
  <c r="AC70"/>
  <c r="K102" i="16" s="1"/>
  <c r="AC71" i="6"/>
  <c r="K125" i="16" s="1"/>
  <c r="AC72" i="6"/>
  <c r="AC73"/>
  <c r="K195" i="16" s="1"/>
  <c r="AC74" i="6"/>
  <c r="AC75"/>
  <c r="K129" i="16" s="1"/>
  <c r="AC76" i="6"/>
  <c r="K62" i="16" s="1"/>
  <c r="AC77" i="6"/>
  <c r="K12" i="16" s="1"/>
  <c r="AC78" i="6"/>
  <c r="K44" i="16" s="1"/>
  <c r="AC79" i="6"/>
  <c r="K48" i="16" s="1"/>
  <c r="AC80" i="6"/>
  <c r="K8" i="16" s="1"/>
  <c r="AC81" i="6"/>
  <c r="K10" i="16" s="1"/>
  <c r="AC82" i="6"/>
  <c r="K196" i="16" s="1"/>
  <c r="AC83" i="6"/>
  <c r="K16" i="16" s="1"/>
  <c r="AC84" i="6"/>
  <c r="K18" i="16" s="1"/>
  <c r="AC85" i="6"/>
  <c r="K50" i="16" s="1"/>
  <c r="AC86" i="6"/>
  <c r="K46" i="16" s="1"/>
  <c r="AC87" i="6"/>
  <c r="K13" i="16" s="1"/>
  <c r="AC88" i="6"/>
  <c r="K197" i="16" s="1"/>
  <c r="AC89" i="6"/>
  <c r="K52" i="16" s="1"/>
  <c r="AC90" i="6"/>
  <c r="K20" i="16" s="1"/>
  <c r="AC91" i="6"/>
  <c r="K22" i="16" s="1"/>
  <c r="AC92" i="6"/>
  <c r="AC93"/>
  <c r="AC94"/>
  <c r="K137" i="16" s="1"/>
  <c r="AC95" i="6"/>
  <c r="K169" i="16" s="1"/>
  <c r="AC96" i="6"/>
  <c r="AC97"/>
  <c r="K173" i="16" s="1"/>
  <c r="AC98" i="6"/>
  <c r="AC99"/>
  <c r="K80" i="16" s="1"/>
  <c r="AC100" i="6"/>
  <c r="K82" i="16" s="1"/>
  <c r="AC101" i="6"/>
  <c r="K84" i="16" s="1"/>
  <c r="AC102" i="6"/>
  <c r="K100" i="16" s="1"/>
  <c r="AC103" i="6"/>
  <c r="K101" i="16" s="1"/>
  <c r="AC104" i="6"/>
  <c r="AC105"/>
  <c r="K190" i="16" s="1"/>
  <c r="AC106" i="6"/>
  <c r="K193" i="16" s="1"/>
  <c r="AC107" i="6"/>
  <c r="K194" i="16" s="1"/>
  <c r="AC108" i="6"/>
  <c r="K198" i="16" s="1"/>
  <c r="AC109" i="6"/>
  <c r="K200" i="16" s="1"/>
  <c r="AC110" i="6"/>
  <c r="K202" i="16" s="1"/>
  <c r="AC111" i="6"/>
  <c r="K204" i="16" s="1"/>
  <c r="AC112" i="6"/>
  <c r="AC113"/>
  <c r="K206" i="16" s="1"/>
  <c r="AC114" i="6"/>
  <c r="K208" i="16" s="1"/>
  <c r="AC115" i="6"/>
  <c r="K210" i="16" s="1"/>
  <c r="AC116" i="6"/>
  <c r="K212" i="16" s="1"/>
  <c r="AC117" i="6"/>
  <c r="AC118"/>
  <c r="K214" i="16" s="1"/>
  <c r="AC119" i="6"/>
  <c r="K215" i="16" s="1"/>
  <c r="AC120" i="6"/>
  <c r="K216" i="16" s="1"/>
  <c r="AC121" i="6"/>
  <c r="K217" i="16" s="1"/>
  <c r="AC122" i="6"/>
  <c r="K220" i="16" s="1"/>
  <c r="AC123" i="6"/>
  <c r="K222" i="16" s="1"/>
  <c r="AC124" i="6"/>
  <c r="K228" i="16" s="1"/>
  <c r="AC125" i="6"/>
  <c r="AC126"/>
  <c r="K230" i="16" s="1"/>
  <c r="AC127" i="6"/>
  <c r="K232" i="16" s="1"/>
  <c r="AC128" i="6"/>
  <c r="K234" i="16" s="1"/>
  <c r="AC129" i="6"/>
  <c r="K236" i="16" s="1"/>
  <c r="AC130" i="6"/>
  <c r="AC131"/>
  <c r="K238" i="16" s="1"/>
  <c r="AC132" i="6"/>
  <c r="K239" i="16" s="1"/>
  <c r="AC133" i="6"/>
  <c r="AC134"/>
  <c r="AC135"/>
  <c r="K245" i="16" s="1"/>
  <c r="AC136" i="6"/>
  <c r="K247" i="16" s="1"/>
  <c r="AC137" i="6"/>
  <c r="K248" i="16" s="1"/>
  <c r="AC138" i="6"/>
  <c r="K250" i="16" s="1"/>
  <c r="AC139" i="6"/>
  <c r="K252" i="16" s="1"/>
  <c r="AC140" i="6"/>
  <c r="K254" i="16" s="1"/>
  <c r="AC141" i="6"/>
  <c r="K256" i="16" s="1"/>
  <c r="AC142" i="6"/>
  <c r="AC143"/>
  <c r="K258" i="16" s="1"/>
  <c r="AC144" i="6"/>
  <c r="AC145"/>
  <c r="K260" i="16" s="1"/>
  <c r="AC146" i="6"/>
  <c r="AC147"/>
  <c r="K262" i="16" s="1"/>
  <c r="AC148" i="6"/>
  <c r="K263" i="16" s="1"/>
  <c r="AC149" i="6"/>
  <c r="K264" i="16" s="1"/>
  <c r="AC150" i="6"/>
  <c r="AC151"/>
  <c r="K266" i="16" s="1"/>
  <c r="AC152" i="6"/>
  <c r="AC153"/>
  <c r="K268" i="16" s="1"/>
  <c r="AC154" i="6"/>
  <c r="AC155"/>
  <c r="K271" i="16" s="1"/>
  <c r="AC156" i="6"/>
  <c r="AC157"/>
  <c r="K274" i="16" s="1"/>
  <c r="AC158" i="6"/>
  <c r="AC159"/>
  <c r="K276" i="16" s="1"/>
  <c r="AC160" i="6"/>
  <c r="AC161"/>
  <c r="K278" i="16" s="1"/>
  <c r="AC162" i="6"/>
  <c r="K280" i="16" s="1"/>
  <c r="AC163" i="6"/>
  <c r="K282" i="16" s="1"/>
  <c r="AC164" i="6"/>
  <c r="AC165"/>
  <c r="AC166"/>
  <c r="K287" i="16" s="1"/>
  <c r="AC167" i="6"/>
  <c r="K289" i="16" s="1"/>
  <c r="AC168" i="6"/>
  <c r="K291" i="16" s="1"/>
  <c r="AC169" i="6"/>
  <c r="K293" i="16" s="1"/>
  <c r="AC170" i="6"/>
  <c r="K295" i="16" s="1"/>
  <c r="AC171" i="6"/>
  <c r="K296" i="16" s="1"/>
  <c r="AC172" i="6"/>
  <c r="K297" i="16" s="1"/>
  <c r="AC173" i="6"/>
  <c r="AC174"/>
  <c r="AC175"/>
  <c r="K302" i="16" s="1"/>
  <c r="AC176" i="6"/>
  <c r="K303" i="16" s="1"/>
  <c r="AC177" i="6"/>
  <c r="K304" i="16" s="1"/>
  <c r="AC178" i="6"/>
  <c r="K305" i="16" s="1"/>
  <c r="AC179" i="6"/>
  <c r="K306" i="16" s="1"/>
  <c r="AC180" i="6"/>
  <c r="K307" i="16" s="1"/>
  <c r="AC181" i="6"/>
  <c r="K309" i="16" s="1"/>
  <c r="AC182" i="6"/>
  <c r="AC183"/>
  <c r="K312" i="16" s="1"/>
  <c r="AC184" i="6"/>
  <c r="K313" i="16" s="1"/>
  <c r="AC185" i="6"/>
  <c r="K314" i="16" s="1"/>
  <c r="AC186" i="6"/>
  <c r="AC187"/>
  <c r="K317" i="16" s="1"/>
  <c r="AC188" i="6"/>
  <c r="AC189"/>
  <c r="K218" i="16" s="1"/>
  <c r="AC190" i="6"/>
  <c r="K226" i="16" s="1"/>
  <c r="AC191" i="6"/>
  <c r="K321" i="16" s="1"/>
  <c r="AC192" i="6"/>
  <c r="AC193"/>
  <c r="K323" i="16" s="1"/>
  <c r="AC194" i="6"/>
  <c r="AC195"/>
  <c r="K325" i="16" s="1"/>
  <c r="AC196" i="6"/>
  <c r="AC198"/>
  <c r="K329" i="16" s="1"/>
  <c r="AC199" i="6"/>
  <c r="AC200"/>
  <c r="K29" i="16" s="1"/>
  <c r="AC201" i="6"/>
  <c r="AC202"/>
  <c r="K33" i="16" s="1"/>
  <c r="AC203" i="6"/>
  <c r="AC204"/>
  <c r="K37" i="16" s="1"/>
  <c r="AC205" i="6"/>
  <c r="AC206"/>
  <c r="K41" i="16" s="1"/>
  <c r="AC207" i="6"/>
  <c r="AC208"/>
  <c r="K47" i="16" s="1"/>
  <c r="AC209" i="6"/>
  <c r="K49" i="16" s="1"/>
  <c r="AC210" i="6"/>
  <c r="K51" i="16" s="1"/>
  <c r="AC211" i="6"/>
  <c r="AC212"/>
  <c r="K61" i="16" s="1"/>
  <c r="AC213" i="6"/>
  <c r="K81" i="16" s="1"/>
  <c r="AC214" i="6"/>
  <c r="AC215"/>
  <c r="AC216"/>
  <c r="K87" i="16" s="1"/>
  <c r="AC217" i="6"/>
  <c r="K89" i="16" s="1"/>
  <c r="AC218" i="6"/>
  <c r="K93" i="16" s="1"/>
  <c r="AC219" i="6"/>
  <c r="AC220"/>
  <c r="K95" i="16" s="1"/>
  <c r="AC221" i="6"/>
  <c r="K97" i="16" s="1"/>
  <c r="AC222" i="6"/>
  <c r="AC223"/>
  <c r="K182" i="16" s="1"/>
  <c r="AC224" i="6"/>
  <c r="K184" i="16" s="1"/>
  <c r="AC225" i="6"/>
  <c r="K186" i="16" s="1"/>
  <c r="AC226" i="6"/>
  <c r="K15" i="16" s="1"/>
  <c r="AC227" i="6"/>
  <c r="K25" i="16" s="1"/>
  <c r="AC228" i="6"/>
  <c r="K134" i="16" s="1"/>
  <c r="AC229" i="6"/>
  <c r="K136" i="16" s="1"/>
  <c r="AC230" i="6"/>
  <c r="K138" i="16" s="1"/>
  <c r="AC231" i="6"/>
  <c r="K140" i="16" s="1"/>
  <c r="AC232" i="6"/>
  <c r="K142" i="16" s="1"/>
  <c r="AC233" i="6"/>
  <c r="K144" i="16" s="1"/>
  <c r="AC234" i="6"/>
  <c r="K146" i="16" s="1"/>
  <c r="AC235" i="6"/>
  <c r="K148" i="16" s="1"/>
  <c r="AC236" i="6"/>
  <c r="K150" i="16" s="1"/>
  <c r="AC237" i="6"/>
  <c r="K152" i="16" s="1"/>
  <c r="AC238" i="6"/>
  <c r="K154" i="16" s="1"/>
  <c r="AC239" i="6"/>
  <c r="K156" i="16" s="1"/>
  <c r="AC240" i="6"/>
  <c r="K158" i="16" s="1"/>
  <c r="AC241" i="6"/>
  <c r="K160" i="16" s="1"/>
  <c r="AC242" i="6"/>
  <c r="K162" i="16" s="1"/>
  <c r="AC243" i="6"/>
  <c r="K164" i="16" s="1"/>
  <c r="AC244" i="6"/>
  <c r="K166" i="16" s="1"/>
  <c r="AC245" i="6"/>
  <c r="K168" i="16" s="1"/>
  <c r="AC246" i="6"/>
  <c r="K170" i="16" s="1"/>
  <c r="AC247" i="6"/>
  <c r="K172" i="16" s="1"/>
  <c r="AC248" i="6"/>
  <c r="K174" i="16" s="1"/>
  <c r="AC249" i="6"/>
  <c r="K176" i="16" s="1"/>
  <c r="AC250" i="6"/>
  <c r="K178" i="16" s="1"/>
  <c r="AC251" i="6"/>
  <c r="K180" i="16" s="1"/>
  <c r="AC252" i="6"/>
  <c r="K65" i="16" s="1"/>
  <c r="AC253" i="6"/>
  <c r="AC254"/>
  <c r="AC255"/>
  <c r="AC256"/>
  <c r="K73" i="16" s="1"/>
  <c r="AC257" i="6"/>
  <c r="AC258"/>
  <c r="K77" i="16" s="1"/>
  <c r="AC259" i="6"/>
  <c r="AC260"/>
  <c r="K104" i="16" s="1"/>
  <c r="AC261" i="6"/>
  <c r="K106" i="16" s="1"/>
  <c r="AC262" i="6"/>
  <c r="K108" i="16" s="1"/>
  <c r="AC263" i="6"/>
  <c r="K110" i="16" s="1"/>
  <c r="AC264" i="6"/>
  <c r="K112" i="16" s="1"/>
  <c r="AC265" i="6"/>
  <c r="K114" i="16" s="1"/>
  <c r="AC266" i="6"/>
  <c r="K116" i="16" s="1"/>
  <c r="AC267" i="6"/>
  <c r="K118" i="16" s="1"/>
  <c r="AC268" i="6"/>
  <c r="K120" i="16" s="1"/>
  <c r="AC269" i="6"/>
  <c r="K122" i="16" s="1"/>
  <c r="AC270" i="6"/>
  <c r="K124" i="16" s="1"/>
  <c r="AC271" i="6"/>
  <c r="K126" i="16" s="1"/>
  <c r="AC272" i="6"/>
  <c r="K128" i="16" s="1"/>
  <c r="AC273" i="6"/>
  <c r="K9" i="16" s="1"/>
  <c r="AC274" i="6"/>
  <c r="K11" i="16" s="1"/>
  <c r="AC275" i="6"/>
  <c r="K17" i="16" s="1"/>
  <c r="AC276" i="6"/>
  <c r="K19" i="16" s="1"/>
  <c r="AC277" i="6"/>
  <c r="AC278"/>
  <c r="AC279"/>
  <c r="AC280"/>
  <c r="K188" i="16" s="1"/>
  <c r="AC281" i="6"/>
  <c r="K130" i="16" s="1"/>
  <c r="AC282" i="6"/>
  <c r="K132" i="16" s="1"/>
  <c r="AC283" i="6"/>
  <c r="AC284"/>
  <c r="K55" i="16" s="1"/>
  <c r="AC285" i="6"/>
  <c r="K57" i="16" s="1"/>
  <c r="AC286" i="6"/>
  <c r="AC287"/>
  <c r="K207" i="16" s="1"/>
  <c r="AC288" i="6"/>
  <c r="K209" i="16" s="1"/>
  <c r="AC289" i="6"/>
  <c r="K199" i="16" s="1"/>
  <c r="AC290" i="6"/>
  <c r="K201" i="16" s="1"/>
  <c r="AC291" i="6"/>
  <c r="AC292"/>
  <c r="AC293"/>
  <c r="K223" i="16" s="1"/>
  <c r="AC294" i="6"/>
  <c r="K224" i="16" s="1"/>
  <c r="AC295" i="6"/>
  <c r="AC296"/>
  <c r="K219" i="16" s="1"/>
  <c r="AC297" i="6"/>
  <c r="K240" i="16" s="1"/>
  <c r="AC298" i="6"/>
  <c r="K242" i="16" s="1"/>
  <c r="AC299" i="6"/>
  <c r="K244" i="16" s="1"/>
  <c r="AC300" i="6"/>
  <c r="K246" i="16" s="1"/>
  <c r="AC301" i="6"/>
  <c r="AC302"/>
  <c r="AC303"/>
  <c r="AC304"/>
  <c r="K283" i="16" s="1"/>
  <c r="AC305" i="6"/>
  <c r="K285" i="16" s="1"/>
  <c r="AC306" i="6"/>
  <c r="K299" i="16" s="1"/>
  <c r="AC307" i="6"/>
  <c r="K301" i="16" s="1"/>
  <c r="AC308" i="6"/>
  <c r="AC309"/>
  <c r="AC310"/>
  <c r="K255" i="16" s="1"/>
  <c r="AC311" i="6"/>
  <c r="AC312"/>
  <c r="K290" i="16" s="1"/>
  <c r="AC313" i="6"/>
  <c r="K319" i="16" s="1"/>
  <c r="AC314" i="6"/>
  <c r="K320" i="16" s="1"/>
  <c r="AC315" i="6"/>
  <c r="K288" i="16" s="1"/>
  <c r="AC316" i="6"/>
  <c r="K311" i="16" s="1"/>
  <c r="AC317" i="6"/>
  <c r="K315" i="16" s="1"/>
  <c r="AC318" i="6"/>
  <c r="K335" i="16" s="1"/>
  <c r="AC319" i="6"/>
  <c r="K340" i="16" s="1"/>
  <c r="AC320" i="6"/>
  <c r="K342" i="16" s="1"/>
  <c r="AC321" i="6"/>
  <c r="K333" i="16" s="1"/>
  <c r="AC322" i="6"/>
  <c r="K346" i="16" s="1"/>
  <c r="AC323" i="6"/>
  <c r="K348" i="16" s="1"/>
  <c r="AC324" i="6"/>
  <c r="K350" i="16" s="1"/>
  <c r="AC325" i="6"/>
  <c r="K357" i="16" s="1"/>
  <c r="AC326" i="6"/>
  <c r="K331" i="16" s="1"/>
  <c r="AC327" i="6"/>
  <c r="AC328"/>
  <c r="K372" i="16" s="1"/>
  <c r="AC329" i="6"/>
  <c r="K270" i="16" s="1"/>
  <c r="AC330" i="6"/>
  <c r="K365" i="16" s="1"/>
  <c r="AC331" i="6"/>
  <c r="AC332"/>
  <c r="K359" i="16" s="1"/>
  <c r="AC333" i="6"/>
  <c r="AC334"/>
  <c r="K398" i="16" s="1"/>
  <c r="AC335" i="6"/>
  <c r="AC336"/>
  <c r="K411" i="16" s="1"/>
  <c r="AC337" i="6"/>
  <c r="AC338"/>
  <c r="AC339"/>
  <c r="K374" i="16" s="1"/>
  <c r="AC340" i="6"/>
  <c r="AC341"/>
  <c r="AC342"/>
  <c r="K421" i="16" s="1"/>
  <c r="AC343" i="6"/>
  <c r="AC344"/>
  <c r="K393" i="16" s="1"/>
  <c r="AC345" i="6"/>
  <c r="AC350"/>
  <c r="K231" i="16" s="1"/>
  <c r="AC351" i="6"/>
  <c r="AC352"/>
  <c r="AC353"/>
  <c r="AC354"/>
  <c r="K281" i="16" s="1"/>
  <c r="AC355" i="6"/>
  <c r="K272" i="16" s="1"/>
  <c r="AC356" i="6"/>
  <c r="K330" i="16" s="1"/>
  <c r="AC357" i="6"/>
  <c r="AC358"/>
  <c r="AC359"/>
  <c r="K337" i="16" s="1"/>
  <c r="AC360" i="6"/>
  <c r="K338" i="16" s="1"/>
  <c r="AC361" i="6"/>
  <c r="AC362"/>
  <c r="K341" i="16" s="1"/>
  <c r="AC363" i="6"/>
  <c r="AC364"/>
  <c r="K344" i="16" s="1"/>
  <c r="AC365" i="6"/>
  <c r="AC366"/>
  <c r="AC367"/>
  <c r="AC368"/>
  <c r="K351" i="16" s="1"/>
  <c r="AC369" i="6"/>
  <c r="K352" i="16" s="1"/>
  <c r="AC370" i="6"/>
  <c r="AC371"/>
  <c r="K354" i="16" s="1"/>
  <c r="AC372" i="6"/>
  <c r="K355" i="16" s="1"/>
  <c r="AC373" i="6"/>
  <c r="K356" i="16" s="1"/>
  <c r="AC374" i="6"/>
  <c r="K358" i="16" s="1"/>
  <c r="AC375" i="6"/>
  <c r="K360" i="16" s="1"/>
  <c r="AC376" i="6"/>
  <c r="K362" i="16" s="1"/>
  <c r="AC377" i="6"/>
  <c r="K364" i="16" s="1"/>
  <c r="AC378" i="6"/>
  <c r="K366" i="16" s="1"/>
  <c r="AC379" i="6"/>
  <c r="AC380"/>
  <c r="K368" i="16" s="1"/>
  <c r="AC381" i="6"/>
  <c r="AC382"/>
  <c r="K370" i="16" s="1"/>
  <c r="AC383" i="6"/>
  <c r="AC384"/>
  <c r="K373" i="16" s="1"/>
  <c r="AC385" i="6"/>
  <c r="AC386"/>
  <c r="K377" i="16" s="1"/>
  <c r="AC387" i="6"/>
  <c r="AC388"/>
  <c r="AC390"/>
  <c r="K384" i="16" s="1"/>
  <c r="AC391" i="6"/>
  <c r="AC392"/>
  <c r="K386" i="16" s="1"/>
  <c r="AC393" i="6"/>
  <c r="K389" i="16" s="1"/>
  <c r="AC394" i="6"/>
  <c r="AC395"/>
  <c r="K391" i="16" s="1"/>
  <c r="AC396" i="6"/>
  <c r="K392" i="16" s="1"/>
  <c r="AC398" i="6"/>
  <c r="K396" i="16" s="1"/>
  <c r="AC399" i="6"/>
  <c r="K397" i="16" s="1"/>
  <c r="AC400" i="6"/>
  <c r="K399" i="16" s="1"/>
  <c r="AC401" i="6"/>
  <c r="K401" i="16" s="1"/>
  <c r="AC402" i="6"/>
  <c r="K403" i="16" s="1"/>
  <c r="AC404" i="6"/>
  <c r="K405" i="16" s="1"/>
  <c r="AC405" i="6"/>
  <c r="K410" i="16" s="1"/>
  <c r="AC406" i="6"/>
  <c r="K412" i="16" s="1"/>
  <c r="AC407" i="6"/>
  <c r="K414" i="16" s="1"/>
  <c r="AC408" i="6"/>
  <c r="K416" i="16" s="1"/>
  <c r="AC409" i="6"/>
  <c r="K417" i="16" s="1"/>
  <c r="AC410" i="6"/>
  <c r="K419" i="16" s="1"/>
  <c r="AC412" i="6"/>
  <c r="K420" i="16" s="1"/>
  <c r="AC413" i="6"/>
  <c r="K422" i="16" s="1"/>
  <c r="AC414" i="6"/>
  <c r="K423" i="16" s="1"/>
  <c r="AC5" i="6"/>
  <c r="K64" i="16" s="1"/>
  <c r="Z6" i="6"/>
  <c r="Z7"/>
  <c r="J72" i="16" s="1"/>
  <c r="Z8" i="6"/>
  <c r="J76" i="16" s="1"/>
  <c r="Z9" i="6"/>
  <c r="J26" i="16" s="1"/>
  <c r="Z10" i="6"/>
  <c r="J28" i="16" s="1"/>
  <c r="Z11" i="6"/>
  <c r="Z12"/>
  <c r="J36" i="16" s="1"/>
  <c r="Z13" i="6"/>
  <c r="J38" i="16" s="1"/>
  <c r="Z14" i="6"/>
  <c r="Z15"/>
  <c r="J135" i="16" s="1"/>
  <c r="Z16" i="6"/>
  <c r="J139" i="16" s="1"/>
  <c r="Z17" i="6"/>
  <c r="J181" i="16" s="1"/>
  <c r="Z18" i="6"/>
  <c r="J183" i="16" s="1"/>
  <c r="Z19" i="6"/>
  <c r="J185" i="16" s="1"/>
  <c r="Z20" i="6"/>
  <c r="Z21"/>
  <c r="J86" i="16" s="1"/>
  <c r="Z22" i="6"/>
  <c r="Z23"/>
  <c r="J92" i="16" s="1"/>
  <c r="Z24" i="6"/>
  <c r="Z25"/>
  <c r="J43" i="16" s="1"/>
  <c r="Z26" i="6"/>
  <c r="Z27"/>
  <c r="Z28"/>
  <c r="J68" i="16" s="1"/>
  <c r="Z29" i="6"/>
  <c r="J70" i="16" s="1"/>
  <c r="Z30" i="6"/>
  <c r="Z31"/>
  <c r="J78" i="16" s="1"/>
  <c r="Z32" i="6"/>
  <c r="Z33"/>
  <c r="J34" i="16" s="1"/>
  <c r="Z34" i="6"/>
  <c r="J141" i="16" s="1"/>
  <c r="Z35" i="6"/>
  <c r="J143" i="16" s="1"/>
  <c r="Z36" i="6"/>
  <c r="J145" i="16" s="1"/>
  <c r="Z37" i="6"/>
  <c r="J147" i="16" s="1"/>
  <c r="Z38" i="6"/>
  <c r="J149" i="16" s="1"/>
  <c r="Z39" i="6"/>
  <c r="J151" i="16" s="1"/>
  <c r="Z40" i="6"/>
  <c r="J153" i="16" s="1"/>
  <c r="Z41" i="6"/>
  <c r="J155" i="16" s="1"/>
  <c r="Z42" i="6"/>
  <c r="J157" i="16" s="1"/>
  <c r="Z43" i="6"/>
  <c r="J159" i="16" s="1"/>
  <c r="Z44" i="6"/>
  <c r="J161" i="16" s="1"/>
  <c r="Z45" i="6"/>
  <c r="J163" i="16" s="1"/>
  <c r="Z46" i="6"/>
  <c r="J165" i="16" s="1"/>
  <c r="Z47" i="6"/>
  <c r="J167" i="16" s="1"/>
  <c r="Z48" i="6"/>
  <c r="J177" i="16" s="1"/>
  <c r="Z49" i="6"/>
  <c r="J179" i="16" s="1"/>
  <c r="Z50" i="6"/>
  <c r="Z51"/>
  <c r="Z52"/>
  <c r="J60" i="16" s="1"/>
  <c r="Z53" i="6"/>
  <c r="J90" i="16" s="1"/>
  <c r="Z54" i="6"/>
  <c r="Z55"/>
  <c r="J96" i="16" s="1"/>
  <c r="Z56" i="6"/>
  <c r="Z57"/>
  <c r="J191" i="16" s="1"/>
  <c r="Z58" i="6"/>
  <c r="Z59"/>
  <c r="J103" i="16" s="1"/>
  <c r="Z60" i="6"/>
  <c r="J105" i="16" s="1"/>
  <c r="Z61" i="6"/>
  <c r="J107" i="16" s="1"/>
  <c r="Z62" i="6"/>
  <c r="J109" i="16" s="1"/>
  <c r="Z63" i="6"/>
  <c r="J111" i="16" s="1"/>
  <c r="Z64" i="6"/>
  <c r="J113" i="16" s="1"/>
  <c r="Z65" i="6"/>
  <c r="J115" i="16" s="1"/>
  <c r="Z66" i="6"/>
  <c r="J117" i="16" s="1"/>
  <c r="Z67" i="6"/>
  <c r="J119" i="16" s="1"/>
  <c r="Z68" i="6"/>
  <c r="J121" i="16" s="1"/>
  <c r="Z69" i="6"/>
  <c r="J123" i="16" s="1"/>
  <c r="Z70" i="6"/>
  <c r="Z71"/>
  <c r="J125" i="16" s="1"/>
  <c r="Z72" i="6"/>
  <c r="J127" i="16" s="1"/>
  <c r="Z73" i="6"/>
  <c r="J195" i="16" s="1"/>
  <c r="Z74" i="6"/>
  <c r="J187" i="16" s="1"/>
  <c r="Z75" i="6"/>
  <c r="J129" i="16" s="1"/>
  <c r="Z76" i="6"/>
  <c r="Z77"/>
  <c r="J12" i="16" s="1"/>
  <c r="Z78" i="6"/>
  <c r="J44" i="16" s="1"/>
  <c r="Z79" i="6"/>
  <c r="J48" i="16" s="1"/>
  <c r="Z80" i="6"/>
  <c r="Z81"/>
  <c r="J10" i="16" s="1"/>
  <c r="Z82" i="6"/>
  <c r="J196" i="16" s="1"/>
  <c r="Z83" i="6"/>
  <c r="Z84"/>
  <c r="Z85"/>
  <c r="J50" i="16" s="1"/>
  <c r="Z86" i="6"/>
  <c r="Z87"/>
  <c r="J13" i="16" s="1"/>
  <c r="Z88" i="6"/>
  <c r="Z89"/>
  <c r="J52" i="16" s="1"/>
  <c r="Z90" i="6"/>
  <c r="J20" i="16" s="1"/>
  <c r="Z91" i="6"/>
  <c r="Z92"/>
  <c r="J131" i="16" s="1"/>
  <c r="Z93" i="6"/>
  <c r="J133" i="16" s="1"/>
  <c r="Z94" i="6"/>
  <c r="J137" i="16" s="1"/>
  <c r="Z95" i="6"/>
  <c r="J169" i="16" s="1"/>
  <c r="Z96" i="6"/>
  <c r="J171" i="16" s="1"/>
  <c r="Z97" i="6"/>
  <c r="J173" i="16" s="1"/>
  <c r="Z98" i="6"/>
  <c r="J175" i="16" s="1"/>
  <c r="Z99" i="6"/>
  <c r="Z100"/>
  <c r="Z101"/>
  <c r="J84" i="16" s="1"/>
  <c r="Z102" i="6"/>
  <c r="J100" i="16" s="1"/>
  <c r="Z103" i="6"/>
  <c r="J101" i="16" s="1"/>
  <c r="Z104" i="6"/>
  <c r="J189" i="16" s="1"/>
  <c r="Z105" i="6"/>
  <c r="J190" i="16" s="1"/>
  <c r="Z106" i="6"/>
  <c r="J193" i="16" s="1"/>
  <c r="Z107" i="6"/>
  <c r="Z108"/>
  <c r="Z109"/>
  <c r="J200" i="16" s="1"/>
  <c r="Z110" i="6"/>
  <c r="J202" i="16" s="1"/>
  <c r="Z111" i="6"/>
  <c r="J204" i="16" s="1"/>
  <c r="Z112" i="6"/>
  <c r="J205" i="16" s="1"/>
  <c r="Z113" i="6"/>
  <c r="J206" i="16" s="1"/>
  <c r="Z114" i="6"/>
  <c r="Z115"/>
  <c r="J210" i="16" s="1"/>
  <c r="Z116" i="6"/>
  <c r="Z117"/>
  <c r="J213" i="16" s="1"/>
  <c r="Z118" i="6"/>
  <c r="Z119"/>
  <c r="J215" i="16" s="1"/>
  <c r="Z120" i="6"/>
  <c r="Z121"/>
  <c r="J217" i="16" s="1"/>
  <c r="Z122" i="6"/>
  <c r="Z123"/>
  <c r="Z124"/>
  <c r="Z125"/>
  <c r="J229" i="16" s="1"/>
  <c r="Z126" i="6"/>
  <c r="Z127"/>
  <c r="J232" i="16" s="1"/>
  <c r="Z128" i="6"/>
  <c r="J234" i="16" s="1"/>
  <c r="Z129" i="6"/>
  <c r="J236" i="16" s="1"/>
  <c r="Z130" i="6"/>
  <c r="J237" i="16" s="1"/>
  <c r="Z131" i="6"/>
  <c r="Z132"/>
  <c r="J239" i="16" s="1"/>
  <c r="Z133" i="6"/>
  <c r="J241" i="16" s="1"/>
  <c r="Z134" i="6"/>
  <c r="J243" i="16" s="1"/>
  <c r="Z135" i="6"/>
  <c r="J245" i="16" s="1"/>
  <c r="Z136" i="6"/>
  <c r="J247" i="16" s="1"/>
  <c r="Z137" i="6"/>
  <c r="Z138"/>
  <c r="J250" i="16" s="1"/>
  <c r="Z139" i="6"/>
  <c r="Z140"/>
  <c r="Z141"/>
  <c r="J256" i="16" s="1"/>
  <c r="Z142" i="6"/>
  <c r="J257" i="16" s="1"/>
  <c r="Z143" i="6"/>
  <c r="J258" i="16" s="1"/>
  <c r="Z144" i="6"/>
  <c r="J259" i="16" s="1"/>
  <c r="Z145" i="6"/>
  <c r="J260" i="16" s="1"/>
  <c r="Z146" i="6"/>
  <c r="J261" i="16" s="1"/>
  <c r="Z147" i="6"/>
  <c r="Z148"/>
  <c r="J263" i="16" s="1"/>
  <c r="Z149" i="6"/>
  <c r="J264" i="16" s="1"/>
  <c r="Z150" i="6"/>
  <c r="J265" i="16" s="1"/>
  <c r="Z151" i="6"/>
  <c r="J266" i="16" s="1"/>
  <c r="Z152" i="6"/>
  <c r="J267" i="16" s="1"/>
  <c r="Z153" i="6"/>
  <c r="J268" i="16" s="1"/>
  <c r="Z154" i="6"/>
  <c r="J269" i="16" s="1"/>
  <c r="Z155" i="6"/>
  <c r="J271" i="16" s="1"/>
  <c r="Z156" i="6"/>
  <c r="J273" i="16" s="1"/>
  <c r="Z157" i="6"/>
  <c r="J274" i="16" s="1"/>
  <c r="Z158" i="6"/>
  <c r="J275" i="16" s="1"/>
  <c r="Z159" i="6"/>
  <c r="J276" i="16" s="1"/>
  <c r="Z160" i="6"/>
  <c r="J277" i="16" s="1"/>
  <c r="Z161" i="6"/>
  <c r="Z162"/>
  <c r="J280" i="16" s="1"/>
  <c r="Z163" i="6"/>
  <c r="J282" i="16" s="1"/>
  <c r="Z164" i="6"/>
  <c r="J284" i="16" s="1"/>
  <c r="Z165" i="6"/>
  <c r="J286" i="16" s="1"/>
  <c r="Z166" i="6"/>
  <c r="Z167"/>
  <c r="Z168"/>
  <c r="J291" i="16" s="1"/>
  <c r="Z169" i="6"/>
  <c r="J293" i="16" s="1"/>
  <c r="Z170" i="6"/>
  <c r="Z171"/>
  <c r="J296" i="16" s="1"/>
  <c r="Z172" i="6"/>
  <c r="Z173"/>
  <c r="J298" i="16" s="1"/>
  <c r="Z174" i="6"/>
  <c r="J300" i="16" s="1"/>
  <c r="Z175" i="6"/>
  <c r="J302" i="16" s="1"/>
  <c r="Z176" i="6"/>
  <c r="Z177"/>
  <c r="J304" i="16" s="1"/>
  <c r="Z178" i="6"/>
  <c r="Z179"/>
  <c r="J306" i="16" s="1"/>
  <c r="Z180" i="6"/>
  <c r="J307" i="16" s="1"/>
  <c r="Z181" i="6"/>
  <c r="J309" i="16" s="1"/>
  <c r="Z182" i="6"/>
  <c r="J310" i="16" s="1"/>
  <c r="Z183" i="6"/>
  <c r="J312" i="16" s="1"/>
  <c r="Z184" i="6"/>
  <c r="Z185"/>
  <c r="J314" i="16" s="1"/>
  <c r="Z186" i="6"/>
  <c r="J316" i="16" s="1"/>
  <c r="Z187" i="6"/>
  <c r="Z188"/>
  <c r="J318" i="16" s="1"/>
  <c r="Z189" i="6"/>
  <c r="J218" i="16" s="1"/>
  <c r="Z190" i="6"/>
  <c r="J226" i="16" s="1"/>
  <c r="Z191" i="6"/>
  <c r="Z192"/>
  <c r="J322" i="16" s="1"/>
  <c r="Z193" i="6"/>
  <c r="J323" i="16" s="1"/>
  <c r="Z194" i="6"/>
  <c r="J324" i="16" s="1"/>
  <c r="Z195" i="6"/>
  <c r="Z196"/>
  <c r="J326" i="16" s="1"/>
  <c r="Z198" i="6"/>
  <c r="J329" i="16" s="1"/>
  <c r="Z199" i="6"/>
  <c r="J27" i="16" s="1"/>
  <c r="Z200" i="6"/>
  <c r="J29" i="16" s="1"/>
  <c r="Z201" i="6"/>
  <c r="J31" i="16" s="1"/>
  <c r="Z202" i="6"/>
  <c r="J33" i="16" s="1"/>
  <c r="Z203" i="6"/>
  <c r="J35" i="16" s="1"/>
  <c r="Z204" i="6"/>
  <c r="J37" i="16" s="1"/>
  <c r="Z205" i="6"/>
  <c r="J39" i="16" s="1"/>
  <c r="Z206" i="6"/>
  <c r="J41" i="16" s="1"/>
  <c r="Z207" i="6"/>
  <c r="J45" i="16" s="1"/>
  <c r="Z208" i="6"/>
  <c r="J47" i="16" s="1"/>
  <c r="Z209" i="6"/>
  <c r="J49" i="16" s="1"/>
  <c r="Z210" i="6"/>
  <c r="J51" i="16" s="1"/>
  <c r="Z211" i="6"/>
  <c r="J59" i="16" s="1"/>
  <c r="Z212" i="6"/>
  <c r="J61" i="16" s="1"/>
  <c r="Z213" i="6"/>
  <c r="J81" i="16" s="1"/>
  <c r="Z214" i="6"/>
  <c r="J83" i="16" s="1"/>
  <c r="Z215" i="6"/>
  <c r="J85" i="16" s="1"/>
  <c r="Z216" i="6"/>
  <c r="J87" i="16" s="1"/>
  <c r="Z217" i="6"/>
  <c r="J89" i="16" s="1"/>
  <c r="Z218" i="6"/>
  <c r="J93" i="16" s="1"/>
  <c r="Z219" i="6"/>
  <c r="J91" i="16" s="1"/>
  <c r="Z220" i="6"/>
  <c r="J95" i="16" s="1"/>
  <c r="Z221" i="6"/>
  <c r="J97" i="16" s="1"/>
  <c r="Z222" i="6"/>
  <c r="J99" i="16" s="1"/>
  <c r="Z223" i="6"/>
  <c r="Z224"/>
  <c r="J184" i="16" s="1"/>
  <c r="Z225" i="6"/>
  <c r="Z226"/>
  <c r="J15" i="16" s="1"/>
  <c r="Z227" i="6"/>
  <c r="J25" i="16" s="1"/>
  <c r="Z228" i="6"/>
  <c r="Z229"/>
  <c r="Z230"/>
  <c r="J138" i="16" s="1"/>
  <c r="Z231" i="6"/>
  <c r="J140" i="16" s="1"/>
  <c r="Z232" i="6"/>
  <c r="J142" i="16" s="1"/>
  <c r="Z233" i="6"/>
  <c r="Z234"/>
  <c r="Z235"/>
  <c r="J148" i="16" s="1"/>
  <c r="Z236" i="6"/>
  <c r="Z237"/>
  <c r="Z238"/>
  <c r="J154" i="16" s="1"/>
  <c r="Z239" i="6"/>
  <c r="J156" i="16" s="1"/>
  <c r="Z240" i="6"/>
  <c r="J158" i="16" s="1"/>
  <c r="Z241" i="6"/>
  <c r="Z242"/>
  <c r="Z243"/>
  <c r="J164" i="16" s="1"/>
  <c r="Z244" i="6"/>
  <c r="Z245"/>
  <c r="Z246"/>
  <c r="J170" i="16" s="1"/>
  <c r="Z247" i="6"/>
  <c r="J172" i="16" s="1"/>
  <c r="Z248" i="6"/>
  <c r="J174" i="16" s="1"/>
  <c r="Z249" i="6"/>
  <c r="Z250"/>
  <c r="Z251"/>
  <c r="J180" i="16" s="1"/>
  <c r="Z252" i="6"/>
  <c r="J65" i="16" s="1"/>
  <c r="Z253" i="6"/>
  <c r="J67" i="16" s="1"/>
  <c r="Z254" i="6"/>
  <c r="J69" i="16" s="1"/>
  <c r="Z255" i="6"/>
  <c r="J71" i="16" s="1"/>
  <c r="Z256" i="6"/>
  <c r="J73" i="16" s="1"/>
  <c r="Z257" i="6"/>
  <c r="J75" i="16" s="1"/>
  <c r="Z258" i="6"/>
  <c r="J77" i="16" s="1"/>
  <c r="Z259" i="6"/>
  <c r="J79" i="16" s="1"/>
  <c r="Z260" i="6"/>
  <c r="Z261"/>
  <c r="Z262"/>
  <c r="J108" i="16" s="1"/>
  <c r="Z263" i="6"/>
  <c r="Z264"/>
  <c r="J112" i="16" s="1"/>
  <c r="Z265" i="6"/>
  <c r="Z266"/>
  <c r="J116" i="16" s="1"/>
  <c r="Z267" i="6"/>
  <c r="Z268"/>
  <c r="Z269"/>
  <c r="Z270"/>
  <c r="J124" i="16" s="1"/>
  <c r="Z271" i="6"/>
  <c r="Z272"/>
  <c r="J128" i="16" s="1"/>
  <c r="Z273" i="6"/>
  <c r="J9" i="16" s="1"/>
  <c r="Z274" i="6"/>
  <c r="J11" i="16" s="1"/>
  <c r="Z275" i="6"/>
  <c r="J17" i="16" s="1"/>
  <c r="Z276" i="6"/>
  <c r="J19" i="16" s="1"/>
  <c r="Z277" i="6"/>
  <c r="J21" i="16" s="1"/>
  <c r="Z278" i="6"/>
  <c r="J23" i="16" s="1"/>
  <c r="Z279" i="6"/>
  <c r="J63" i="16" s="1"/>
  <c r="Z280" i="6"/>
  <c r="J188" i="16" s="1"/>
  <c r="Z281" i="6"/>
  <c r="Z282"/>
  <c r="J132" i="16" s="1"/>
  <c r="Z283" i="6"/>
  <c r="J53" i="16" s="1"/>
  <c r="Z284" i="6"/>
  <c r="J55" i="16" s="1"/>
  <c r="Z285" i="6"/>
  <c r="J57" i="16" s="1"/>
  <c r="Z286" i="6"/>
  <c r="J203" i="16" s="1"/>
  <c r="Z287" i="6"/>
  <c r="J207" i="16" s="1"/>
  <c r="Z288" i="6"/>
  <c r="J209" i="16" s="1"/>
  <c r="Z289" i="6"/>
  <c r="J199" i="16" s="1"/>
  <c r="Z290" i="6"/>
  <c r="J201" i="16" s="1"/>
  <c r="Z291" i="6"/>
  <c r="J211" i="16" s="1"/>
  <c r="Z292" i="6"/>
  <c r="J221" i="16" s="1"/>
  <c r="Z293" i="6"/>
  <c r="J223" i="16" s="1"/>
  <c r="Z294" i="6"/>
  <c r="J224" i="16" s="1"/>
  <c r="Z295" i="6"/>
  <c r="J225" i="16" s="1"/>
  <c r="Z296" i="6"/>
  <c r="J219" i="16" s="1"/>
  <c r="Z297" i="6"/>
  <c r="Z298"/>
  <c r="J242" i="16" s="1"/>
  <c r="Z299" i="6"/>
  <c r="Z300"/>
  <c r="Z301"/>
  <c r="J249" i="16" s="1"/>
  <c r="Z302" i="6"/>
  <c r="J251" i="16" s="1"/>
  <c r="Z303" i="6"/>
  <c r="J253" i="16" s="1"/>
  <c r="Z304" i="6"/>
  <c r="J283" i="16" s="1"/>
  <c r="Z305" i="6"/>
  <c r="Z306"/>
  <c r="J299" i="16" s="1"/>
  <c r="Z307" i="6"/>
  <c r="Z308"/>
  <c r="J294" i="16" s="1"/>
  <c r="Z309" i="6"/>
  <c r="J292" i="16" s="1"/>
  <c r="Z310" i="6"/>
  <c r="J255" i="16" s="1"/>
  <c r="Z311" i="6"/>
  <c r="J308" i="16" s="1"/>
  <c r="Z312" i="6"/>
  <c r="J290" i="16" s="1"/>
  <c r="Z313" i="6"/>
  <c r="Z314"/>
  <c r="J320" i="16" s="1"/>
  <c r="Z315" i="6"/>
  <c r="J288" i="16" s="1"/>
  <c r="Z316" i="6"/>
  <c r="Z317"/>
  <c r="J315" i="16" s="1"/>
  <c r="Z318" i="6"/>
  <c r="J335" i="16" s="1"/>
  <c r="Z319" i="6"/>
  <c r="Z320"/>
  <c r="Z321"/>
  <c r="J333" i="16" s="1"/>
  <c r="Z322" i="6"/>
  <c r="J346" i="16" s="1"/>
  <c r="Z323" i="6"/>
  <c r="Z324"/>
  <c r="Z325"/>
  <c r="J357" i="16" s="1"/>
  <c r="Z326" i="6"/>
  <c r="J331" i="16" s="1"/>
  <c r="Z327" i="6"/>
  <c r="J332" i="16" s="1"/>
  <c r="Z328" i="6"/>
  <c r="J372" i="16" s="1"/>
  <c r="Z329" i="6"/>
  <c r="Z330"/>
  <c r="J365" i="16" s="1"/>
  <c r="Z331" i="6"/>
  <c r="J363" i="16" s="1"/>
  <c r="Z332" i="6"/>
  <c r="J359" i="16" s="1"/>
  <c r="Z333" i="6"/>
  <c r="J387" i="16" s="1"/>
  <c r="Z334" i="6"/>
  <c r="J398" i="16" s="1"/>
  <c r="Z335" i="6"/>
  <c r="J402" i="16" s="1"/>
  <c r="Z336" i="6"/>
  <c r="J411" i="16" s="1"/>
  <c r="Z337" i="6"/>
  <c r="J413" i="16" s="1"/>
  <c r="Z338" i="6"/>
  <c r="J415" i="16" s="1"/>
  <c r="Z339" i="6"/>
  <c r="Z340"/>
  <c r="J404" i="16" s="1"/>
  <c r="Z341" i="6"/>
  <c r="J406" i="16" s="1"/>
  <c r="Z342" i="6"/>
  <c r="J421" i="16" s="1"/>
  <c r="Z343" i="6"/>
  <c r="J361" i="16" s="1"/>
  <c r="Z344" i="6"/>
  <c r="J393" i="16" s="1"/>
  <c r="Z345" i="6"/>
  <c r="J400" i="16" s="1"/>
  <c r="Z350" i="6"/>
  <c r="J231" i="16" s="1"/>
  <c r="Z351" i="6"/>
  <c r="J233" i="16" s="1"/>
  <c r="Z352" i="6"/>
  <c r="J235" i="16" s="1"/>
  <c r="Z353" i="6"/>
  <c r="J227" i="16" s="1"/>
  <c r="Z354" i="6"/>
  <c r="J281" i="16" s="1"/>
  <c r="Z355" i="6"/>
  <c r="Z356"/>
  <c r="J330" i="16" s="1"/>
  <c r="Z357" i="6"/>
  <c r="J334" i="16" s="1"/>
  <c r="Z358" i="6"/>
  <c r="J336" i="16" s="1"/>
  <c r="Z359" i="6"/>
  <c r="Z360"/>
  <c r="Z361"/>
  <c r="J339" i="16" s="1"/>
  <c r="Z362" i="6"/>
  <c r="J341" i="16" s="1"/>
  <c r="Z363" i="6"/>
  <c r="J343" i="16" s="1"/>
  <c r="Z364" i="6"/>
  <c r="J344" i="16" s="1"/>
  <c r="Z365" i="6"/>
  <c r="J345" i="16" s="1"/>
  <c r="Z366" i="6"/>
  <c r="J347" i="16" s="1"/>
  <c r="Z367" i="6"/>
  <c r="J349" i="16" s="1"/>
  <c r="Z368" i="6"/>
  <c r="J351" i="16" s="1"/>
  <c r="Z369" i="6"/>
  <c r="Z370"/>
  <c r="J353" i="16" s="1"/>
  <c r="Z371" i="6"/>
  <c r="Z372"/>
  <c r="J355" i="16" s="1"/>
  <c r="Z373" i="6"/>
  <c r="Z374"/>
  <c r="Z375"/>
  <c r="J360" i="16" s="1"/>
  <c r="Z376" i="6"/>
  <c r="Z377"/>
  <c r="Z378"/>
  <c r="J366" i="16" s="1"/>
  <c r="Z379" i="6"/>
  <c r="J367" i="16" s="1"/>
  <c r="Z380" i="6"/>
  <c r="J368" i="16" s="1"/>
  <c r="Z381" i="6"/>
  <c r="J369" i="16" s="1"/>
  <c r="Z382" i="6"/>
  <c r="J370" i="16" s="1"/>
  <c r="Z383" i="6"/>
  <c r="J371" i="16" s="1"/>
  <c r="Z384" i="6"/>
  <c r="J373" i="16" s="1"/>
  <c r="Z385" i="6"/>
  <c r="J376" i="16" s="1"/>
  <c r="Z386" i="6"/>
  <c r="J377" i="16" s="1"/>
  <c r="Z387" i="6"/>
  <c r="J378" i="16" s="1"/>
  <c r="Z388" i="6"/>
  <c r="Z390"/>
  <c r="Z391"/>
  <c r="J385" i="16" s="1"/>
  <c r="Z392" i="6"/>
  <c r="Z393"/>
  <c r="Z394"/>
  <c r="J390" i="16" s="1"/>
  <c r="Z395" i="6"/>
  <c r="J391" i="16" s="1"/>
  <c r="Z396" i="6"/>
  <c r="J392" i="16" s="1"/>
  <c r="Z398" i="6"/>
  <c r="J396" i="16" s="1"/>
  <c r="Z399" i="6"/>
  <c r="J397" i="16" s="1"/>
  <c r="Z400" i="6"/>
  <c r="Z401"/>
  <c r="J401" i="16" s="1"/>
  <c r="Z402" i="6"/>
  <c r="J403" i="16" s="1"/>
  <c r="Z404" i="6"/>
  <c r="J405" i="16" s="1"/>
  <c r="Z405" i="6"/>
  <c r="J410" i="16" s="1"/>
  <c r="Z406" i="6"/>
  <c r="J412" i="16" s="1"/>
  <c r="Z407" i="6"/>
  <c r="J414" i="16" s="1"/>
  <c r="Z408" i="6"/>
  <c r="J416" i="16" s="1"/>
  <c r="Z409" i="6"/>
  <c r="J417" i="16" s="1"/>
  <c r="Z410" i="6"/>
  <c r="J419" i="16" s="1"/>
  <c r="Z412" i="6"/>
  <c r="J420" i="16" s="1"/>
  <c r="Z413" i="6"/>
  <c r="J422" i="16" s="1"/>
  <c r="Z414" i="6"/>
  <c r="J423" i="16" s="1"/>
  <c r="Z5" i="6"/>
  <c r="J64" i="16" s="1"/>
  <c r="P42" i="26"/>
  <c r="E2"/>
  <c r="L225" l="1"/>
  <c r="M225"/>
  <c r="N225"/>
  <c r="O225"/>
  <c r="P225"/>
  <c r="Q225"/>
  <c r="R225"/>
  <c r="L228"/>
  <c r="M228"/>
  <c r="N228"/>
  <c r="O228"/>
  <c r="P228"/>
  <c r="Q228"/>
  <c r="R228"/>
  <c r="L231"/>
  <c r="M231"/>
  <c r="N231"/>
  <c r="O231"/>
  <c r="P231"/>
  <c r="Q231"/>
  <c r="R231"/>
  <c r="L234"/>
  <c r="M234"/>
  <c r="N234"/>
  <c r="O234"/>
  <c r="P234"/>
  <c r="Q234"/>
  <c r="R234"/>
  <c r="L237"/>
  <c r="M237"/>
  <c r="N237"/>
  <c r="O237"/>
  <c r="P237"/>
  <c r="Q237"/>
  <c r="R237"/>
  <c r="L174"/>
  <c r="M174"/>
  <c r="N174"/>
  <c r="O174"/>
  <c r="P174"/>
  <c r="Q174"/>
  <c r="R174"/>
  <c r="L177"/>
  <c r="M177"/>
  <c r="N177"/>
  <c r="O177"/>
  <c r="P177"/>
  <c r="Q177"/>
  <c r="R177"/>
  <c r="L180"/>
  <c r="M180"/>
  <c r="N180"/>
  <c r="O180"/>
  <c r="P180"/>
  <c r="Q180"/>
  <c r="R180"/>
  <c r="L183"/>
  <c r="M183"/>
  <c r="N183"/>
  <c r="O183"/>
  <c r="P183"/>
  <c r="Q183"/>
  <c r="R183"/>
  <c r="L186"/>
  <c r="M186"/>
  <c r="N186"/>
  <c r="O186"/>
  <c r="P186"/>
  <c r="Q186"/>
  <c r="R186"/>
  <c r="L189"/>
  <c r="M189"/>
  <c r="N189"/>
  <c r="O189"/>
  <c r="P189"/>
  <c r="Q189"/>
  <c r="R189"/>
  <c r="L192"/>
  <c r="M192"/>
  <c r="N192"/>
  <c r="O192"/>
  <c r="P192"/>
  <c r="Q192"/>
  <c r="R192"/>
  <c r="L195"/>
  <c r="M195"/>
  <c r="N195"/>
  <c r="O195"/>
  <c r="P195"/>
  <c r="Q195"/>
  <c r="R195"/>
  <c r="L198"/>
  <c r="M198"/>
  <c r="N198"/>
  <c r="O198"/>
  <c r="P198"/>
  <c r="Q198"/>
  <c r="R198"/>
  <c r="L201"/>
  <c r="M201"/>
  <c r="N201"/>
  <c r="O201"/>
  <c r="P201"/>
  <c r="Q201"/>
  <c r="R201"/>
  <c r="L204"/>
  <c r="M204"/>
  <c r="N204"/>
  <c r="O204"/>
  <c r="P204"/>
  <c r="Q204"/>
  <c r="R204"/>
  <c r="L207"/>
  <c r="M207"/>
  <c r="N207"/>
  <c r="O207"/>
  <c r="P207"/>
  <c r="Q207"/>
  <c r="R207"/>
  <c r="L210"/>
  <c r="M210"/>
  <c r="N210"/>
  <c r="O210"/>
  <c r="P210"/>
  <c r="Q210"/>
  <c r="R210"/>
  <c r="L213"/>
  <c r="M213"/>
  <c r="N213"/>
  <c r="O213"/>
  <c r="P213"/>
  <c r="Q213"/>
  <c r="R213"/>
  <c r="L12"/>
  <c r="M12"/>
  <c r="N12"/>
  <c r="O12"/>
  <c r="P12"/>
  <c r="Q12"/>
  <c r="R12"/>
  <c r="L15"/>
  <c r="M15"/>
  <c r="N15"/>
  <c r="O15"/>
  <c r="P15"/>
  <c r="Q15"/>
  <c r="R15"/>
  <c r="L18"/>
  <c r="M18"/>
  <c r="N18"/>
  <c r="O18"/>
  <c r="P18"/>
  <c r="Q18"/>
  <c r="R18"/>
  <c r="L21"/>
  <c r="M21"/>
  <c r="N21"/>
  <c r="O21"/>
  <c r="P21"/>
  <c r="Q21"/>
  <c r="R21"/>
  <c r="L24"/>
  <c r="M24"/>
  <c r="N24"/>
  <c r="O24"/>
  <c r="P24"/>
  <c r="Q24"/>
  <c r="R24"/>
  <c r="L27"/>
  <c r="M27"/>
  <c r="N27"/>
  <c r="O27"/>
  <c r="P27"/>
  <c r="Q27"/>
  <c r="R27"/>
  <c r="L30"/>
  <c r="M30"/>
  <c r="N30"/>
  <c r="O30"/>
  <c r="P30"/>
  <c r="Q30"/>
  <c r="R30"/>
  <c r="L33"/>
  <c r="M33"/>
  <c r="N33"/>
  <c r="O33"/>
  <c r="P33"/>
  <c r="Q33"/>
  <c r="R33"/>
  <c r="L36"/>
  <c r="M36"/>
  <c r="N36"/>
  <c r="O36"/>
  <c r="P36"/>
  <c r="Q36"/>
  <c r="R36"/>
  <c r="L39"/>
  <c r="M39"/>
  <c r="N39"/>
  <c r="O39"/>
  <c r="P39"/>
  <c r="Q39"/>
  <c r="R39"/>
  <c r="L42"/>
  <c r="M42"/>
  <c r="N42"/>
  <c r="O42"/>
  <c r="Q42"/>
  <c r="R42"/>
  <c r="L45"/>
  <c r="M45"/>
  <c r="N45"/>
  <c r="O45"/>
  <c r="P45"/>
  <c r="Q45"/>
  <c r="R45"/>
  <c r="L48"/>
  <c r="M48"/>
  <c r="N48"/>
  <c r="O48"/>
  <c r="P48"/>
  <c r="Q48"/>
  <c r="R48"/>
  <c r="L51"/>
  <c r="M51"/>
  <c r="N51"/>
  <c r="O51"/>
  <c r="P51"/>
  <c r="Q51"/>
  <c r="R51"/>
  <c r="L54"/>
  <c r="M54"/>
  <c r="N54"/>
  <c r="O54"/>
  <c r="P54"/>
  <c r="Q54"/>
  <c r="R54"/>
  <c r="L57"/>
  <c r="M57"/>
  <c r="N57"/>
  <c r="O57"/>
  <c r="P57"/>
  <c r="Q57"/>
  <c r="R57"/>
  <c r="L60"/>
  <c r="M60"/>
  <c r="N60"/>
  <c r="O60"/>
  <c r="P60"/>
  <c r="Q60"/>
  <c r="R60"/>
  <c r="L63"/>
  <c r="M63"/>
  <c r="N63"/>
  <c r="O63"/>
  <c r="P63"/>
  <c r="Q63"/>
  <c r="R63"/>
  <c r="L66"/>
  <c r="M66"/>
  <c r="N66"/>
  <c r="O66"/>
  <c r="P66"/>
  <c r="Q66"/>
  <c r="R66"/>
  <c r="L69"/>
  <c r="M69"/>
  <c r="N69"/>
  <c r="O69"/>
  <c r="P69"/>
  <c r="Q69"/>
  <c r="R69"/>
  <c r="L72"/>
  <c r="M72"/>
  <c r="N72"/>
  <c r="O72"/>
  <c r="P72"/>
  <c r="Q72"/>
  <c r="R72"/>
  <c r="L81"/>
  <c r="M81"/>
  <c r="N81"/>
  <c r="O81"/>
  <c r="P81"/>
  <c r="Q81"/>
  <c r="R81"/>
  <c r="L84"/>
  <c r="M84"/>
  <c r="N84"/>
  <c r="O84"/>
  <c r="P84"/>
  <c r="Q84"/>
  <c r="R84"/>
  <c r="L87"/>
  <c r="M87"/>
  <c r="N87"/>
  <c r="O87"/>
  <c r="P87"/>
  <c r="Q87"/>
  <c r="R87"/>
  <c r="L90"/>
  <c r="M90"/>
  <c r="N90"/>
  <c r="O90"/>
  <c r="P90"/>
  <c r="Q90"/>
  <c r="R90"/>
  <c r="L93"/>
  <c r="M93"/>
  <c r="N93"/>
  <c r="O93"/>
  <c r="P93"/>
  <c r="Q93"/>
  <c r="R93"/>
  <c r="L96"/>
  <c r="M96"/>
  <c r="N96"/>
  <c r="O96"/>
  <c r="P96"/>
  <c r="Q96"/>
  <c r="R96"/>
  <c r="L99"/>
  <c r="M99"/>
  <c r="N99"/>
  <c r="O99"/>
  <c r="P99"/>
  <c r="Q99"/>
  <c r="R99"/>
  <c r="L105"/>
  <c r="M105"/>
  <c r="N105"/>
  <c r="O105"/>
  <c r="P105"/>
  <c r="Q105"/>
  <c r="R105"/>
  <c r="L147"/>
  <c r="M147"/>
  <c r="N147"/>
  <c r="O147"/>
  <c r="P147"/>
  <c r="Q147"/>
  <c r="R147"/>
  <c r="L150"/>
  <c r="M150"/>
  <c r="N150"/>
  <c r="O150"/>
  <c r="P150"/>
  <c r="Q150"/>
  <c r="R150"/>
  <c r="L153"/>
  <c r="M153"/>
  <c r="N153"/>
  <c r="O153"/>
  <c r="P153"/>
  <c r="Q153"/>
  <c r="R153"/>
  <c r="L159"/>
  <c r="M159"/>
  <c r="N159"/>
  <c r="O159"/>
  <c r="P159"/>
  <c r="Q159"/>
  <c r="R159"/>
  <c r="L162"/>
  <c r="M162"/>
  <c r="N162"/>
  <c r="O162"/>
  <c r="P162"/>
  <c r="Q162"/>
  <c r="R162"/>
  <c r="L165"/>
  <c r="M165"/>
  <c r="N165"/>
  <c r="O165"/>
  <c r="P165"/>
  <c r="Q165"/>
  <c r="R165"/>
  <c r="L168"/>
  <c r="M168"/>
  <c r="N168"/>
  <c r="O168"/>
  <c r="P168"/>
  <c r="Q168"/>
  <c r="R168"/>
  <c r="L171"/>
  <c r="M171"/>
  <c r="N171"/>
  <c r="O171"/>
  <c r="P171"/>
  <c r="Q171"/>
  <c r="R171"/>
  <c r="L9"/>
  <c r="M9"/>
  <c r="N9"/>
  <c r="O9"/>
  <c r="P9"/>
  <c r="Q9"/>
  <c r="R9"/>
  <c r="S225"/>
  <c r="T225"/>
  <c r="U225"/>
  <c r="S228"/>
  <c r="T228"/>
  <c r="U228"/>
  <c r="S231"/>
  <c r="T231"/>
  <c r="U231"/>
  <c r="S234"/>
  <c r="T234"/>
  <c r="U234"/>
  <c r="S237"/>
  <c r="T237"/>
  <c r="U237"/>
  <c r="S93"/>
  <c r="T93"/>
  <c r="U93"/>
  <c r="S96"/>
  <c r="T96"/>
  <c r="U96"/>
  <c r="S99"/>
  <c r="T99"/>
  <c r="U99"/>
  <c r="S105"/>
  <c r="T105"/>
  <c r="U105"/>
  <c r="S147"/>
  <c r="T147"/>
  <c r="U147"/>
  <c r="S150"/>
  <c r="T150"/>
  <c r="U150"/>
  <c r="S153"/>
  <c r="T153"/>
  <c r="U153"/>
  <c r="S159"/>
  <c r="T159"/>
  <c r="U159"/>
  <c r="S162"/>
  <c r="T162"/>
  <c r="U162"/>
  <c r="S165"/>
  <c r="T165"/>
  <c r="U165"/>
  <c r="S168"/>
  <c r="T168"/>
  <c r="U168"/>
  <c r="S171"/>
  <c r="T171"/>
  <c r="U171"/>
  <c r="S174"/>
  <c r="T174"/>
  <c r="U174"/>
  <c r="S177"/>
  <c r="T177"/>
  <c r="U177"/>
  <c r="S180"/>
  <c r="T180"/>
  <c r="U180"/>
  <c r="S183"/>
  <c r="T183"/>
  <c r="U183"/>
  <c r="S186"/>
  <c r="T186"/>
  <c r="S189"/>
  <c r="T189"/>
  <c r="U189"/>
  <c r="S192"/>
  <c r="T192"/>
  <c r="U192"/>
  <c r="S195"/>
  <c r="T195"/>
  <c r="U195"/>
  <c r="S198"/>
  <c r="T198"/>
  <c r="U198"/>
  <c r="S201"/>
  <c r="T201"/>
  <c r="U201"/>
  <c r="S204"/>
  <c r="T204"/>
  <c r="U204"/>
  <c r="S207"/>
  <c r="T207"/>
  <c r="U207"/>
  <c r="S210"/>
  <c r="T210"/>
  <c r="U210"/>
  <c r="S213"/>
  <c r="T213"/>
  <c r="U213"/>
  <c r="S12"/>
  <c r="T12"/>
  <c r="U12"/>
  <c r="S15"/>
  <c r="T15"/>
  <c r="U15"/>
  <c r="S18"/>
  <c r="T18"/>
  <c r="U18"/>
  <c r="S21"/>
  <c r="T21"/>
  <c r="U21"/>
  <c r="S24"/>
  <c r="T24"/>
  <c r="U24"/>
  <c r="S27"/>
  <c r="T27"/>
  <c r="U27"/>
  <c r="S30"/>
  <c r="T30"/>
  <c r="U30"/>
  <c r="S33"/>
  <c r="T33"/>
  <c r="U33"/>
  <c r="S36"/>
  <c r="T36"/>
  <c r="U36"/>
  <c r="S39"/>
  <c r="T39"/>
  <c r="U39"/>
  <c r="S42"/>
  <c r="T42"/>
  <c r="U42"/>
  <c r="S45"/>
  <c r="T45"/>
  <c r="U45"/>
  <c r="S48"/>
  <c r="T48"/>
  <c r="U48"/>
  <c r="S51"/>
  <c r="T51"/>
  <c r="U51"/>
  <c r="S54"/>
  <c r="T54"/>
  <c r="U54"/>
  <c r="S57"/>
  <c r="T57"/>
  <c r="U57"/>
  <c r="S60"/>
  <c r="T60"/>
  <c r="U60"/>
  <c r="S63"/>
  <c r="T63"/>
  <c r="U63"/>
  <c r="S66"/>
  <c r="T66"/>
  <c r="U66"/>
  <c r="S69"/>
  <c r="T69"/>
  <c r="U69"/>
  <c r="S72"/>
  <c r="T72"/>
  <c r="U72"/>
  <c r="S81"/>
  <c r="T81"/>
  <c r="U81"/>
  <c r="S84"/>
  <c r="T84"/>
  <c r="U84"/>
  <c r="S87"/>
  <c r="T87"/>
  <c r="U87"/>
  <c r="S90"/>
  <c r="T90"/>
  <c r="U90"/>
  <c r="S9"/>
  <c r="T9"/>
  <c r="U9"/>
  <c r="E21"/>
  <c r="F21"/>
  <c r="G21"/>
  <c r="H21"/>
  <c r="E24"/>
  <c r="F24"/>
  <c r="G24"/>
  <c r="H24"/>
  <c r="E27"/>
  <c r="F27"/>
  <c r="G27"/>
  <c r="H27"/>
  <c r="E30"/>
  <c r="F30"/>
  <c r="G30"/>
  <c r="H30"/>
  <c r="E33"/>
  <c r="F33"/>
  <c r="G33"/>
  <c r="H33"/>
  <c r="E36"/>
  <c r="F36"/>
  <c r="G36"/>
  <c r="H36"/>
  <c r="E39"/>
  <c r="F39"/>
  <c r="G39"/>
  <c r="H39"/>
  <c r="E42"/>
  <c r="F42"/>
  <c r="G42"/>
  <c r="H42"/>
  <c r="E45"/>
  <c r="F45"/>
  <c r="G45"/>
  <c r="H45"/>
  <c r="E48"/>
  <c r="F48"/>
  <c r="G48"/>
  <c r="H48"/>
  <c r="E51"/>
  <c r="F51"/>
  <c r="G51"/>
  <c r="H51"/>
  <c r="E54"/>
  <c r="F54"/>
  <c r="G54"/>
  <c r="H54"/>
  <c r="E57"/>
  <c r="F57"/>
  <c r="G57"/>
  <c r="H57"/>
  <c r="E60"/>
  <c r="F60"/>
  <c r="G60"/>
  <c r="H60"/>
  <c r="E63"/>
  <c r="F63"/>
  <c r="G63"/>
  <c r="H63"/>
  <c r="E66"/>
  <c r="F66"/>
  <c r="G66"/>
  <c r="H66"/>
  <c r="E69"/>
  <c r="F69"/>
  <c r="G69"/>
  <c r="H69"/>
  <c r="E72"/>
  <c r="F72"/>
  <c r="G72"/>
  <c r="H72"/>
  <c r="E81"/>
  <c r="F81"/>
  <c r="G81"/>
  <c r="H81"/>
  <c r="E84"/>
  <c r="F84"/>
  <c r="G84"/>
  <c r="H84"/>
  <c r="E87"/>
  <c r="F87"/>
  <c r="G87"/>
  <c r="H87"/>
  <c r="E90"/>
  <c r="F90"/>
  <c r="G90"/>
  <c r="H90"/>
  <c r="E93"/>
  <c r="F93"/>
  <c r="G93"/>
  <c r="H93"/>
  <c r="E96"/>
  <c r="F96"/>
  <c r="G96"/>
  <c r="H96"/>
  <c r="E99"/>
  <c r="F99"/>
  <c r="G99"/>
  <c r="H99"/>
  <c r="E105"/>
  <c r="F105"/>
  <c r="G105"/>
  <c r="H105"/>
  <c r="E147"/>
  <c r="F147"/>
  <c r="G147"/>
  <c r="H147"/>
  <c r="E150"/>
  <c r="F150"/>
  <c r="G150"/>
  <c r="H150"/>
  <c r="E153"/>
  <c r="F153"/>
  <c r="G153"/>
  <c r="H153"/>
  <c r="E159"/>
  <c r="F159"/>
  <c r="G159"/>
  <c r="H159"/>
  <c r="E162"/>
  <c r="F162"/>
  <c r="G162"/>
  <c r="H162"/>
  <c r="E165"/>
  <c r="F165"/>
  <c r="G165"/>
  <c r="H165"/>
  <c r="E168"/>
  <c r="F168"/>
  <c r="G168"/>
  <c r="H168"/>
  <c r="E171"/>
  <c r="F171"/>
  <c r="G171"/>
  <c r="H171"/>
  <c r="E174"/>
  <c r="F174"/>
  <c r="G174"/>
  <c r="H174"/>
  <c r="E177"/>
  <c r="F177"/>
  <c r="G177"/>
  <c r="H177"/>
  <c r="E180"/>
  <c r="F180"/>
  <c r="G180"/>
  <c r="H180"/>
  <c r="E183"/>
  <c r="F183"/>
  <c r="G183"/>
  <c r="H183"/>
  <c r="E186"/>
  <c r="F186"/>
  <c r="G186"/>
  <c r="H186"/>
  <c r="E189"/>
  <c r="F189"/>
  <c r="G189"/>
  <c r="H189"/>
  <c r="E192"/>
  <c r="F192"/>
  <c r="G192"/>
  <c r="H192"/>
  <c r="E195"/>
  <c r="F195"/>
  <c r="G195"/>
  <c r="H195"/>
  <c r="E198"/>
  <c r="F198"/>
  <c r="G198"/>
  <c r="H198"/>
  <c r="E201"/>
  <c r="F201"/>
  <c r="G201"/>
  <c r="H201"/>
  <c r="E204"/>
  <c r="F204"/>
  <c r="G204"/>
  <c r="H204"/>
  <c r="E207"/>
  <c r="F207"/>
  <c r="G207"/>
  <c r="H207"/>
  <c r="E210"/>
  <c r="F210"/>
  <c r="G210"/>
  <c r="H210"/>
  <c r="E213"/>
  <c r="F213"/>
  <c r="G213"/>
  <c r="H213"/>
  <c r="E225"/>
  <c r="F225"/>
  <c r="G225"/>
  <c r="H225"/>
  <c r="E228"/>
  <c r="F228"/>
  <c r="G228"/>
  <c r="H228"/>
  <c r="E234"/>
  <c r="F234"/>
  <c r="G234"/>
  <c r="H234"/>
  <c r="E237"/>
  <c r="F237"/>
  <c r="G237"/>
  <c r="H237"/>
  <c r="E9"/>
  <c r="F9"/>
  <c r="G9"/>
  <c r="H9"/>
  <c r="E12"/>
  <c r="F12"/>
  <c r="G12"/>
  <c r="H12"/>
  <c r="E15"/>
  <c r="F15"/>
  <c r="G15"/>
  <c r="H15"/>
  <c r="E18"/>
  <c r="F18"/>
  <c r="G18"/>
  <c r="H18"/>
  <c r="K12"/>
  <c r="I13"/>
  <c r="I15"/>
  <c r="J15"/>
  <c r="K15"/>
  <c r="I16"/>
  <c r="J16"/>
  <c r="K16"/>
  <c r="I17"/>
  <c r="J17"/>
  <c r="K17"/>
  <c r="I18"/>
  <c r="J18"/>
  <c r="K18"/>
  <c r="I19"/>
  <c r="J19"/>
  <c r="K19"/>
  <c r="I20"/>
  <c r="J20"/>
  <c r="I21"/>
  <c r="J21"/>
  <c r="K21"/>
  <c r="I22"/>
  <c r="J22"/>
  <c r="K22"/>
  <c r="I23"/>
  <c r="J23"/>
  <c r="K23"/>
  <c r="I24"/>
  <c r="K24"/>
  <c r="I25"/>
  <c r="K25"/>
  <c r="I26"/>
  <c r="J26"/>
  <c r="K26"/>
  <c r="I27"/>
  <c r="J27"/>
  <c r="K27"/>
  <c r="I28"/>
  <c r="J28"/>
  <c r="K28"/>
  <c r="I29"/>
  <c r="J29"/>
  <c r="K29"/>
  <c r="I30"/>
  <c r="I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K43"/>
  <c r="K44"/>
  <c r="I45"/>
  <c r="J45"/>
  <c r="K45"/>
  <c r="I46"/>
  <c r="J46"/>
  <c r="K46"/>
  <c r="I47"/>
  <c r="J47"/>
  <c r="K47"/>
  <c r="I48"/>
  <c r="J48"/>
  <c r="K48"/>
  <c r="I49"/>
  <c r="I51"/>
  <c r="J51"/>
  <c r="K51"/>
  <c r="I52"/>
  <c r="J52"/>
  <c r="K52"/>
  <c r="I53"/>
  <c r="J53"/>
  <c r="K53"/>
  <c r="J54"/>
  <c r="K54"/>
  <c r="I55"/>
  <c r="I57"/>
  <c r="J57"/>
  <c r="K57"/>
  <c r="I58"/>
  <c r="J58"/>
  <c r="K58"/>
  <c r="I59"/>
  <c r="J59"/>
  <c r="K59"/>
  <c r="K60"/>
  <c r="I61"/>
  <c r="I63"/>
  <c r="J63"/>
  <c r="K63"/>
  <c r="I64"/>
  <c r="J64"/>
  <c r="K64"/>
  <c r="I65"/>
  <c r="J65"/>
  <c r="K65"/>
  <c r="I66"/>
  <c r="J66"/>
  <c r="K66"/>
  <c r="I67"/>
  <c r="J67"/>
  <c r="K67"/>
  <c r="I68"/>
  <c r="J68"/>
  <c r="I69"/>
  <c r="J69"/>
  <c r="K69"/>
  <c r="I70"/>
  <c r="J70"/>
  <c r="K70"/>
  <c r="I71"/>
  <c r="J71"/>
  <c r="K71"/>
  <c r="I72"/>
  <c r="K72"/>
  <c r="I73"/>
  <c r="K73"/>
  <c r="I74"/>
  <c r="J74"/>
  <c r="K74"/>
  <c r="I81"/>
  <c r="J81"/>
  <c r="K81"/>
  <c r="I82"/>
  <c r="J82"/>
  <c r="K82"/>
  <c r="I83"/>
  <c r="J83"/>
  <c r="K83"/>
  <c r="I84"/>
  <c r="I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K97"/>
  <c r="K98"/>
  <c r="I99"/>
  <c r="J99"/>
  <c r="K99"/>
  <c r="I100"/>
  <c r="J100"/>
  <c r="K100"/>
  <c r="I101"/>
  <c r="J101"/>
  <c r="K101"/>
  <c r="I105"/>
  <c r="J105"/>
  <c r="K105"/>
  <c r="I106"/>
  <c r="I147"/>
  <c r="J147"/>
  <c r="K147"/>
  <c r="I148"/>
  <c r="J148"/>
  <c r="K148"/>
  <c r="I149"/>
  <c r="J149"/>
  <c r="K149"/>
  <c r="J150"/>
  <c r="K150"/>
  <c r="I151"/>
  <c r="I153"/>
  <c r="J153"/>
  <c r="K153"/>
  <c r="I154"/>
  <c r="J154"/>
  <c r="K154"/>
  <c r="I155"/>
  <c r="J155"/>
  <c r="K155"/>
  <c r="K159"/>
  <c r="I160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I168"/>
  <c r="J168"/>
  <c r="K168"/>
  <c r="I169"/>
  <c r="J169"/>
  <c r="K169"/>
  <c r="I170"/>
  <c r="J170"/>
  <c r="K170"/>
  <c r="I171"/>
  <c r="K171"/>
  <c r="I172"/>
  <c r="K172"/>
  <c r="I173"/>
  <c r="J173"/>
  <c r="K173"/>
  <c r="I174"/>
  <c r="J174"/>
  <c r="K174"/>
  <c r="I175"/>
  <c r="J175"/>
  <c r="K175"/>
  <c r="I176"/>
  <c r="J176"/>
  <c r="K176"/>
  <c r="I177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K190"/>
  <c r="K191"/>
  <c r="I192"/>
  <c r="J192"/>
  <c r="K192"/>
  <c r="I193"/>
  <c r="J193"/>
  <c r="K193"/>
  <c r="I194"/>
  <c r="J194"/>
  <c r="K194"/>
  <c r="I195"/>
  <c r="J195"/>
  <c r="K195"/>
  <c r="I196"/>
  <c r="I198"/>
  <c r="J198"/>
  <c r="K198"/>
  <c r="I199"/>
  <c r="J199"/>
  <c r="K199"/>
  <c r="I200"/>
  <c r="J200"/>
  <c r="K200"/>
  <c r="J201"/>
  <c r="K201"/>
  <c r="I202"/>
  <c r="I204"/>
  <c r="J204"/>
  <c r="K204"/>
  <c r="I205"/>
  <c r="J205"/>
  <c r="K205"/>
  <c r="I206"/>
  <c r="J206"/>
  <c r="K206"/>
  <c r="K207"/>
  <c r="I208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I225"/>
  <c r="J225"/>
  <c r="K225"/>
  <c r="I226"/>
  <c r="J226"/>
  <c r="K226"/>
  <c r="I227"/>
  <c r="J227"/>
  <c r="K227"/>
  <c r="I228"/>
  <c r="K228"/>
  <c r="I229"/>
  <c r="K229"/>
  <c r="I230"/>
  <c r="J230"/>
  <c r="K230"/>
  <c r="I231"/>
  <c r="J231"/>
  <c r="K231"/>
  <c r="I232"/>
  <c r="J232"/>
  <c r="K232"/>
  <c r="I233"/>
  <c r="J233"/>
  <c r="K233"/>
  <c r="I234"/>
  <c r="I235"/>
  <c r="I236"/>
  <c r="J236"/>
  <c r="K236"/>
  <c r="I237"/>
  <c r="J237"/>
  <c r="K237"/>
  <c r="I238"/>
  <c r="J238"/>
  <c r="K238"/>
  <c r="I239"/>
  <c r="J239"/>
  <c r="K239"/>
  <c r="I9"/>
  <c r="J9"/>
  <c r="K9"/>
  <c r="I10"/>
  <c r="J10"/>
  <c r="K10"/>
  <c r="I11"/>
  <c r="J11"/>
  <c r="K11"/>
  <c r="C6"/>
  <c r="K7" s="1"/>
  <c r="U6" l="1"/>
  <c r="J7"/>
  <c r="S6"/>
  <c r="R6"/>
  <c r="Q6"/>
  <c r="N6"/>
  <c r="E6"/>
  <c r="M6"/>
  <c r="P6"/>
  <c r="L6"/>
  <c r="O6"/>
  <c r="T6"/>
  <c r="J6"/>
  <c r="I6"/>
  <c r="K8"/>
  <c r="I7"/>
  <c r="I8"/>
  <c r="K6"/>
  <c r="H6"/>
  <c r="J8"/>
  <c r="G6"/>
  <c r="F6"/>
  <c r="I14"/>
  <c r="J61"/>
  <c r="K160"/>
  <c r="K61"/>
  <c r="J55"/>
  <c r="J234"/>
  <c r="I209"/>
  <c r="K202"/>
  <c r="J196"/>
  <c r="J177"/>
  <c r="I161"/>
  <c r="K151"/>
  <c r="J106"/>
  <c r="J84"/>
  <c r="I62"/>
  <c r="K55"/>
  <c r="J49"/>
  <c r="J30"/>
  <c r="K234"/>
  <c r="J228"/>
  <c r="K215"/>
  <c r="J209"/>
  <c r="I203"/>
  <c r="K196"/>
  <c r="J190"/>
  <c r="K177"/>
  <c r="J171"/>
  <c r="K167"/>
  <c r="J161"/>
  <c r="I152"/>
  <c r="K106"/>
  <c r="J97"/>
  <c r="K84"/>
  <c r="J72"/>
  <c r="K68"/>
  <c r="J62"/>
  <c r="I56"/>
  <c r="K49"/>
  <c r="J43"/>
  <c r="K30"/>
  <c r="J24"/>
  <c r="K20"/>
  <c r="J14"/>
  <c r="K14"/>
  <c r="I12"/>
  <c r="J208"/>
  <c r="J160"/>
  <c r="K208"/>
  <c r="J202"/>
  <c r="J151"/>
  <c r="K13"/>
  <c r="I197"/>
  <c r="J152"/>
  <c r="I107"/>
  <c r="K62"/>
  <c r="I60"/>
  <c r="I50"/>
  <c r="K203"/>
  <c r="I201"/>
  <c r="I191"/>
  <c r="J178"/>
  <c r="J159"/>
  <c r="K152"/>
  <c r="I150"/>
  <c r="J107"/>
  <c r="I98"/>
  <c r="J85"/>
  <c r="J60"/>
  <c r="K56"/>
  <c r="I54"/>
  <c r="J50"/>
  <c r="I44"/>
  <c r="J31"/>
  <c r="J12"/>
  <c r="J13"/>
  <c r="K209"/>
  <c r="I207"/>
  <c r="J203"/>
  <c r="I178"/>
  <c r="K161"/>
  <c r="I159"/>
  <c r="J56"/>
  <c r="J235"/>
  <c r="J207"/>
  <c r="J197"/>
  <c r="K235"/>
  <c r="J229"/>
  <c r="K197"/>
  <c r="J191"/>
  <c r="K178"/>
  <c r="J172"/>
  <c r="K107"/>
  <c r="J98"/>
  <c r="K85"/>
  <c r="J73"/>
  <c r="K50"/>
  <c r="J44"/>
  <c r="K31"/>
  <c r="J25"/>
  <c r="B169" i="1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V69" i="9"/>
  <c r="W69"/>
  <c r="V70"/>
  <c r="W70"/>
  <c r="V71"/>
  <c r="W71"/>
  <c r="C159" i="13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W99" i="9"/>
  <c r="V99"/>
  <c r="W98"/>
  <c r="V98"/>
  <c r="W97"/>
  <c r="V97"/>
  <c r="W96"/>
  <c r="V96"/>
  <c r="W95"/>
  <c r="V95"/>
  <c r="W94"/>
  <c r="V94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84"/>
  <c r="V84"/>
  <c r="W83"/>
  <c r="V83"/>
  <c r="W82"/>
  <c r="V82"/>
  <c r="W81"/>
  <c r="V81"/>
  <c r="W80"/>
  <c r="V80"/>
  <c r="W79"/>
  <c r="V79"/>
  <c r="W78"/>
  <c r="V78"/>
  <c r="W77"/>
  <c r="V77"/>
  <c r="W76"/>
  <c r="V76"/>
  <c r="W75"/>
  <c r="V75"/>
  <c r="W74"/>
  <c r="V74"/>
  <c r="W73"/>
  <c r="V73"/>
  <c r="W72"/>
  <c r="V72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W50"/>
  <c r="V50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5"/>
  <c r="V35"/>
  <c r="W34"/>
  <c r="V34"/>
  <c r="W33"/>
  <c r="V33"/>
  <c r="W32"/>
  <c r="V32"/>
  <c r="W31"/>
  <c r="V31"/>
  <c r="W30"/>
  <c r="V30"/>
  <c r="W29"/>
  <c r="V29"/>
  <c r="W28"/>
  <c r="V28"/>
  <c r="W27"/>
  <c r="V27"/>
  <c r="W26"/>
  <c r="V26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AJ200" i="8"/>
  <c r="AI200"/>
  <c r="AJ199"/>
  <c r="AI199"/>
  <c r="AJ198"/>
  <c r="AI198"/>
  <c r="AJ197"/>
  <c r="AI197"/>
  <c r="AJ196"/>
  <c r="AI196"/>
  <c r="AJ195"/>
  <c r="AI195"/>
  <c r="AJ194"/>
  <c r="AI194"/>
  <c r="AJ193"/>
  <c r="AI193"/>
  <c r="AJ192"/>
  <c r="AI192"/>
  <c r="AJ191"/>
  <c r="AI191"/>
  <c r="AJ190"/>
  <c r="AI190"/>
  <c r="AJ189"/>
  <c r="AI189"/>
  <c r="AJ188"/>
  <c r="AI188"/>
  <c r="AJ187"/>
  <c r="AI187"/>
  <c r="AJ186"/>
  <c r="AI186"/>
  <c r="AJ185"/>
  <c r="AI185"/>
  <c r="AJ184"/>
  <c r="AI184"/>
  <c r="AJ183"/>
  <c r="AI183"/>
  <c r="AJ182"/>
  <c r="AI182"/>
  <c r="AJ181"/>
  <c r="AI181"/>
  <c r="AJ180"/>
  <c r="AI180"/>
  <c r="AJ179"/>
  <c r="AI179"/>
  <c r="AJ178"/>
  <c r="AI178"/>
  <c r="AJ177"/>
  <c r="AI177"/>
  <c r="AJ176"/>
  <c r="AI176"/>
  <c r="AJ175"/>
  <c r="AI175"/>
  <c r="AJ174"/>
  <c r="AI174"/>
  <c r="AJ173"/>
  <c r="AI173"/>
  <c r="AJ172"/>
  <c r="AI172"/>
  <c r="AJ171"/>
  <c r="AI171"/>
  <c r="AJ170"/>
  <c r="AI170"/>
  <c r="AJ169"/>
  <c r="AI169"/>
  <c r="AJ168"/>
  <c r="AI168"/>
  <c r="AJ167"/>
  <c r="AI167"/>
  <c r="AJ166"/>
  <c r="AI166"/>
  <c r="AJ165"/>
  <c r="AI165"/>
  <c r="AJ164"/>
  <c r="AI164"/>
  <c r="AJ163"/>
  <c r="AI163"/>
  <c r="AJ162"/>
  <c r="AI162"/>
  <c r="AJ161"/>
  <c r="AI161"/>
  <c r="AJ160"/>
  <c r="AI160"/>
  <c r="AJ159"/>
  <c r="AI159"/>
  <c r="AJ158"/>
  <c r="AI158"/>
  <c r="AJ157"/>
  <c r="AI157"/>
  <c r="AJ156"/>
  <c r="AI156"/>
  <c r="AJ155"/>
  <c r="AI155"/>
  <c r="AJ154"/>
  <c r="AI154"/>
  <c r="AJ153"/>
  <c r="AI153"/>
  <c r="AJ152"/>
  <c r="AI152"/>
  <c r="AJ151"/>
  <c r="AI151"/>
  <c r="AJ150"/>
  <c r="AI150"/>
  <c r="AJ149"/>
  <c r="AI149"/>
  <c r="AJ148"/>
  <c r="AI148"/>
  <c r="AJ147"/>
  <c r="AI147"/>
  <c r="AJ146"/>
  <c r="AI146"/>
  <c r="AJ145"/>
  <c r="AI145"/>
  <c r="AJ144"/>
  <c r="AI144"/>
  <c r="AJ143"/>
  <c r="AI143"/>
  <c r="AJ142"/>
  <c r="AI142"/>
  <c r="AJ141"/>
  <c r="AI141"/>
  <c r="AJ140"/>
  <c r="AI140"/>
  <c r="AJ139"/>
  <c r="AI139"/>
  <c r="AJ138"/>
  <c r="AI138"/>
  <c r="AJ137"/>
  <c r="AI137"/>
  <c r="AJ136"/>
  <c r="AI136"/>
  <c r="AJ135"/>
  <c r="AI135"/>
  <c r="AJ134"/>
  <c r="AI134"/>
  <c r="AJ133"/>
  <c r="AI133"/>
  <c r="AJ132"/>
  <c r="AI132"/>
  <c r="AJ131"/>
  <c r="AI131"/>
  <c r="AJ130"/>
  <c r="AI130"/>
  <c r="AJ129"/>
  <c r="AI129"/>
  <c r="AJ128"/>
  <c r="AI128"/>
  <c r="AJ127"/>
  <c r="AI127"/>
  <c r="AJ126"/>
  <c r="AI126"/>
  <c r="AJ125"/>
  <c r="AI125"/>
  <c r="AJ124"/>
  <c r="AI124"/>
  <c r="AJ123"/>
  <c r="AI123"/>
  <c r="AJ122"/>
  <c r="AI122"/>
  <c r="AJ121"/>
  <c r="AI121"/>
  <c r="AJ120"/>
  <c r="AI120"/>
  <c r="AJ119"/>
  <c r="AI119"/>
  <c r="AJ118"/>
  <c r="AI118"/>
  <c r="AJ117"/>
  <c r="AI117"/>
  <c r="AJ116"/>
  <c r="AI116"/>
  <c r="AJ115"/>
  <c r="AI115"/>
  <c r="AJ114"/>
  <c r="AI114"/>
  <c r="AJ113"/>
  <c r="AI113"/>
  <c r="AJ112"/>
  <c r="AI112"/>
  <c r="AJ111"/>
  <c r="AI111"/>
  <c r="AJ110"/>
  <c r="AI110"/>
  <c r="AJ109"/>
  <c r="AI109"/>
  <c r="AJ108"/>
  <c r="AI108"/>
  <c r="AJ107"/>
  <c r="AI107"/>
  <c r="AJ106"/>
  <c r="AI106"/>
  <c r="AJ105"/>
  <c r="AI105"/>
  <c r="AJ104"/>
  <c r="AI104"/>
  <c r="AJ103"/>
  <c r="AI103"/>
  <c r="AJ102"/>
  <c r="AI102"/>
  <c r="AJ101"/>
  <c r="AI101"/>
  <c r="AJ100"/>
  <c r="AI100"/>
  <c r="AJ99"/>
  <c r="AI99"/>
  <c r="AJ98"/>
  <c r="AI98"/>
  <c r="AJ97"/>
  <c r="AI97"/>
  <c r="AJ96"/>
  <c r="AI96"/>
  <c r="AJ95"/>
  <c r="AI95"/>
  <c r="AJ94"/>
  <c r="AI94"/>
  <c r="AJ93"/>
  <c r="AI93"/>
  <c r="AJ92"/>
  <c r="AI92"/>
  <c r="AJ91"/>
  <c r="AI91"/>
  <c r="AJ90"/>
  <c r="AI90"/>
  <c r="AJ89"/>
  <c r="AI89"/>
  <c r="AJ88"/>
  <c r="AI88"/>
  <c r="AJ87"/>
  <c r="AI87"/>
  <c r="AJ86"/>
  <c r="AI86"/>
  <c r="AJ85"/>
  <c r="AI85"/>
  <c r="AJ84"/>
  <c r="AI84"/>
  <c r="AJ83"/>
  <c r="AI83"/>
  <c r="AJ82"/>
  <c r="AI82"/>
  <c r="AJ81"/>
  <c r="AI81"/>
  <c r="AJ80"/>
  <c r="AI80"/>
  <c r="AJ79"/>
  <c r="AI79"/>
  <c r="AJ78"/>
  <c r="AI78"/>
  <c r="AJ77"/>
  <c r="AI77"/>
  <c r="AJ76"/>
  <c r="AI76"/>
  <c r="AJ75"/>
  <c r="AI75"/>
  <c r="AJ74"/>
  <c r="AI74"/>
  <c r="AJ73"/>
  <c r="AI73"/>
  <c r="AJ72"/>
  <c r="AI72"/>
  <c r="AJ71"/>
  <c r="AI71"/>
  <c r="AJ70"/>
  <c r="AI70"/>
  <c r="AJ69"/>
  <c r="AI69"/>
  <c r="AJ68"/>
  <c r="AI68"/>
  <c r="AJ67"/>
  <c r="AI67"/>
  <c r="AJ66"/>
  <c r="AI66"/>
  <c r="AJ65"/>
  <c r="AI65"/>
  <c r="AJ64"/>
  <c r="AI64"/>
  <c r="AJ63"/>
  <c r="AI63"/>
  <c r="AJ62"/>
  <c r="AI62"/>
  <c r="AJ61"/>
  <c r="AI61"/>
  <c r="AJ60"/>
  <c r="AI60"/>
  <c r="AJ59"/>
  <c r="AI59"/>
  <c r="AJ58"/>
  <c r="AI58"/>
  <c r="AJ57"/>
  <c r="AI57"/>
  <c r="AJ56"/>
  <c r="AI56"/>
  <c r="AJ55"/>
  <c r="AI55"/>
  <c r="AJ54"/>
  <c r="AI54"/>
  <c r="AJ53"/>
  <c r="AI53"/>
  <c r="AJ52"/>
  <c r="AI52"/>
  <c r="AJ51"/>
  <c r="AI51"/>
  <c r="AJ50"/>
  <c r="AI50"/>
  <c r="AJ49"/>
  <c r="AI49"/>
  <c r="AJ48"/>
  <c r="AI48"/>
  <c r="AJ47"/>
  <c r="AI47"/>
  <c r="AJ46"/>
  <c r="AI46"/>
  <c r="AJ45"/>
  <c r="AI45"/>
  <c r="AJ44"/>
  <c r="AI44"/>
  <c r="AJ43"/>
  <c r="AI43"/>
  <c r="AJ42"/>
  <c r="AI42"/>
  <c r="AJ41"/>
  <c r="AI41"/>
  <c r="AJ40"/>
  <c r="AI40"/>
  <c r="AJ39"/>
  <c r="AI39"/>
  <c r="AJ38"/>
  <c r="AI38"/>
  <c r="AJ37"/>
  <c r="AI37"/>
  <c r="AJ36"/>
  <c r="AI36"/>
  <c r="AJ35"/>
  <c r="AI35"/>
  <c r="AJ34"/>
  <c r="AI34"/>
  <c r="AJ33"/>
  <c r="AI33"/>
  <c r="AJ32"/>
  <c r="AI32"/>
  <c r="AJ31"/>
  <c r="AI31"/>
  <c r="AJ30"/>
  <c r="AI30"/>
  <c r="AJ29"/>
  <c r="AI29"/>
  <c r="AJ28"/>
  <c r="AI28"/>
  <c r="AJ27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11"/>
  <c r="AI11"/>
  <c r="AJ10"/>
  <c r="AI10"/>
  <c r="AJ9"/>
  <c r="AI9"/>
  <c r="AJ8"/>
  <c r="AI8"/>
  <c r="AJ7"/>
  <c r="AI7"/>
  <c r="AJ6"/>
  <c r="AI6"/>
  <c r="AJ5"/>
  <c r="AI5"/>
  <c r="G8" i="15"/>
  <c r="D8" s="1"/>
  <c r="D11" s="1"/>
  <c r="J19" i="14"/>
  <c r="D19" s="1"/>
  <c r="F19"/>
  <c r="H19" l="1"/>
  <c r="B11" i="15"/>
  <c r="C11"/>
  <c r="E11"/>
  <c r="C18" i="14"/>
  <c r="F18" s="1"/>
  <c r="C17"/>
  <c r="J17" s="1"/>
  <c r="H17" l="1"/>
  <c r="D17"/>
  <c r="C16"/>
  <c r="J16" s="1"/>
  <c r="D16" s="1"/>
  <c r="C15"/>
  <c r="J15" s="1"/>
  <c r="C14"/>
  <c r="F14" s="1"/>
  <c r="C13"/>
  <c r="J13" s="1"/>
  <c r="C12"/>
  <c r="F12" s="1"/>
  <c r="C11"/>
  <c r="J11" s="1"/>
  <c r="D11" s="1"/>
  <c r="E8"/>
  <c r="B8"/>
  <c r="H15" l="1"/>
  <c r="I15" s="1"/>
  <c r="H13"/>
  <c r="I13" s="1"/>
  <c r="D13"/>
  <c r="G19"/>
  <c r="I19"/>
  <c r="E19"/>
  <c r="K19"/>
  <c r="K16"/>
  <c r="K17"/>
  <c r="I17"/>
  <c r="K11"/>
  <c r="H16"/>
  <c r="I16" s="1"/>
  <c r="K15"/>
  <c r="H11"/>
  <c r="I11" s="1"/>
  <c r="K13"/>
  <c r="AA200" i="7"/>
  <c r="Z200"/>
  <c r="AA199"/>
  <c r="Z199"/>
  <c r="AA198"/>
  <c r="Z198"/>
  <c r="AA197"/>
  <c r="Z197"/>
  <c r="AA196"/>
  <c r="Z196"/>
  <c r="AA195"/>
  <c r="Z195"/>
  <c r="AA194"/>
  <c r="Z194"/>
  <c r="AA193"/>
  <c r="Z193"/>
  <c r="AA192"/>
  <c r="Z192"/>
  <c r="AA191"/>
  <c r="Z191"/>
  <c r="AA190"/>
  <c r="Z190"/>
  <c r="AA189"/>
  <c r="Z189"/>
  <c r="AA188"/>
  <c r="Z188"/>
  <c r="AA187"/>
  <c r="Z187"/>
  <c r="AA186"/>
  <c r="Z186"/>
  <c r="AA185"/>
  <c r="Z185"/>
  <c r="AA184"/>
  <c r="Z184"/>
  <c r="AA183"/>
  <c r="Z183"/>
  <c r="AA182"/>
  <c r="Z182"/>
  <c r="AA181"/>
  <c r="Z181"/>
  <c r="AA180"/>
  <c r="Z180"/>
  <c r="AA179"/>
  <c r="Z179"/>
  <c r="AA178"/>
  <c r="Z178"/>
  <c r="AA177"/>
  <c r="Z177"/>
  <c r="AA176"/>
  <c r="Z176"/>
  <c r="AA175"/>
  <c r="Z175"/>
  <c r="AA174"/>
  <c r="Z174"/>
  <c r="AA173"/>
  <c r="Z173"/>
  <c r="AA172"/>
  <c r="Z172"/>
  <c r="AA171"/>
  <c r="Z171"/>
  <c r="AA170"/>
  <c r="Z170"/>
  <c r="AA169"/>
  <c r="Z169" l="1"/>
  <c r="AA168"/>
  <c r="Z168"/>
  <c r="AA167"/>
  <c r="Z167"/>
  <c r="AA166"/>
  <c r="Z166"/>
  <c r="AA165"/>
  <c r="Z165"/>
  <c r="AA164"/>
  <c r="Z164"/>
  <c r="AA163"/>
  <c r="Z163"/>
  <c r="AA162"/>
  <c r="Z162"/>
  <c r="AA161"/>
  <c r="Z161"/>
  <c r="AA160"/>
  <c r="Z160"/>
  <c r="AA159"/>
  <c r="Z159"/>
  <c r="AA158"/>
  <c r="Z158"/>
  <c r="AA157"/>
  <c r="Z157"/>
  <c r="AA156"/>
  <c r="Z156"/>
  <c r="AA155"/>
  <c r="Z155"/>
  <c r="AA154"/>
  <c r="Z154"/>
  <c r="AA153"/>
  <c r="Z153"/>
  <c r="AA152"/>
  <c r="Z152"/>
  <c r="AA151"/>
  <c r="Z151"/>
  <c r="AA150"/>
  <c r="Z150"/>
  <c r="AA149"/>
  <c r="Z149"/>
  <c r="AA148"/>
  <c r="Z148"/>
  <c r="AA147"/>
  <c r="Z147"/>
  <c r="AA146"/>
  <c r="Z146"/>
  <c r="AA145"/>
  <c r="Z145"/>
  <c r="AA144"/>
  <c r="Z144"/>
  <c r="AA143"/>
  <c r="Z143"/>
  <c r="AA142"/>
  <c r="Z142"/>
  <c r="AA141"/>
  <c r="Z141"/>
  <c r="AA140"/>
  <c r="Z140"/>
  <c r="AA139"/>
  <c r="Z139"/>
  <c r="AA138"/>
  <c r="Z138"/>
  <c r="AA137"/>
  <c r="Z137"/>
  <c r="AA136"/>
  <c r="Z136"/>
  <c r="AA135"/>
  <c r="Z135"/>
  <c r="AA134"/>
  <c r="Z134"/>
  <c r="AA133"/>
  <c r="Z133"/>
  <c r="AA132"/>
  <c r="Z132"/>
  <c r="AA131"/>
  <c r="Z131"/>
  <c r="AA130"/>
  <c r="Z130"/>
  <c r="AA129"/>
  <c r="Z129"/>
  <c r="AA128"/>
  <c r="Z128"/>
  <c r="AA127"/>
  <c r="Z127"/>
  <c r="AA126"/>
  <c r="Z126"/>
  <c r="AA125"/>
  <c r="Z125"/>
  <c r="AA124"/>
  <c r="Z124"/>
  <c r="AA123"/>
  <c r="Z123"/>
  <c r="AA122"/>
  <c r="Z122"/>
  <c r="AA121"/>
  <c r="Z121"/>
  <c r="AA120"/>
  <c r="Z120"/>
  <c r="AA119"/>
  <c r="Z119"/>
  <c r="AA118"/>
  <c r="Z118"/>
  <c r="AA117"/>
  <c r="Z117"/>
  <c r="AA116"/>
  <c r="Z116"/>
  <c r="AA115"/>
  <c r="Z115"/>
  <c r="AA114"/>
  <c r="Z114"/>
  <c r="AA113"/>
  <c r="Z113"/>
  <c r="AA112"/>
  <c r="Z112"/>
  <c r="AA111"/>
  <c r="Z111"/>
  <c r="AA110"/>
  <c r="Z110"/>
  <c r="AA109"/>
  <c r="Z109"/>
  <c r="AA108"/>
  <c r="Z108"/>
  <c r="AA107"/>
  <c r="Z107"/>
  <c r="AA106"/>
  <c r="Z106"/>
  <c r="AA105"/>
  <c r="Z105"/>
  <c r="AA104"/>
  <c r="Z104"/>
  <c r="AA103"/>
  <c r="Z103"/>
  <c r="AA102"/>
  <c r="Z102"/>
  <c r="AA101"/>
  <c r="Z101"/>
  <c r="AA100"/>
  <c r="Z100"/>
  <c r="AA99"/>
  <c r="Z99"/>
  <c r="AA98"/>
  <c r="Z98"/>
  <c r="AA97"/>
  <c r="Z97"/>
  <c r="AA96"/>
  <c r="Z96"/>
  <c r="AA95"/>
  <c r="Z95"/>
  <c r="AA94"/>
  <c r="Z94"/>
  <c r="AA93"/>
  <c r="Z93"/>
  <c r="AA92"/>
  <c r="Z92"/>
  <c r="AA91"/>
  <c r="Z91"/>
  <c r="AA90"/>
  <c r="Z90"/>
  <c r="AA89"/>
  <c r="Z89"/>
  <c r="AA88"/>
  <c r="Z88"/>
  <c r="AA87"/>
  <c r="Z87"/>
  <c r="AA86"/>
  <c r="Z86"/>
  <c r="AA85"/>
  <c r="Z85"/>
  <c r="AA84"/>
  <c r="Z84"/>
  <c r="AA83"/>
  <c r="Z83"/>
  <c r="AA82"/>
  <c r="Z82"/>
  <c r="AA81"/>
  <c r="Z81"/>
  <c r="AA80"/>
  <c r="Z80"/>
  <c r="AA79"/>
  <c r="Z79"/>
  <c r="AA78"/>
  <c r="Z78"/>
  <c r="AA77"/>
  <c r="Z77"/>
  <c r="AA76"/>
  <c r="Z76"/>
  <c r="AA75"/>
  <c r="Z75"/>
  <c r="AA74"/>
  <c r="Z74"/>
  <c r="AA73"/>
  <c r="Z73"/>
  <c r="AA72"/>
  <c r="Z72"/>
  <c r="AA71"/>
  <c r="Z71"/>
  <c r="AA70"/>
  <c r="Z70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51"/>
  <c r="Z51"/>
  <c r="AA50"/>
  <c r="Z50"/>
  <c r="AA49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S168" i="19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S9"/>
  <c r="R9"/>
  <c r="Q9"/>
  <c r="P9"/>
  <c r="O9"/>
  <c r="N9"/>
  <c r="M9"/>
  <c r="L9"/>
  <c r="K9"/>
  <c r="J9"/>
  <c r="I9"/>
  <c r="H9"/>
  <c r="G9"/>
  <c r="F9"/>
  <c r="E9"/>
  <c r="D9"/>
  <c r="C9"/>
  <c r="B9"/>
  <c r="S8"/>
  <c r="R8"/>
  <c r="Q8"/>
  <c r="P8"/>
  <c r="O8"/>
  <c r="N8"/>
  <c r="M8"/>
  <c r="L8"/>
  <c r="K8"/>
  <c r="J8"/>
  <c r="I8"/>
  <c r="H8"/>
  <c r="G8"/>
  <c r="F8"/>
  <c r="E8"/>
  <c r="D8"/>
  <c r="C8"/>
  <c r="B8"/>
  <c r="S7"/>
  <c r="R7"/>
  <c r="Q7"/>
  <c r="P7"/>
  <c r="O7"/>
  <c r="N7"/>
  <c r="M7"/>
  <c r="L7"/>
  <c r="K7"/>
  <c r="J7"/>
  <c r="I7"/>
  <c r="H7"/>
  <c r="G7"/>
  <c r="F7"/>
  <c r="E7"/>
  <c r="D7"/>
  <c r="C7"/>
  <c r="B7"/>
  <c r="S6"/>
  <c r="R6"/>
  <c r="Q6"/>
  <c r="P6"/>
  <c r="O6"/>
  <c r="N6"/>
  <c r="M6"/>
  <c r="L6"/>
  <c r="K6"/>
  <c r="J6"/>
  <c r="I6"/>
  <c r="H6"/>
  <c r="G6"/>
  <c r="F6"/>
  <c r="E6"/>
  <c r="D6"/>
  <c r="C6"/>
  <c r="B6"/>
  <c r="S5"/>
  <c r="R5"/>
  <c r="Q5"/>
  <c r="P5"/>
  <c r="O5"/>
  <c r="N5"/>
  <c r="M5"/>
  <c r="L5"/>
  <c r="K5"/>
  <c r="J5"/>
  <c r="I5"/>
  <c r="H5"/>
  <c r="G5"/>
  <c r="F5"/>
  <c r="E5"/>
  <c r="D5"/>
  <c r="C5"/>
  <c r="B5"/>
  <c r="BJ511" i="6"/>
  <c r="BI511"/>
  <c r="BJ510"/>
  <c r="BI510"/>
  <c r="BJ509"/>
  <c r="BI509"/>
  <c r="BJ508"/>
  <c r="BI508"/>
  <c r="BJ507"/>
  <c r="BI507"/>
  <c r="BJ506"/>
  <c r="BI506"/>
  <c r="BJ505"/>
  <c r="BI505"/>
  <c r="BJ504"/>
  <c r="BI504"/>
  <c r="BJ503"/>
  <c r="BI503"/>
  <c r="BJ502"/>
  <c r="BI502"/>
  <c r="BJ501"/>
  <c r="BI501"/>
  <c r="BJ500"/>
  <c r="BI500"/>
  <c r="BJ499"/>
  <c r="BI499"/>
  <c r="BJ498"/>
  <c r="BI498"/>
  <c r="BJ497"/>
  <c r="BI497"/>
  <c r="BJ496"/>
  <c r="BI496"/>
  <c r="BJ495"/>
  <c r="BI495"/>
  <c r="BJ494"/>
  <c r="BI494"/>
  <c r="BJ493"/>
  <c r="BI493"/>
  <c r="BJ492"/>
  <c r="BI492"/>
  <c r="BJ491"/>
  <c r="BI491"/>
  <c r="BJ490"/>
  <c r="BI490"/>
  <c r="BJ489"/>
  <c r="BI489"/>
  <c r="BJ488"/>
  <c r="BI488"/>
  <c r="BJ487"/>
  <c r="BI487"/>
  <c r="BJ486"/>
  <c r="BI486"/>
  <c r="BJ485"/>
  <c r="BI485"/>
  <c r="BJ484"/>
  <c r="BI484"/>
  <c r="BJ483"/>
  <c r="BI483"/>
  <c r="BJ482"/>
  <c r="BI482"/>
  <c r="BJ481"/>
  <c r="BI481"/>
  <c r="BJ480"/>
  <c r="BI480"/>
  <c r="BJ479"/>
  <c r="BI479"/>
  <c r="BJ478"/>
  <c r="BI478"/>
  <c r="BJ477"/>
  <c r="BI477"/>
  <c r="BJ476"/>
  <c r="BI476"/>
  <c r="BJ475"/>
  <c r="BI475"/>
  <c r="BJ474"/>
  <c r="BI474"/>
  <c r="BJ473"/>
  <c r="BI473"/>
  <c r="BJ472"/>
  <c r="BI472"/>
  <c r="BJ471"/>
  <c r="BI471"/>
  <c r="BJ470"/>
  <c r="BI470"/>
  <c r="BJ469"/>
  <c r="BI469"/>
  <c r="BJ468"/>
  <c r="BI468"/>
  <c r="BJ467"/>
  <c r="BI467"/>
  <c r="BJ466"/>
  <c r="BI466"/>
  <c r="BJ465"/>
  <c r="BI465"/>
  <c r="BJ464"/>
  <c r="BI464"/>
  <c r="BJ463"/>
  <c r="BI463"/>
  <c r="BJ462"/>
  <c r="BI462"/>
  <c r="BJ461"/>
  <c r="BI461"/>
  <c r="BJ460"/>
  <c r="BI460"/>
  <c r="BJ459"/>
  <c r="BI459"/>
  <c r="BJ458"/>
  <c r="BI458"/>
  <c r="BJ457"/>
  <c r="BI457"/>
  <c r="BJ456"/>
  <c r="BI456"/>
  <c r="BJ455"/>
  <c r="BI455"/>
  <c r="BJ454"/>
  <c r="BI454"/>
  <c r="BJ453"/>
  <c r="BI453"/>
  <c r="BJ452"/>
  <c r="BI452"/>
  <c r="BJ451"/>
  <c r="BI451"/>
  <c r="BJ450"/>
  <c r="BI450"/>
  <c r="BJ449"/>
  <c r="BI449"/>
  <c r="BJ448"/>
  <c r="BI448"/>
  <c r="BJ447"/>
  <c r="BI447"/>
  <c r="BJ446"/>
  <c r="BI446"/>
  <c r="BJ445"/>
  <c r="BI445"/>
  <c r="BJ444"/>
  <c r="BI444"/>
  <c r="BJ443"/>
  <c r="BI443"/>
  <c r="BJ442"/>
  <c r="BI442"/>
  <c r="BJ441"/>
  <c r="BI441"/>
  <c r="BJ440"/>
  <c r="BI440"/>
  <c r="BJ439"/>
  <c r="BI439"/>
  <c r="BJ438"/>
  <c r="BI438"/>
  <c r="BJ437"/>
  <c r="BI437"/>
  <c r="BJ436"/>
  <c r="BI436"/>
  <c r="BJ435"/>
  <c r="BI435"/>
  <c r="BJ434"/>
  <c r="BI434"/>
  <c r="BJ433"/>
  <c r="BI433"/>
  <c r="BJ432"/>
  <c r="BI432"/>
  <c r="BJ431"/>
  <c r="BI431"/>
  <c r="BJ430"/>
  <c r="BI430"/>
  <c r="BJ429"/>
  <c r="BI429"/>
  <c r="BJ428"/>
  <c r="BI428"/>
  <c r="BJ427"/>
  <c r="BI427"/>
  <c r="BJ426"/>
  <c r="BI426"/>
  <c r="BJ341"/>
  <c r="BI341"/>
  <c r="BJ340"/>
  <c r="BI340"/>
  <c r="BJ339"/>
  <c r="BI339"/>
  <c r="BJ338"/>
  <c r="BI338"/>
  <c r="BJ337"/>
  <c r="BI337"/>
  <c r="BJ336"/>
  <c r="BI336"/>
  <c r="BJ335"/>
  <c r="BI335"/>
  <c r="BJ334"/>
  <c r="BI334"/>
  <c r="BJ333"/>
  <c r="BI333"/>
  <c r="BJ332"/>
  <c r="BI332"/>
  <c r="BJ331"/>
  <c r="BI331"/>
  <c r="BJ330"/>
  <c r="BI330"/>
  <c r="BJ329"/>
  <c r="BI329"/>
  <c r="BJ328"/>
  <c r="BI328"/>
  <c r="BJ327"/>
  <c r="BI327"/>
  <c r="BJ326"/>
  <c r="BI326"/>
  <c r="BJ325"/>
  <c r="BI325"/>
  <c r="BJ324"/>
  <c r="BI324"/>
  <c r="BJ323"/>
  <c r="BI323"/>
  <c r="BJ322"/>
  <c r="BI322"/>
  <c r="BJ321"/>
  <c r="BI321"/>
  <c r="BJ320"/>
  <c r="BI320"/>
  <c r="BJ319"/>
  <c r="BI319"/>
  <c r="BJ318"/>
  <c r="BI318"/>
  <c r="BJ317"/>
  <c r="BI317"/>
  <c r="BJ316"/>
  <c r="BI316"/>
  <c r="BJ315"/>
  <c r="BI315"/>
  <c r="BJ314"/>
  <c r="BI314"/>
  <c r="BJ313"/>
  <c r="BI313"/>
  <c r="BJ312"/>
  <c r="BI312"/>
  <c r="BJ311"/>
  <c r="BI311"/>
  <c r="BJ310"/>
  <c r="BI310"/>
  <c r="BJ309"/>
  <c r="BI309"/>
  <c r="BJ308"/>
  <c r="BI308"/>
  <c r="BJ307"/>
  <c r="BI307"/>
  <c r="BJ306"/>
  <c r="BI306"/>
  <c r="BJ305"/>
  <c r="BI305"/>
  <c r="BJ304"/>
  <c r="BI304"/>
  <c r="BJ303"/>
  <c r="BI303"/>
  <c r="BJ302"/>
  <c r="BI302"/>
  <c r="BJ301"/>
  <c r="BI301"/>
  <c r="BJ300"/>
  <c r="BI300"/>
  <c r="BJ299"/>
  <c r="BI299"/>
  <c r="BJ298"/>
  <c r="BI298"/>
  <c r="BJ297"/>
  <c r="BI297"/>
  <c r="BJ296"/>
  <c r="BI296"/>
  <c r="BJ295"/>
  <c r="BI295"/>
  <c r="BJ294"/>
  <c r="BI294"/>
  <c r="BJ293"/>
  <c r="BI293"/>
  <c r="BJ292"/>
  <c r="BI292"/>
  <c r="BJ291"/>
  <c r="BI291"/>
  <c r="BJ290"/>
  <c r="BI290"/>
  <c r="BJ289"/>
  <c r="BI289"/>
  <c r="BJ288"/>
  <c r="BI288"/>
  <c r="BJ287"/>
  <c r="BI287"/>
  <c r="BJ286"/>
  <c r="BI286"/>
  <c r="BJ285"/>
  <c r="BI285"/>
  <c r="BJ284"/>
  <c r="BI284"/>
  <c r="BJ283"/>
  <c r="BI283"/>
  <c r="BJ282"/>
  <c r="BI282"/>
  <c r="BJ281"/>
  <c r="BI281"/>
  <c r="BJ280"/>
  <c r="BI280"/>
  <c r="BJ279"/>
  <c r="BI279"/>
  <c r="BJ278"/>
  <c r="BI278"/>
  <c r="BJ277"/>
  <c r="BI277"/>
  <c r="BJ276"/>
  <c r="BI276"/>
  <c r="BJ275"/>
  <c r="BI275"/>
  <c r="BJ274"/>
  <c r="BI274"/>
  <c r="BJ273"/>
  <c r="BI273"/>
  <c r="BJ272"/>
  <c r="BI272"/>
  <c r="BJ271"/>
  <c r="BI271"/>
  <c r="BJ270"/>
  <c r="BI270"/>
  <c r="BJ269"/>
  <c r="BI269"/>
  <c r="BJ268"/>
  <c r="BI268"/>
  <c r="BJ267"/>
  <c r="BI267"/>
  <c r="BJ266"/>
  <c r="BI266"/>
  <c r="BJ265"/>
  <c r="BI265"/>
  <c r="BJ264"/>
  <c r="BI264"/>
  <c r="BJ263"/>
  <c r="BI263"/>
  <c r="BJ262"/>
  <c r="BI262"/>
  <c r="BJ261"/>
  <c r="BI261"/>
  <c r="BJ260"/>
  <c r="BI260"/>
  <c r="BJ259"/>
  <c r="BI259"/>
  <c r="BJ258"/>
  <c r="BI258"/>
  <c r="BJ257"/>
  <c r="BI257"/>
  <c r="BJ256"/>
  <c r="BI256"/>
  <c r="BJ255"/>
  <c r="BI255"/>
  <c r="BJ254"/>
  <c r="BI254"/>
  <c r="BJ253"/>
  <c r="BI253"/>
  <c r="BJ252"/>
  <c r="BI252"/>
  <c r="BJ251"/>
  <c r="BI251"/>
  <c r="BJ250"/>
  <c r="BI250"/>
  <c r="BJ249"/>
  <c r="BI249"/>
  <c r="BJ248"/>
  <c r="BI248"/>
  <c r="BJ247"/>
  <c r="BI247"/>
  <c r="BJ246"/>
  <c r="BI246"/>
  <c r="BJ245"/>
  <c r="BI245"/>
  <c r="BJ244"/>
  <c r="BI244"/>
  <c r="BJ243"/>
  <c r="BI243"/>
  <c r="BJ242"/>
  <c r="BI242"/>
  <c r="BJ241"/>
  <c r="BI241"/>
  <c r="BJ240"/>
  <c r="BI240"/>
  <c r="BJ239"/>
  <c r="BI239"/>
  <c r="BJ238"/>
  <c r="BI238"/>
  <c r="BJ237"/>
  <c r="BI237"/>
  <c r="BJ236"/>
  <c r="BI236"/>
  <c r="BJ235"/>
  <c r="BI235"/>
  <c r="BJ234"/>
  <c r="BI234"/>
  <c r="BJ233"/>
  <c r="BI233"/>
  <c r="BJ232"/>
  <c r="BI232"/>
  <c r="BJ231"/>
  <c r="BI231"/>
  <c r="BJ230"/>
  <c r="BI230"/>
  <c r="BJ229"/>
  <c r="BI229"/>
  <c r="BJ228"/>
  <c r="BI228"/>
  <c r="BJ227"/>
  <c r="BI227"/>
  <c r="BJ226"/>
  <c r="BI226"/>
  <c r="BJ225"/>
  <c r="BI225"/>
  <c r="BJ224"/>
  <c r="BI224"/>
  <c r="BJ223"/>
  <c r="BI223"/>
  <c r="BJ222"/>
  <c r="BI222"/>
  <c r="BJ221"/>
  <c r="BI221"/>
  <c r="BJ220"/>
  <c r="BI220"/>
  <c r="BJ219"/>
  <c r="BI219"/>
  <c r="BJ218"/>
  <c r="BI218"/>
  <c r="BJ217"/>
  <c r="BI217"/>
  <c r="BJ216"/>
  <c r="BI216"/>
  <c r="BJ215"/>
  <c r="BI215"/>
  <c r="BJ214"/>
  <c r="BI214"/>
  <c r="BJ213"/>
  <c r="BI213"/>
  <c r="BJ212"/>
  <c r="BI212"/>
  <c r="BJ211"/>
  <c r="BI211"/>
  <c r="BJ210"/>
  <c r="BI210"/>
  <c r="BJ209"/>
  <c r="BI209"/>
  <c r="BJ208"/>
  <c r="BI208"/>
  <c r="BJ207"/>
  <c r="BI207"/>
  <c r="BJ206"/>
  <c r="BI206"/>
  <c r="BJ205"/>
  <c r="BI205"/>
  <c r="BJ204"/>
  <c r="BI204"/>
  <c r="BJ203"/>
  <c r="BI203"/>
  <c r="BJ202"/>
  <c r="BI202"/>
  <c r="BJ201"/>
  <c r="BI201"/>
  <c r="BJ200"/>
  <c r="BI200"/>
  <c r="BJ199"/>
  <c r="BI199"/>
  <c r="BJ198"/>
  <c r="BI198"/>
  <c r="BJ196"/>
  <c r="BI196"/>
  <c r="BJ195"/>
  <c r="BI195"/>
  <c r="BJ194"/>
  <c r="BI194"/>
  <c r="BJ193"/>
  <c r="BI193"/>
  <c r="BJ192"/>
  <c r="BI192"/>
  <c r="BJ191"/>
  <c r="BI191"/>
  <c r="BJ190"/>
  <c r="BI190"/>
  <c r="BJ189"/>
  <c r="BI189"/>
  <c r="BJ188"/>
  <c r="BI188"/>
  <c r="BJ187"/>
  <c r="BI187"/>
  <c r="BJ186"/>
  <c r="BI186"/>
  <c r="BJ185"/>
  <c r="BI185"/>
  <c r="BJ184"/>
  <c r="BI184"/>
  <c r="BJ183"/>
  <c r="BI183"/>
  <c r="BJ182"/>
  <c r="BI182"/>
  <c r="BJ181"/>
  <c r="BI181"/>
  <c r="BJ180"/>
  <c r="BI180"/>
  <c r="BJ179"/>
  <c r="BI179"/>
  <c r="BJ178"/>
  <c r="BI178"/>
  <c r="BJ177"/>
  <c r="BI177"/>
  <c r="BJ176"/>
  <c r="BI176"/>
  <c r="BJ175"/>
  <c r="BI175"/>
  <c r="BJ174"/>
  <c r="BI174"/>
  <c r="BJ173"/>
  <c r="BI173"/>
  <c r="BJ172"/>
  <c r="BI172"/>
  <c r="BJ171"/>
  <c r="BI171"/>
  <c r="BJ170"/>
  <c r="BI170"/>
  <c r="BJ169"/>
  <c r="BI169"/>
  <c r="BJ168"/>
  <c r="BI168"/>
  <c r="BJ167"/>
  <c r="BI167"/>
  <c r="BJ166"/>
  <c r="BI166"/>
  <c r="BJ165"/>
  <c r="BI165"/>
  <c r="BJ164"/>
  <c r="BI164"/>
  <c r="BJ163"/>
  <c r="BI163"/>
  <c r="BJ162"/>
  <c r="BI162"/>
  <c r="BJ161"/>
  <c r="BI161"/>
  <c r="BJ160"/>
  <c r="BI160"/>
  <c r="BJ159"/>
  <c r="BI159"/>
  <c r="BJ158"/>
  <c r="BI158"/>
  <c r="BJ157"/>
  <c r="BI157"/>
  <c r="BJ156"/>
  <c r="BI156"/>
  <c r="BJ155"/>
  <c r="BI155"/>
  <c r="BJ154"/>
  <c r="BI154"/>
  <c r="BJ153"/>
  <c r="BI153"/>
  <c r="BJ152"/>
  <c r="BI152"/>
  <c r="BJ151"/>
  <c r="BI151"/>
  <c r="BJ150"/>
  <c r="BI150"/>
  <c r="BJ149"/>
  <c r="BI149"/>
  <c r="BJ148"/>
  <c r="BI148"/>
  <c r="BJ147"/>
  <c r="BI147"/>
  <c r="BJ146"/>
  <c r="BI146"/>
  <c r="BJ145"/>
  <c r="BI145"/>
  <c r="BJ144"/>
  <c r="BI144"/>
  <c r="BJ143"/>
  <c r="BI143"/>
  <c r="BJ142"/>
  <c r="BI142"/>
  <c r="BJ141"/>
  <c r="BI141"/>
  <c r="BJ140"/>
  <c r="BI140"/>
  <c r="BJ139"/>
  <c r="BI139"/>
  <c r="BJ138"/>
  <c r="BI138"/>
  <c r="BJ137"/>
  <c r="BI137"/>
  <c r="BJ136"/>
  <c r="BI136"/>
  <c r="BJ135"/>
  <c r="BI135"/>
  <c r="BJ134"/>
  <c r="BI134"/>
  <c r="BJ133"/>
  <c r="BI133"/>
  <c r="BJ132"/>
  <c r="BI132"/>
  <c r="BJ131"/>
  <c r="BI131"/>
  <c r="BJ130"/>
  <c r="BI130"/>
  <c r="BJ129"/>
  <c r="BI129"/>
  <c r="BJ128"/>
  <c r="BI128"/>
  <c r="BJ127"/>
  <c r="BI127"/>
  <c r="BJ126"/>
  <c r="BI126"/>
  <c r="BJ125"/>
  <c r="BI125"/>
  <c r="BJ124"/>
  <c r="BI124"/>
  <c r="BJ123"/>
  <c r="BI123"/>
  <c r="BJ122"/>
  <c r="BI122"/>
  <c r="BJ121"/>
  <c r="BI121"/>
  <c r="BJ120"/>
  <c r="BI120"/>
  <c r="BJ119"/>
  <c r="BI119"/>
  <c r="BJ118"/>
  <c r="BI118"/>
  <c r="BJ117"/>
  <c r="BI117"/>
  <c r="BJ116"/>
  <c r="BI116"/>
  <c r="BJ115"/>
  <c r="BI115"/>
  <c r="BJ114"/>
  <c r="BI114"/>
  <c r="BJ113"/>
  <c r="BI113"/>
  <c r="BJ112"/>
  <c r="BI112"/>
  <c r="BJ111"/>
  <c r="BI111"/>
  <c r="BJ110"/>
  <c r="BI110"/>
  <c r="BJ109"/>
  <c r="BI109"/>
  <c r="BJ108"/>
  <c r="BI108"/>
  <c r="BJ107"/>
  <c r="BI107"/>
  <c r="BJ106"/>
  <c r="BI106"/>
  <c r="BJ105"/>
  <c r="BI105"/>
  <c r="BJ104"/>
  <c r="BI104"/>
  <c r="BJ103"/>
  <c r="BI103"/>
  <c r="BJ102"/>
  <c r="BI102"/>
  <c r="BJ101"/>
  <c r="BI101"/>
  <c r="BJ100"/>
  <c r="BI100"/>
  <c r="BJ99"/>
  <c r="BI99"/>
  <c r="BJ98"/>
  <c r="BI98"/>
  <c r="BJ97"/>
  <c r="BI97"/>
  <c r="BJ96"/>
  <c r="BI96"/>
  <c r="BJ95"/>
  <c r="BI95"/>
  <c r="BJ94"/>
  <c r="BI94"/>
  <c r="BJ93"/>
  <c r="BI93"/>
  <c r="BJ92"/>
  <c r="BI92"/>
  <c r="BJ91"/>
  <c r="BI91"/>
  <c r="BJ90"/>
  <c r="BI90"/>
  <c r="BJ89"/>
  <c r="BI89"/>
  <c r="BJ88"/>
  <c r="BI88"/>
  <c r="BJ87"/>
  <c r="BI87"/>
  <c r="BJ86"/>
  <c r="BI86"/>
  <c r="BJ85"/>
  <c r="BI85"/>
  <c r="BJ84"/>
  <c r="BI84"/>
  <c r="BJ83"/>
  <c r="BI83"/>
  <c r="BJ82"/>
  <c r="BI82"/>
  <c r="BJ81"/>
  <c r="BI81"/>
  <c r="BJ80"/>
  <c r="BI80"/>
  <c r="BJ79"/>
  <c r="BI79"/>
  <c r="BJ78"/>
  <c r="BI78"/>
  <c r="BJ77"/>
  <c r="BI77"/>
  <c r="BJ76"/>
  <c r="BI76"/>
  <c r="BJ75"/>
  <c r="BI75"/>
  <c r="BJ74"/>
  <c r="BI74"/>
  <c r="BJ73"/>
  <c r="BI73"/>
  <c r="BJ72"/>
  <c r="BI72"/>
  <c r="BJ71"/>
  <c r="BI71"/>
  <c r="BJ70"/>
  <c r="BI70"/>
  <c r="BJ69"/>
  <c r="BI69"/>
  <c r="BJ68"/>
  <c r="BI68"/>
  <c r="BJ67"/>
  <c r="BI67"/>
  <c r="BJ66"/>
  <c r="BI66"/>
  <c r="BJ65"/>
  <c r="BI65"/>
  <c r="BJ64"/>
  <c r="BI64"/>
  <c r="BJ63"/>
  <c r="BI63"/>
  <c r="BJ62"/>
  <c r="BI62"/>
  <c r="BJ61"/>
  <c r="BI61"/>
  <c r="BJ60"/>
  <c r="BI60"/>
  <c r="BJ59"/>
  <c r="BI59"/>
  <c r="BJ58"/>
  <c r="BI58"/>
  <c r="BJ57"/>
  <c r="BI57"/>
  <c r="BJ56"/>
  <c r="BI56"/>
  <c r="BJ55"/>
  <c r="BI55"/>
  <c r="BJ54"/>
  <c r="BI54"/>
  <c r="BJ53"/>
  <c r="BI53"/>
  <c r="BJ52"/>
  <c r="BI52"/>
  <c r="BJ51"/>
  <c r="BI51"/>
  <c r="BJ50"/>
  <c r="BI50"/>
  <c r="BJ49"/>
  <c r="BI49"/>
  <c r="BJ48"/>
  <c r="BI48"/>
  <c r="BJ47"/>
  <c r="BI47"/>
  <c r="BJ46"/>
  <c r="BI46"/>
  <c r="BJ45"/>
  <c r="BI45"/>
  <c r="BJ44"/>
  <c r="BI44"/>
  <c r="BJ43"/>
  <c r="BI43"/>
  <c r="BJ42"/>
  <c r="BI42"/>
  <c r="BJ41"/>
  <c r="BI41"/>
  <c r="BJ40"/>
  <c r="BI40"/>
  <c r="BJ39"/>
  <c r="BI39"/>
  <c r="BJ38"/>
  <c r="BI38"/>
  <c r="BJ37"/>
  <c r="BI37"/>
  <c r="BJ36"/>
  <c r="BI36"/>
  <c r="BJ35"/>
  <c r="BI35"/>
  <c r="BJ34"/>
  <c r="BI34"/>
  <c r="BJ33"/>
  <c r="BI33"/>
  <c r="BJ32"/>
  <c r="BI32"/>
  <c r="BJ31"/>
  <c r="BI31"/>
  <c r="BJ30"/>
  <c r="BI30"/>
  <c r="BJ29"/>
  <c r="BI29"/>
  <c r="BJ28"/>
  <c r="BI28"/>
  <c r="BJ27"/>
  <c r="BI27"/>
  <c r="BJ26"/>
  <c r="BI26"/>
  <c r="BJ25"/>
  <c r="BI25"/>
  <c r="BJ24"/>
  <c r="BI24"/>
  <c r="BJ23"/>
  <c r="BI23"/>
  <c r="BJ22"/>
  <c r="BI22"/>
  <c r="BJ21"/>
  <c r="BI21"/>
  <c r="BJ20"/>
  <c r="BI20"/>
  <c r="BJ19"/>
  <c r="BI19"/>
  <c r="BJ18"/>
  <c r="BI18"/>
  <c r="BJ17"/>
  <c r="BI17"/>
  <c r="BJ16"/>
  <c r="BI16"/>
  <c r="BJ15"/>
  <c r="BI15"/>
  <c r="BJ14"/>
  <c r="BI14"/>
  <c r="BJ13"/>
  <c r="BI13"/>
  <c r="BJ12"/>
  <c r="BI12"/>
  <c r="BJ11"/>
  <c r="BI11"/>
  <c r="BJ10"/>
  <c r="BI10"/>
  <c r="BJ9"/>
  <c r="BI9"/>
  <c r="BJ8"/>
  <c r="BI8"/>
  <c r="BJ7"/>
  <c r="BI7"/>
  <c r="BJ6"/>
  <c r="BI6"/>
  <c r="BJ5"/>
  <c r="BI5"/>
  <c r="AO426" i="16"/>
  <c r="AN426"/>
  <c r="AM426"/>
  <c r="AL426"/>
  <c r="AK426"/>
  <c r="AJ426"/>
  <c r="AI426"/>
  <c r="AH426"/>
  <c r="AF426"/>
  <c r="AE426"/>
  <c r="AC426"/>
  <c r="R426"/>
  <c r="Q426"/>
  <c r="P426"/>
  <c r="O426"/>
  <c r="N426"/>
  <c r="M426"/>
  <c r="I426"/>
  <c r="H426"/>
  <c r="G426"/>
  <c r="F426"/>
  <c r="D426"/>
  <c r="AO423"/>
  <c r="AN423"/>
  <c r="AM423"/>
  <c r="AL423"/>
  <c r="AK423"/>
  <c r="AJ423"/>
  <c r="AI423"/>
  <c r="AH423"/>
  <c r="AF423"/>
  <c r="AE423"/>
  <c r="AC423"/>
  <c r="R423"/>
  <c r="Q423"/>
  <c r="P423"/>
  <c r="O423"/>
  <c r="N423"/>
  <c r="M423"/>
  <c r="I423"/>
  <c r="H423"/>
  <c r="G423"/>
  <c r="F423"/>
  <c r="D423"/>
  <c r="AO422"/>
  <c r="AN422"/>
  <c r="AM422"/>
  <c r="AL422"/>
  <c r="AK422"/>
  <c r="AJ422"/>
  <c r="AI422"/>
  <c r="AH422"/>
  <c r="AF422"/>
  <c r="AE422"/>
  <c r="AC422"/>
  <c r="R422"/>
  <c r="Q422"/>
  <c r="P422"/>
  <c r="O422"/>
  <c r="N422"/>
  <c r="M422"/>
  <c r="I422"/>
  <c r="H422"/>
  <c r="G422"/>
  <c r="F422"/>
  <c r="D422"/>
  <c r="AO421"/>
  <c r="AN421"/>
  <c r="AM421"/>
  <c r="AL421"/>
  <c r="AK421"/>
  <c r="AJ421"/>
  <c r="AI421"/>
  <c r="AH421"/>
  <c r="AF421"/>
  <c r="AE421"/>
  <c r="AC421"/>
  <c r="R421"/>
  <c r="Q421"/>
  <c r="P421"/>
  <c r="O421"/>
  <c r="N421"/>
  <c r="M421"/>
  <c r="I421"/>
  <c r="H421"/>
  <c r="G421"/>
  <c r="F421"/>
  <c r="D421"/>
  <c r="AO420"/>
  <c r="AN420"/>
  <c r="AM420"/>
  <c r="AL420"/>
  <c r="AK420"/>
  <c r="AJ420"/>
  <c r="AI420"/>
  <c r="AH420"/>
  <c r="AF420"/>
  <c r="AE420"/>
  <c r="AC420"/>
  <c r="R420"/>
  <c r="Q420"/>
  <c r="P420"/>
  <c r="O420"/>
  <c r="N420"/>
  <c r="M420"/>
  <c r="I420"/>
  <c r="H420"/>
  <c r="G420"/>
  <c r="F420"/>
  <c r="D420"/>
  <c r="AO419"/>
  <c r="AN419"/>
  <c r="AM419"/>
  <c r="AL419"/>
  <c r="AK419"/>
  <c r="AJ419"/>
  <c r="AI419"/>
  <c r="AH419"/>
  <c r="AF419"/>
  <c r="AE419"/>
  <c r="AC419"/>
  <c r="R419"/>
  <c r="Q419"/>
  <c r="P419"/>
  <c r="O419"/>
  <c r="N419"/>
  <c r="M419"/>
  <c r="I419"/>
  <c r="H419"/>
  <c r="G419"/>
  <c r="F419"/>
  <c r="D419"/>
  <c r="AO417"/>
  <c r="AN417"/>
  <c r="AM417"/>
  <c r="AL417"/>
  <c r="AK417"/>
  <c r="AJ417"/>
  <c r="AI417"/>
  <c r="AH417"/>
  <c r="AF417"/>
  <c r="AE417"/>
  <c r="AC417"/>
  <c r="R417"/>
  <c r="Q417"/>
  <c r="P417"/>
  <c r="O417"/>
  <c r="N417"/>
  <c r="M417"/>
  <c r="I417"/>
  <c r="H417"/>
  <c r="G417"/>
  <c r="F417"/>
  <c r="D417"/>
  <c r="AO416"/>
  <c r="AN416"/>
  <c r="AM416"/>
  <c r="AL416"/>
  <c r="AK416"/>
  <c r="AJ416"/>
  <c r="AI416"/>
  <c r="AH416"/>
  <c r="AF416"/>
  <c r="AE416"/>
  <c r="AC416"/>
  <c r="R416"/>
  <c r="Q416"/>
  <c r="P416"/>
  <c r="O416"/>
  <c r="N416"/>
  <c r="M416"/>
  <c r="I416"/>
  <c r="H416"/>
  <c r="G416"/>
  <c r="F416"/>
  <c r="D416"/>
  <c r="AO415"/>
  <c r="AN415"/>
  <c r="AM415"/>
  <c r="AL415"/>
  <c r="AK415"/>
  <c r="AJ415"/>
  <c r="AI415"/>
  <c r="AH415"/>
  <c r="AF415"/>
  <c r="AE415"/>
  <c r="AC415"/>
  <c r="R415"/>
  <c r="Q415"/>
  <c r="P415"/>
  <c r="O415"/>
  <c r="N415"/>
  <c r="M415"/>
  <c r="I415"/>
  <c r="H415"/>
  <c r="G415"/>
  <c r="F415"/>
  <c r="D415"/>
  <c r="AO414"/>
  <c r="AN414"/>
  <c r="AM414"/>
  <c r="AL414"/>
  <c r="AK414"/>
  <c r="AJ414"/>
  <c r="AI414"/>
  <c r="AH414"/>
  <c r="AF414"/>
  <c r="AE414"/>
  <c r="AC414"/>
  <c r="R414"/>
  <c r="Q414"/>
  <c r="P414"/>
  <c r="O414"/>
  <c r="N414"/>
  <c r="M414"/>
  <c r="I414"/>
  <c r="H414"/>
  <c r="G414"/>
  <c r="F414"/>
  <c r="D414"/>
  <c r="AO413"/>
  <c r="AN413"/>
  <c r="AM413"/>
  <c r="AL413"/>
  <c r="AK413"/>
  <c r="AJ413"/>
  <c r="AI413"/>
  <c r="AH413"/>
  <c r="AF413"/>
  <c r="AE413"/>
  <c r="AC413"/>
  <c r="R413"/>
  <c r="Q413"/>
  <c r="P413"/>
  <c r="O413"/>
  <c r="N413"/>
  <c r="M413"/>
  <c r="I413"/>
  <c r="H413"/>
  <c r="G413"/>
  <c r="F413"/>
  <c r="D413"/>
  <c r="AO412"/>
  <c r="AN412"/>
  <c r="AM412"/>
  <c r="AL412"/>
  <c r="AK412"/>
  <c r="AJ412"/>
  <c r="AI412"/>
  <c r="AH412"/>
  <c r="AF412"/>
  <c r="AE412"/>
  <c r="AC412"/>
  <c r="R412"/>
  <c r="Q412"/>
  <c r="P412"/>
  <c r="O412"/>
  <c r="N412"/>
  <c r="M412"/>
  <c r="I412"/>
  <c r="H412"/>
  <c r="G412"/>
  <c r="F412"/>
  <c r="D412"/>
  <c r="AO411"/>
  <c r="AN411"/>
  <c r="AM411"/>
  <c r="AL411"/>
  <c r="AK411"/>
  <c r="AJ411"/>
  <c r="AI411"/>
  <c r="AH411"/>
  <c r="AF411"/>
  <c r="AE411"/>
  <c r="AC411"/>
  <c r="R411"/>
  <c r="Q411"/>
  <c r="P411"/>
  <c r="O411"/>
  <c r="N411"/>
  <c r="M411"/>
  <c r="I411"/>
  <c r="H411"/>
  <c r="G411"/>
  <c r="F411"/>
  <c r="D411"/>
  <c r="AO410"/>
  <c r="AN410"/>
  <c r="AM410"/>
  <c r="AL410"/>
  <c r="AK410"/>
  <c r="AJ410"/>
  <c r="AI410"/>
  <c r="AH410"/>
  <c r="AF410"/>
  <c r="AE410"/>
  <c r="AC410"/>
  <c r="R410"/>
  <c r="Q410"/>
  <c r="P410"/>
  <c r="O410"/>
  <c r="N410"/>
  <c r="M410"/>
  <c r="I410"/>
  <c r="H410"/>
  <c r="G410"/>
  <c r="F410"/>
  <c r="D410"/>
  <c r="AO406"/>
  <c r="AN406"/>
  <c r="AM406"/>
  <c r="AL406"/>
  <c r="AK406"/>
  <c r="AJ406"/>
  <c r="AI406"/>
  <c r="AH406"/>
  <c r="AF406"/>
  <c r="AE406"/>
  <c r="AC406"/>
  <c r="R406"/>
  <c r="Q406"/>
  <c r="P406"/>
  <c r="O406"/>
  <c r="N406"/>
  <c r="M406"/>
  <c r="I406"/>
  <c r="H406"/>
  <c r="G406"/>
  <c r="F406"/>
  <c r="D406"/>
  <c r="AO405"/>
  <c r="AN405"/>
  <c r="AM405"/>
  <c r="AL405"/>
  <c r="AK405"/>
  <c r="AJ405"/>
  <c r="AI405"/>
  <c r="AH405"/>
  <c r="AF405"/>
  <c r="AE405"/>
  <c r="AC405"/>
  <c r="R405"/>
  <c r="Q405"/>
  <c r="P405"/>
  <c r="O405"/>
  <c r="N405"/>
  <c r="M405"/>
  <c r="I405"/>
  <c r="H405"/>
  <c r="G405"/>
  <c r="F405"/>
  <c r="D405"/>
  <c r="AO404"/>
  <c r="AN404"/>
  <c r="AM404"/>
  <c r="AL404"/>
  <c r="AK404"/>
  <c r="AJ404"/>
  <c r="AI404"/>
  <c r="AH404"/>
  <c r="AF404"/>
  <c r="AE404"/>
  <c r="AC404"/>
  <c r="R404"/>
  <c r="Q404"/>
  <c r="P404"/>
  <c r="O404"/>
  <c r="N404"/>
  <c r="M404"/>
  <c r="I404"/>
  <c r="H404"/>
  <c r="G404"/>
  <c r="F404"/>
  <c r="D404"/>
  <c r="AO403"/>
  <c r="AN403"/>
  <c r="AM403"/>
  <c r="AL403"/>
  <c r="AK403"/>
  <c r="AJ403"/>
  <c r="AI403"/>
  <c r="AH403"/>
  <c r="AF403"/>
  <c r="AE403"/>
  <c r="AC403"/>
  <c r="R403"/>
  <c r="Q403"/>
  <c r="P403"/>
  <c r="O403"/>
  <c r="N403"/>
  <c r="M403"/>
  <c r="I403"/>
  <c r="H403"/>
  <c r="G403"/>
  <c r="F403"/>
  <c r="D403"/>
  <c r="AO402"/>
  <c r="AN402"/>
  <c r="AM402"/>
  <c r="AL402"/>
  <c r="AK402"/>
  <c r="AJ402"/>
  <c r="AI402"/>
  <c r="AH402"/>
  <c r="AF402"/>
  <c r="AE402"/>
  <c r="AC402"/>
  <c r="R402"/>
  <c r="Q402"/>
  <c r="P402"/>
  <c r="O402"/>
  <c r="N402"/>
  <c r="M402"/>
  <c r="I402"/>
  <c r="H402"/>
  <c r="G402"/>
  <c r="F402"/>
  <c r="D402"/>
  <c r="AO401"/>
  <c r="AN401"/>
  <c r="AM401"/>
  <c r="AL401"/>
  <c r="AK401"/>
  <c r="AJ401"/>
  <c r="AI401"/>
  <c r="AH401"/>
  <c r="AF401"/>
  <c r="AE401"/>
  <c r="AC401"/>
  <c r="R401"/>
  <c r="Q401"/>
  <c r="P401"/>
  <c r="O401"/>
  <c r="N401"/>
  <c r="M401"/>
  <c r="I401"/>
  <c r="H401"/>
  <c r="G401"/>
  <c r="F401"/>
  <c r="D401"/>
  <c r="AO400"/>
  <c r="AN400"/>
  <c r="AM400"/>
  <c r="AL400"/>
  <c r="AK400"/>
  <c r="AJ400"/>
  <c r="AI400"/>
  <c r="AH400"/>
  <c r="AF400"/>
  <c r="AE400"/>
  <c r="AC400"/>
  <c r="R400"/>
  <c r="Q400"/>
  <c r="P400"/>
  <c r="O400"/>
  <c r="N400"/>
  <c r="M400"/>
  <c r="I400"/>
  <c r="H400"/>
  <c r="G400"/>
  <c r="F400"/>
  <c r="D400"/>
  <c r="AO399"/>
  <c r="AN399"/>
  <c r="AM399"/>
  <c r="AL399"/>
  <c r="AK399"/>
  <c r="AJ399"/>
  <c r="AI399"/>
  <c r="AH399"/>
  <c r="AF399"/>
  <c r="AE399"/>
  <c r="AC399"/>
  <c r="R399"/>
  <c r="Q399"/>
  <c r="P399"/>
  <c r="O399"/>
  <c r="N399"/>
  <c r="M399"/>
  <c r="I399"/>
  <c r="H399"/>
  <c r="G399"/>
  <c r="F399"/>
  <c r="D399"/>
  <c r="AO398"/>
  <c r="AN398"/>
  <c r="AM398"/>
  <c r="AL398"/>
  <c r="AK398"/>
  <c r="AJ398"/>
  <c r="AI398"/>
  <c r="AH398"/>
  <c r="AF398"/>
  <c r="AE398"/>
  <c r="AC398"/>
  <c r="R398"/>
  <c r="Q398"/>
  <c r="P398"/>
  <c r="O398"/>
  <c r="N398"/>
  <c r="M398"/>
  <c r="I398"/>
  <c r="H398"/>
  <c r="G398"/>
  <c r="F398"/>
  <c r="D398"/>
  <c r="AO397"/>
  <c r="AN397"/>
  <c r="AM397"/>
  <c r="AL397"/>
  <c r="AK397"/>
  <c r="AJ397"/>
  <c r="AI397"/>
  <c r="AH397"/>
  <c r="AF397"/>
  <c r="AE397"/>
  <c r="AC397"/>
  <c r="R397"/>
  <c r="Q397"/>
  <c r="P397"/>
  <c r="O397"/>
  <c r="N397"/>
  <c r="M397"/>
  <c r="I397"/>
  <c r="H397"/>
  <c r="G397"/>
  <c r="F397"/>
  <c r="D397"/>
  <c r="AO396"/>
  <c r="AN396"/>
  <c r="AM396"/>
  <c r="AL396"/>
  <c r="AK396"/>
  <c r="AJ396"/>
  <c r="AI396"/>
  <c r="AH396"/>
  <c r="AF396"/>
  <c r="AE396"/>
  <c r="AC396"/>
  <c r="R396"/>
  <c r="Q396"/>
  <c r="P396"/>
  <c r="O396"/>
  <c r="N396"/>
  <c r="M396"/>
  <c r="I396"/>
  <c r="H396"/>
  <c r="G396"/>
  <c r="F396"/>
  <c r="D396"/>
  <c r="AO393"/>
  <c r="AN393"/>
  <c r="AM393"/>
  <c r="AL393"/>
  <c r="AK393"/>
  <c r="AJ393"/>
  <c r="AI393"/>
  <c r="AH393"/>
  <c r="AF393"/>
  <c r="AE393"/>
  <c r="AC393"/>
  <c r="R393"/>
  <c r="Q393"/>
  <c r="P393"/>
  <c r="O393"/>
  <c r="N393"/>
  <c r="M393"/>
  <c r="I393"/>
  <c r="H393"/>
  <c r="G393"/>
  <c r="F393"/>
  <c r="D393"/>
  <c r="AO392"/>
  <c r="AN392"/>
  <c r="AM392"/>
  <c r="AL392"/>
  <c r="AK392"/>
  <c r="AJ392"/>
  <c r="AI392"/>
  <c r="AH392"/>
  <c r="AF392"/>
  <c r="AE392"/>
  <c r="AC392"/>
  <c r="R392"/>
  <c r="Q392"/>
  <c r="P392"/>
  <c r="O392"/>
  <c r="N392"/>
  <c r="M392"/>
  <c r="I392"/>
  <c r="H392"/>
  <c r="G392"/>
  <c r="F392"/>
  <c r="D392"/>
  <c r="AO391"/>
  <c r="AN391"/>
  <c r="AM391"/>
  <c r="AL391"/>
  <c r="AK391"/>
  <c r="AJ391"/>
  <c r="AI391"/>
  <c r="AH391"/>
  <c r="AF391"/>
  <c r="AE391"/>
  <c r="AC391"/>
  <c r="R391"/>
  <c r="Q391"/>
  <c r="P391"/>
  <c r="O391"/>
  <c r="N391"/>
  <c r="M391"/>
  <c r="I391"/>
  <c r="H391"/>
  <c r="G391"/>
  <c r="F391"/>
  <c r="D391"/>
  <c r="AO390"/>
  <c r="AN390"/>
  <c r="AM390"/>
  <c r="AL390"/>
  <c r="AK390"/>
  <c r="AJ390"/>
  <c r="AI390"/>
  <c r="AH390"/>
  <c r="AF390"/>
  <c r="AE390"/>
  <c r="AC390"/>
  <c r="R390"/>
  <c r="Q390"/>
  <c r="P390"/>
  <c r="O390"/>
  <c r="N390"/>
  <c r="M390"/>
  <c r="I390"/>
  <c r="H390"/>
  <c r="G390"/>
  <c r="F390"/>
  <c r="D390"/>
  <c r="AO389"/>
  <c r="AN389"/>
  <c r="AM389"/>
  <c r="AL389"/>
  <c r="AK389"/>
  <c r="AJ389"/>
  <c r="AI389"/>
  <c r="AH389"/>
  <c r="AF389"/>
  <c r="AE389"/>
  <c r="AC389"/>
  <c r="R389"/>
  <c r="Q389"/>
  <c r="P389"/>
  <c r="O389"/>
  <c r="N389"/>
  <c r="M389"/>
  <c r="I389"/>
  <c r="H389"/>
  <c r="G389"/>
  <c r="F389"/>
  <c r="D389"/>
  <c r="AO387"/>
  <c r="AN387"/>
  <c r="AM387"/>
  <c r="AL387"/>
  <c r="AK387"/>
  <c r="AJ387"/>
  <c r="AI387"/>
  <c r="AH387"/>
  <c r="AF387"/>
  <c r="AE387"/>
  <c r="AC387"/>
  <c r="R387"/>
  <c r="Q387"/>
  <c r="P387"/>
  <c r="O387"/>
  <c r="N387"/>
  <c r="M387"/>
  <c r="I387"/>
  <c r="H387"/>
  <c r="G387"/>
  <c r="F387"/>
  <c r="D387"/>
  <c r="AO386"/>
  <c r="AN386"/>
  <c r="AM386"/>
  <c r="AL386"/>
  <c r="AK386"/>
  <c r="AJ386"/>
  <c r="AI386"/>
  <c r="AH386"/>
  <c r="AF386"/>
  <c r="AE386"/>
  <c r="AC386"/>
  <c r="R386"/>
  <c r="Q386"/>
  <c r="P386"/>
  <c r="O386"/>
  <c r="N386"/>
  <c r="M386"/>
  <c r="I386"/>
  <c r="H386"/>
  <c r="G386"/>
  <c r="F386"/>
  <c r="D386"/>
  <c r="AO385"/>
  <c r="AN385"/>
  <c r="AM385"/>
  <c r="AL385"/>
  <c r="AK385"/>
  <c r="AJ385"/>
  <c r="AI385"/>
  <c r="AH385"/>
  <c r="AF385"/>
  <c r="AE385"/>
  <c r="AC385"/>
  <c r="R385"/>
  <c r="Q385"/>
  <c r="P385"/>
  <c r="O385"/>
  <c r="N385"/>
  <c r="M385"/>
  <c r="I385"/>
  <c r="H385"/>
  <c r="G385"/>
  <c r="F385"/>
  <c r="D385"/>
  <c r="AO384"/>
  <c r="AN384"/>
  <c r="AM384"/>
  <c r="AL384"/>
  <c r="AK384"/>
  <c r="AJ384"/>
  <c r="AI384"/>
  <c r="AH384"/>
  <c r="AF384"/>
  <c r="AE384"/>
  <c r="AC384"/>
  <c r="R384"/>
  <c r="Q384"/>
  <c r="P384"/>
  <c r="O384"/>
  <c r="N384"/>
  <c r="M384"/>
  <c r="I384"/>
  <c r="H384"/>
  <c r="G384"/>
  <c r="F384"/>
  <c r="D384"/>
  <c r="AO378"/>
  <c r="AN378"/>
  <c r="AM378"/>
  <c r="AL378"/>
  <c r="AK378"/>
  <c r="AJ378"/>
  <c r="AI378"/>
  <c r="AH378"/>
  <c r="AF378"/>
  <c r="AE378"/>
  <c r="AC378"/>
  <c r="R378"/>
  <c r="Q378"/>
  <c r="P378"/>
  <c r="O378"/>
  <c r="N378"/>
  <c r="M378"/>
  <c r="I378"/>
  <c r="H378"/>
  <c r="G378"/>
  <c r="F378"/>
  <c r="D378"/>
  <c r="AO377"/>
  <c r="AN377"/>
  <c r="AM377"/>
  <c r="AL377"/>
  <c r="AK377"/>
  <c r="AJ377"/>
  <c r="AI377"/>
  <c r="AH377"/>
  <c r="AF377"/>
  <c r="AE377"/>
  <c r="AC377"/>
  <c r="R377"/>
  <c r="Q377"/>
  <c r="P377"/>
  <c r="O377"/>
  <c r="N377"/>
  <c r="M377"/>
  <c r="I377"/>
  <c r="H377"/>
  <c r="G377"/>
  <c r="F377"/>
  <c r="D377"/>
  <c r="AO376"/>
  <c r="AN376"/>
  <c r="AM376"/>
  <c r="AL376"/>
  <c r="AK376"/>
  <c r="AJ376"/>
  <c r="AI376"/>
  <c r="AH376"/>
  <c r="AF376"/>
  <c r="AE376"/>
  <c r="AC376"/>
  <c r="R376"/>
  <c r="Q376"/>
  <c r="P376"/>
  <c r="O376"/>
  <c r="N376"/>
  <c r="M376"/>
  <c r="I376"/>
  <c r="H376"/>
  <c r="G376"/>
  <c r="F376"/>
  <c r="D376"/>
  <c r="AO374"/>
  <c r="AN374"/>
  <c r="AM374"/>
  <c r="AL374"/>
  <c r="AK374"/>
  <c r="AJ374"/>
  <c r="AI374"/>
  <c r="AH374"/>
  <c r="AF374"/>
  <c r="AE374"/>
  <c r="AC374"/>
  <c r="R374"/>
  <c r="Q374"/>
  <c r="P374"/>
  <c r="O374"/>
  <c r="N374"/>
  <c r="M374"/>
  <c r="I374"/>
  <c r="H374"/>
  <c r="G374"/>
  <c r="F374"/>
  <c r="D374"/>
  <c r="AO373"/>
  <c r="AN373"/>
  <c r="AM373"/>
  <c r="AL373"/>
  <c r="AK373"/>
  <c r="AJ373"/>
  <c r="AI373"/>
  <c r="AH373"/>
  <c r="AF373"/>
  <c r="AE373"/>
  <c r="AC373"/>
  <c r="R373"/>
  <c r="Q373"/>
  <c r="P373"/>
  <c r="O373"/>
  <c r="N373"/>
  <c r="M373"/>
  <c r="I373"/>
  <c r="H373"/>
  <c r="G373"/>
  <c r="F373"/>
  <c r="D373"/>
  <c r="AO372"/>
  <c r="AN372"/>
  <c r="AM372"/>
  <c r="AL372"/>
  <c r="AK372"/>
  <c r="AJ372"/>
  <c r="AI372"/>
  <c r="AH372"/>
  <c r="AF372"/>
  <c r="AE372"/>
  <c r="AC372"/>
  <c r="R372"/>
  <c r="Q372"/>
  <c r="P372"/>
  <c r="O372"/>
  <c r="N372"/>
  <c r="M372"/>
  <c r="I372"/>
  <c r="H372"/>
  <c r="G372"/>
  <c r="F372"/>
  <c r="D372"/>
  <c r="AO371"/>
  <c r="AN371"/>
  <c r="AM371"/>
  <c r="AL371"/>
  <c r="AK371"/>
  <c r="AJ371"/>
  <c r="AI371"/>
  <c r="AH371"/>
  <c r="AF371"/>
  <c r="AE371"/>
  <c r="AC371"/>
  <c r="R371"/>
  <c r="Q371"/>
  <c r="P371"/>
  <c r="O371"/>
  <c r="N371"/>
  <c r="M371"/>
  <c r="I371"/>
  <c r="H371"/>
  <c r="G371"/>
  <c r="F371"/>
  <c r="D371"/>
  <c r="AO370"/>
  <c r="AN370"/>
  <c r="AM370"/>
  <c r="AL370"/>
  <c r="AK370"/>
  <c r="AJ370"/>
  <c r="AI370"/>
  <c r="AH370"/>
  <c r="AF370"/>
  <c r="AE370"/>
  <c r="AC370"/>
  <c r="R370"/>
  <c r="Q370"/>
  <c r="P370"/>
  <c r="O370"/>
  <c r="N370"/>
  <c r="M370"/>
  <c r="I370"/>
  <c r="H370"/>
  <c r="G370"/>
  <c r="F370"/>
  <c r="D370"/>
  <c r="AO369"/>
  <c r="AN369"/>
  <c r="AM369"/>
  <c r="AL369"/>
  <c r="AK369"/>
  <c r="AJ369"/>
  <c r="AI369"/>
  <c r="AH369"/>
  <c r="AF369"/>
  <c r="AE369"/>
  <c r="AC369"/>
  <c r="R369"/>
  <c r="Q369"/>
  <c r="P369"/>
  <c r="O369"/>
  <c r="N369"/>
  <c r="M369"/>
  <c r="I369"/>
  <c r="H369"/>
  <c r="G369"/>
  <c r="F369"/>
  <c r="D369"/>
  <c r="AO368"/>
  <c r="AN368"/>
  <c r="AM368"/>
  <c r="AL368"/>
  <c r="AK368"/>
  <c r="AJ368"/>
  <c r="AI368"/>
  <c r="AH368"/>
  <c r="AF368"/>
  <c r="AE368"/>
  <c r="AC368"/>
  <c r="R368"/>
  <c r="Q368"/>
  <c r="P368"/>
  <c r="O368"/>
  <c r="N368"/>
  <c r="M368"/>
  <c r="I368"/>
  <c r="H368"/>
  <c r="G368"/>
  <c r="F368"/>
  <c r="D368"/>
  <c r="AO367"/>
  <c r="AN367"/>
  <c r="AM367"/>
  <c r="AL367"/>
  <c r="AK367"/>
  <c r="AJ367"/>
  <c r="AI367"/>
  <c r="AH367"/>
  <c r="AF367"/>
  <c r="AE367"/>
  <c r="AC367"/>
  <c r="R367"/>
  <c r="Q367"/>
  <c r="P367"/>
  <c r="O367"/>
  <c r="N367"/>
  <c r="M367"/>
  <c r="I367"/>
  <c r="H367"/>
  <c r="G367"/>
  <c r="F367"/>
  <c r="D367"/>
  <c r="AO366"/>
  <c r="AN366"/>
  <c r="AM366"/>
  <c r="AL366"/>
  <c r="AK366"/>
  <c r="AJ366"/>
  <c r="AI366"/>
  <c r="AH366"/>
  <c r="AF366"/>
  <c r="AE366"/>
  <c r="AC366"/>
  <c r="R366"/>
  <c r="Q366"/>
  <c r="P366"/>
  <c r="O366"/>
  <c r="N366"/>
  <c r="M366"/>
  <c r="I366"/>
  <c r="H366"/>
  <c r="G366"/>
  <c r="F366"/>
  <c r="D366"/>
  <c r="AO365"/>
  <c r="AN365"/>
  <c r="AM365"/>
  <c r="AL365"/>
  <c r="AK365"/>
  <c r="AJ365"/>
  <c r="AI365"/>
  <c r="AH365"/>
  <c r="AF365"/>
  <c r="AE365"/>
  <c r="AC365"/>
  <c r="R365"/>
  <c r="Q365"/>
  <c r="P365"/>
  <c r="O365"/>
  <c r="N365"/>
  <c r="M365"/>
  <c r="I365"/>
  <c r="H365"/>
  <c r="G365"/>
  <c r="F365"/>
  <c r="D365"/>
  <c r="AO364"/>
  <c r="AN364"/>
  <c r="AM364"/>
  <c r="AL364"/>
  <c r="AK364"/>
  <c r="AJ364"/>
  <c r="AI364"/>
  <c r="AH364"/>
  <c r="AF364"/>
  <c r="AE364"/>
  <c r="AC364"/>
  <c r="R364"/>
  <c r="Q364"/>
  <c r="P364"/>
  <c r="O364"/>
  <c r="N364"/>
  <c r="M364"/>
  <c r="I364"/>
  <c r="H364"/>
  <c r="G364"/>
  <c r="F364"/>
  <c r="D364"/>
  <c r="AO363"/>
  <c r="AN363"/>
  <c r="AM363"/>
  <c r="AL363"/>
  <c r="AK363"/>
  <c r="AJ363"/>
  <c r="AI363"/>
  <c r="AH363"/>
  <c r="AF363"/>
  <c r="AE363"/>
  <c r="AC363"/>
  <c r="R363"/>
  <c r="Q363"/>
  <c r="P363"/>
  <c r="O363"/>
  <c r="N363"/>
  <c r="M363"/>
  <c r="I363"/>
  <c r="H363"/>
  <c r="G363"/>
  <c r="F363"/>
  <c r="D363"/>
  <c r="AO362"/>
  <c r="AN362"/>
  <c r="AM362"/>
  <c r="AL362"/>
  <c r="AK362"/>
  <c r="AJ362"/>
  <c r="AI362"/>
  <c r="AH362"/>
  <c r="AF362"/>
  <c r="AE362"/>
  <c r="AC362"/>
  <c r="R362"/>
  <c r="Q362"/>
  <c r="P362"/>
  <c r="O362"/>
  <c r="N362"/>
  <c r="M362"/>
  <c r="I362"/>
  <c r="H362"/>
  <c r="G362"/>
  <c r="F362"/>
  <c r="D362"/>
  <c r="AO361"/>
  <c r="AN361"/>
  <c r="AM361"/>
  <c r="AL361"/>
  <c r="AK361"/>
  <c r="AJ361"/>
  <c r="AI361"/>
  <c r="AH361"/>
  <c r="AF361"/>
  <c r="AE361"/>
  <c r="AC361"/>
  <c r="R361"/>
  <c r="Q361"/>
  <c r="P361"/>
  <c r="O361"/>
  <c r="N361"/>
  <c r="M361"/>
  <c r="I361"/>
  <c r="H361"/>
  <c r="G361"/>
  <c r="F361"/>
  <c r="D361"/>
  <c r="AO360"/>
  <c r="AN360"/>
  <c r="AM360"/>
  <c r="AL360"/>
  <c r="AK360"/>
  <c r="AJ360"/>
  <c r="AI360"/>
  <c r="AH360"/>
  <c r="AF360"/>
  <c r="AE360"/>
  <c r="AC360"/>
  <c r="R360"/>
  <c r="Q360"/>
  <c r="P360"/>
  <c r="O360"/>
  <c r="N360"/>
  <c r="M360"/>
  <c r="I360"/>
  <c r="H360"/>
  <c r="G360"/>
  <c r="F360"/>
  <c r="D360"/>
  <c r="AO359"/>
  <c r="AN359"/>
  <c r="AM359"/>
  <c r="AL359"/>
  <c r="AK359"/>
  <c r="AJ359"/>
  <c r="AI359"/>
  <c r="AH359"/>
  <c r="AF359"/>
  <c r="AE359"/>
  <c r="AC359"/>
  <c r="R359"/>
  <c r="Q359"/>
  <c r="P359"/>
  <c r="O359"/>
  <c r="N359"/>
  <c r="M359"/>
  <c r="I359"/>
  <c r="H359"/>
  <c r="G359"/>
  <c r="F359"/>
  <c r="D359"/>
  <c r="AO358"/>
  <c r="AN358"/>
  <c r="AM358"/>
  <c r="AL358"/>
  <c r="AK358"/>
  <c r="AJ358"/>
  <c r="AI358"/>
  <c r="AH358"/>
  <c r="AF358"/>
  <c r="AE358"/>
  <c r="AC358"/>
  <c r="R358"/>
  <c r="Q358"/>
  <c r="P358"/>
  <c r="O358"/>
  <c r="N358"/>
  <c r="M358"/>
  <c r="I358"/>
  <c r="H358"/>
  <c r="G358"/>
  <c r="F358"/>
  <c r="D358"/>
  <c r="AO357"/>
  <c r="AN357"/>
  <c r="AM357"/>
  <c r="AL357"/>
  <c r="AK357"/>
  <c r="AJ357"/>
  <c r="AI357"/>
  <c r="AH357"/>
  <c r="AF357"/>
  <c r="AE357"/>
  <c r="AC357"/>
  <c r="R357"/>
  <c r="Q357"/>
  <c r="P357"/>
  <c r="O357"/>
  <c r="N357"/>
  <c r="M357"/>
  <c r="I357"/>
  <c r="H357"/>
  <c r="G357"/>
  <c r="F357"/>
  <c r="D357"/>
  <c r="AO356"/>
  <c r="AN356"/>
  <c r="AM356"/>
  <c r="AL356"/>
  <c r="AK356"/>
  <c r="AJ356"/>
  <c r="AI356"/>
  <c r="AH356"/>
  <c r="AF356"/>
  <c r="AE356"/>
  <c r="AC356"/>
  <c r="R356"/>
  <c r="Q356"/>
  <c r="P356"/>
  <c r="O356"/>
  <c r="N356"/>
  <c r="M356"/>
  <c r="I356"/>
  <c r="H356"/>
  <c r="G356"/>
  <c r="F356"/>
  <c r="D356"/>
  <c r="AO355"/>
  <c r="AN355"/>
  <c r="AM355"/>
  <c r="AL355"/>
  <c r="AK355"/>
  <c r="AJ355"/>
  <c r="AI355"/>
  <c r="AH355"/>
  <c r="AF355"/>
  <c r="AE355"/>
  <c r="AC355"/>
  <c r="R355"/>
  <c r="Q355"/>
  <c r="P355"/>
  <c r="O355"/>
  <c r="N355"/>
  <c r="M355"/>
  <c r="I355"/>
  <c r="H355"/>
  <c r="G355"/>
  <c r="F355"/>
  <c r="D355"/>
  <c r="AO354"/>
  <c r="AN354"/>
  <c r="AM354"/>
  <c r="AL354"/>
  <c r="AK354"/>
  <c r="AJ354"/>
  <c r="AI354"/>
  <c r="AH354"/>
  <c r="AF354"/>
  <c r="AE354"/>
  <c r="AC354"/>
  <c r="R354"/>
  <c r="Q354"/>
  <c r="P354"/>
  <c r="O354"/>
  <c r="N354"/>
  <c r="M354"/>
  <c r="I354"/>
  <c r="H354"/>
  <c r="G354"/>
  <c r="F354"/>
  <c r="D354"/>
  <c r="AO353"/>
  <c r="AN353"/>
  <c r="AM353"/>
  <c r="AL353"/>
  <c r="AK353"/>
  <c r="AJ353"/>
  <c r="AI353"/>
  <c r="AH353"/>
  <c r="AF353"/>
  <c r="AE353"/>
  <c r="AC353"/>
  <c r="R353"/>
  <c r="Q353"/>
  <c r="P353"/>
  <c r="O353"/>
  <c r="N353"/>
  <c r="M353"/>
  <c r="I353"/>
  <c r="H353"/>
  <c r="G353"/>
  <c r="F353"/>
  <c r="D353"/>
  <c r="AO352"/>
  <c r="AN352"/>
  <c r="AM352"/>
  <c r="AL352"/>
  <c r="AK352"/>
  <c r="AJ352"/>
  <c r="AI352"/>
  <c r="AH352"/>
  <c r="AF352"/>
  <c r="AE352"/>
  <c r="AC352"/>
  <c r="R352"/>
  <c r="Q352"/>
  <c r="P352"/>
  <c r="O352"/>
  <c r="N352"/>
  <c r="M352"/>
  <c r="I352"/>
  <c r="H352"/>
  <c r="G352"/>
  <c r="F352"/>
  <c r="D352"/>
  <c r="AO351"/>
  <c r="AN351"/>
  <c r="AM351"/>
  <c r="AL351"/>
  <c r="AK351"/>
  <c r="AJ351"/>
  <c r="AI351"/>
  <c r="AH351"/>
  <c r="AF351"/>
  <c r="AE351"/>
  <c r="AC351"/>
  <c r="R351"/>
  <c r="Q351"/>
  <c r="P351"/>
  <c r="O351"/>
  <c r="N351"/>
  <c r="M351"/>
  <c r="I351"/>
  <c r="H351"/>
  <c r="G351"/>
  <c r="F351"/>
  <c r="D351"/>
  <c r="AO350"/>
  <c r="AN350"/>
  <c r="AM350"/>
  <c r="AL350"/>
  <c r="AK350"/>
  <c r="AJ350"/>
  <c r="AI350"/>
  <c r="AH350"/>
  <c r="AF350"/>
  <c r="AE350"/>
  <c r="AC350"/>
  <c r="R350"/>
  <c r="Q350"/>
  <c r="P350"/>
  <c r="O350"/>
  <c r="N350"/>
  <c r="M350"/>
  <c r="I350"/>
  <c r="H350"/>
  <c r="G350"/>
  <c r="F350"/>
  <c r="D350"/>
  <c r="AO349"/>
  <c r="AN349"/>
  <c r="AM349"/>
  <c r="AL349"/>
  <c r="AK349"/>
  <c r="AJ349"/>
  <c r="AI349"/>
  <c r="AH349"/>
  <c r="AF349"/>
  <c r="AE349"/>
  <c r="AC349"/>
  <c r="R349"/>
  <c r="Q349"/>
  <c r="P349"/>
  <c r="O349"/>
  <c r="N349"/>
  <c r="M349"/>
  <c r="I349"/>
  <c r="H349"/>
  <c r="G349"/>
  <c r="F349"/>
  <c r="D349"/>
  <c r="AO348"/>
  <c r="AN348"/>
  <c r="AM348"/>
  <c r="AL348"/>
  <c r="AK348"/>
  <c r="AJ348"/>
  <c r="AI348"/>
  <c r="AH348"/>
  <c r="AF348"/>
  <c r="AE348"/>
  <c r="AC348"/>
  <c r="R348"/>
  <c r="Q348"/>
  <c r="P348"/>
  <c r="O348"/>
  <c r="N348"/>
  <c r="M348"/>
  <c r="I348"/>
  <c r="H348"/>
  <c r="G348"/>
  <c r="F348"/>
  <c r="D348"/>
  <c r="AO347"/>
  <c r="AN347"/>
  <c r="AM347"/>
  <c r="AL347"/>
  <c r="AK347"/>
  <c r="AJ347"/>
  <c r="AI347"/>
  <c r="AH347"/>
  <c r="AF347"/>
  <c r="AE347"/>
  <c r="AC347"/>
  <c r="R347"/>
  <c r="Q347"/>
  <c r="P347"/>
  <c r="O347"/>
  <c r="N347"/>
  <c r="M347"/>
  <c r="I347"/>
  <c r="H347"/>
  <c r="G347"/>
  <c r="F347"/>
  <c r="D347"/>
  <c r="AO346"/>
  <c r="AN346"/>
  <c r="AM346"/>
  <c r="AL346"/>
  <c r="AK346"/>
  <c r="AJ346"/>
  <c r="AI346"/>
  <c r="AH346"/>
  <c r="AF346"/>
  <c r="AE346"/>
  <c r="AC346"/>
  <c r="R346"/>
  <c r="Q346"/>
  <c r="P346"/>
  <c r="O346"/>
  <c r="N346"/>
  <c r="M346"/>
  <c r="I346"/>
  <c r="H346"/>
  <c r="G346"/>
  <c r="F346"/>
  <c r="D346"/>
  <c r="AO345"/>
  <c r="AN345"/>
  <c r="AM345"/>
  <c r="AL345"/>
  <c r="AK345"/>
  <c r="AJ345"/>
  <c r="AI345"/>
  <c r="AH345"/>
  <c r="AF345"/>
  <c r="AE345"/>
  <c r="AC345"/>
  <c r="R345"/>
  <c r="Q345"/>
  <c r="P345"/>
  <c r="O345"/>
  <c r="N345"/>
  <c r="M345"/>
  <c r="I345"/>
  <c r="H345"/>
  <c r="G345"/>
  <c r="F345"/>
  <c r="D345"/>
  <c r="AO344"/>
  <c r="AN344"/>
  <c r="AM344"/>
  <c r="AL344"/>
  <c r="AK344"/>
  <c r="AJ344"/>
  <c r="AI344"/>
  <c r="AH344"/>
  <c r="AF344"/>
  <c r="AE344"/>
  <c r="AC344"/>
  <c r="R344"/>
  <c r="Q344"/>
  <c r="P344"/>
  <c r="O344"/>
  <c r="N344"/>
  <c r="M344"/>
  <c r="I344"/>
  <c r="H344"/>
  <c r="G344"/>
  <c r="F344"/>
  <c r="D344"/>
  <c r="AO343"/>
  <c r="AN343"/>
  <c r="AM343"/>
  <c r="AL343"/>
  <c r="AK343"/>
  <c r="AJ343"/>
  <c r="AI343"/>
  <c r="AH343"/>
  <c r="AF343"/>
  <c r="AE343"/>
  <c r="AC343"/>
  <c r="R343"/>
  <c r="Q343"/>
  <c r="P343"/>
  <c r="O343"/>
  <c r="N343"/>
  <c r="M343"/>
  <c r="I343"/>
  <c r="H343"/>
  <c r="G343"/>
  <c r="F343"/>
  <c r="D343"/>
  <c r="AO342"/>
  <c r="AN342"/>
  <c r="AM342"/>
  <c r="AL342"/>
  <c r="AK342"/>
  <c r="AJ342"/>
  <c r="AI342"/>
  <c r="AH342"/>
  <c r="AF342"/>
  <c r="AE342"/>
  <c r="AC342"/>
  <c r="R342"/>
  <c r="Q342"/>
  <c r="P342"/>
  <c r="O342"/>
  <c r="N342"/>
  <c r="M342"/>
  <c r="I342"/>
  <c r="H342"/>
  <c r="G342"/>
  <c r="F342"/>
  <c r="D342"/>
  <c r="AO341"/>
  <c r="AN341"/>
  <c r="AM341"/>
  <c r="AL341"/>
  <c r="AK341"/>
  <c r="AJ341"/>
  <c r="AI341"/>
  <c r="AH341"/>
  <c r="AF341"/>
  <c r="AE341"/>
  <c r="AC341"/>
  <c r="R341"/>
  <c r="Q341"/>
  <c r="P341"/>
  <c r="O341"/>
  <c r="N341"/>
  <c r="M341"/>
  <c r="I341"/>
  <c r="H341"/>
  <c r="G341"/>
  <c r="F341"/>
  <c r="D341"/>
  <c r="AO340"/>
  <c r="AN340"/>
  <c r="AM340"/>
  <c r="AL340"/>
  <c r="AK340"/>
  <c r="AJ340"/>
  <c r="AI340"/>
  <c r="AH340"/>
  <c r="AF340"/>
  <c r="AE340"/>
  <c r="AC340"/>
  <c r="R340"/>
  <c r="Q340"/>
  <c r="P340"/>
  <c r="O340"/>
  <c r="N340"/>
  <c r="M340"/>
  <c r="I340"/>
  <c r="H340"/>
  <c r="G340"/>
  <c r="F340"/>
  <c r="D340"/>
  <c r="AO339"/>
  <c r="AN339"/>
  <c r="AM339"/>
  <c r="AL339"/>
  <c r="AK339"/>
  <c r="AJ339"/>
  <c r="AI339"/>
  <c r="AH339"/>
  <c r="AF339"/>
  <c r="AE339"/>
  <c r="AC339"/>
  <c r="R339"/>
  <c r="Q339"/>
  <c r="P339"/>
  <c r="O339"/>
  <c r="N339"/>
  <c r="M339"/>
  <c r="I339"/>
  <c r="H339"/>
  <c r="G339"/>
  <c r="F339"/>
  <c r="D339"/>
  <c r="AO338"/>
  <c r="AN338"/>
  <c r="AM338"/>
  <c r="AL338"/>
  <c r="AK338"/>
  <c r="AJ338"/>
  <c r="AI338"/>
  <c r="AH338"/>
  <c r="AF338"/>
  <c r="AE338"/>
  <c r="AC338"/>
  <c r="R338"/>
  <c r="Q338"/>
  <c r="P338"/>
  <c r="O338"/>
  <c r="N338"/>
  <c r="M338"/>
  <c r="I338"/>
  <c r="H338"/>
  <c r="G338"/>
  <c r="F338"/>
  <c r="D338"/>
  <c r="AO337"/>
  <c r="AN337"/>
  <c r="AM337"/>
  <c r="AL337"/>
  <c r="AK337"/>
  <c r="AJ337"/>
  <c r="AI337"/>
  <c r="AH337"/>
  <c r="AF337"/>
  <c r="AE337"/>
  <c r="AC337"/>
  <c r="R337"/>
  <c r="Q337"/>
  <c r="P337"/>
  <c r="O337"/>
  <c r="N337"/>
  <c r="M337"/>
  <c r="I337"/>
  <c r="H337"/>
  <c r="G337"/>
  <c r="F337"/>
  <c r="D337"/>
  <c r="AO336"/>
  <c r="AN336"/>
  <c r="AM336"/>
  <c r="AL336"/>
  <c r="AK336"/>
  <c r="AJ336"/>
  <c r="AI336"/>
  <c r="AH336"/>
  <c r="AF336"/>
  <c r="AE336"/>
  <c r="AC336"/>
  <c r="R336"/>
  <c r="Q336"/>
  <c r="P336"/>
  <c r="O336"/>
  <c r="N336"/>
  <c r="M336"/>
  <c r="I336"/>
  <c r="H336"/>
  <c r="G336"/>
  <c r="F336"/>
  <c r="D336"/>
  <c r="AO335"/>
  <c r="AN335"/>
  <c r="AM335"/>
  <c r="AL335"/>
  <c r="AK335"/>
  <c r="AJ335"/>
  <c r="AI335"/>
  <c r="AH335"/>
  <c r="AF335"/>
  <c r="AE335"/>
  <c r="AC335"/>
  <c r="R335"/>
  <c r="Q335"/>
  <c r="P335"/>
  <c r="O335"/>
  <c r="N335"/>
  <c r="M335"/>
  <c r="I335"/>
  <c r="H335"/>
  <c r="G335"/>
  <c r="F335"/>
  <c r="D335"/>
  <c r="AO334"/>
  <c r="AN334"/>
  <c r="AM334"/>
  <c r="AL334"/>
  <c r="AK334"/>
  <c r="AJ334"/>
  <c r="AI334"/>
  <c r="AH334"/>
  <c r="AF334"/>
  <c r="AE334"/>
  <c r="AC334"/>
  <c r="R334"/>
  <c r="Q334"/>
  <c r="P334"/>
  <c r="O334"/>
  <c r="N334"/>
  <c r="M334"/>
  <c r="I334"/>
  <c r="H334"/>
  <c r="G334"/>
  <c r="F334"/>
  <c r="D334"/>
  <c r="AO333"/>
  <c r="AN333"/>
  <c r="AM333"/>
  <c r="AL333"/>
  <c r="AK333"/>
  <c r="AJ333"/>
  <c r="AI333"/>
  <c r="AH333"/>
  <c r="AF333"/>
  <c r="AE333"/>
  <c r="AC333"/>
  <c r="R333"/>
  <c r="Q333"/>
  <c r="P333"/>
  <c r="O333"/>
  <c r="N333"/>
  <c r="M333"/>
  <c r="I333"/>
  <c r="H333"/>
  <c r="G333"/>
  <c r="F333"/>
  <c r="D333"/>
  <c r="AO332"/>
  <c r="AN332"/>
  <c r="AM332"/>
  <c r="AL332"/>
  <c r="AK332"/>
  <c r="AJ332"/>
  <c r="AI332"/>
  <c r="AH332"/>
  <c r="AF332"/>
  <c r="AE332"/>
  <c r="AC332"/>
  <c r="R332"/>
  <c r="Q332"/>
  <c r="P332"/>
  <c r="O332"/>
  <c r="N332"/>
  <c r="M332"/>
  <c r="I332"/>
  <c r="H332"/>
  <c r="G332"/>
  <c r="F332"/>
  <c r="D332"/>
  <c r="AO331"/>
  <c r="AN331"/>
  <c r="AM331"/>
  <c r="AL331"/>
  <c r="AK331"/>
  <c r="AJ331"/>
  <c r="AI331"/>
  <c r="AH331"/>
  <c r="AF331"/>
  <c r="AE331"/>
  <c r="AC331"/>
  <c r="R331"/>
  <c r="Q331"/>
  <c r="P331"/>
  <c r="O331"/>
  <c r="N331"/>
  <c r="M331"/>
  <c r="I331"/>
  <c r="H331"/>
  <c r="G331"/>
  <c r="F331"/>
  <c r="D331"/>
  <c r="AO330"/>
  <c r="AN330"/>
  <c r="AM330"/>
  <c r="AL330"/>
  <c r="AK330"/>
  <c r="AJ330"/>
  <c r="AI330"/>
  <c r="AH330"/>
  <c r="AF330"/>
  <c r="AE330"/>
  <c r="AC330"/>
  <c r="R330"/>
  <c r="Q330"/>
  <c r="P330"/>
  <c r="O330"/>
  <c r="N330"/>
  <c r="M330"/>
  <c r="I330"/>
  <c r="H330"/>
  <c r="G330"/>
  <c r="F330"/>
  <c r="D330"/>
  <c r="AO329"/>
  <c r="AN329"/>
  <c r="AM329"/>
  <c r="AL329"/>
  <c r="AK329"/>
  <c r="AJ329"/>
  <c r="AI329"/>
  <c r="AH329"/>
  <c r="AF329"/>
  <c r="AE329"/>
  <c r="AC329"/>
  <c r="R329"/>
  <c r="Q329"/>
  <c r="P329"/>
  <c r="O329"/>
  <c r="N329"/>
  <c r="M329"/>
  <c r="I329"/>
  <c r="H329"/>
  <c r="G329"/>
  <c r="F329"/>
  <c r="D329"/>
  <c r="AO326"/>
  <c r="AN326"/>
  <c r="AM326"/>
  <c r="AL326"/>
  <c r="AK326"/>
  <c r="AJ326"/>
  <c r="AI326"/>
  <c r="AH326"/>
  <c r="AF326"/>
  <c r="AE326"/>
  <c r="AC326"/>
  <c r="R326"/>
  <c r="Q326"/>
  <c r="P326"/>
  <c r="O326"/>
  <c r="N326"/>
  <c r="M326"/>
  <c r="I326"/>
  <c r="H326"/>
  <c r="G326"/>
  <c r="F326"/>
  <c r="D326"/>
  <c r="AO325"/>
  <c r="AN325"/>
  <c r="AM325"/>
  <c r="AL325"/>
  <c r="AK325"/>
  <c r="AJ325"/>
  <c r="AI325"/>
  <c r="AH325"/>
  <c r="AF325"/>
  <c r="AE325"/>
  <c r="AC325"/>
  <c r="R325"/>
  <c r="Q325"/>
  <c r="P325"/>
  <c r="O325"/>
  <c r="N325"/>
  <c r="M325"/>
  <c r="I325"/>
  <c r="H325"/>
  <c r="G325"/>
  <c r="F325"/>
  <c r="D325"/>
  <c r="AO324"/>
  <c r="AN324"/>
  <c r="AM324"/>
  <c r="AL324"/>
  <c r="AK324"/>
  <c r="AJ324"/>
  <c r="AI324"/>
  <c r="AH324"/>
  <c r="AF324"/>
  <c r="AE324"/>
  <c r="AC324"/>
  <c r="R324"/>
  <c r="Q324"/>
  <c r="P324"/>
  <c r="O324"/>
  <c r="N324"/>
  <c r="M324"/>
  <c r="I324"/>
  <c r="H324"/>
  <c r="G324"/>
  <c r="F324"/>
  <c r="D324"/>
  <c r="AO323"/>
  <c r="AN323"/>
  <c r="AM323"/>
  <c r="AL323"/>
  <c r="AK323"/>
  <c r="AJ323"/>
  <c r="AI323"/>
  <c r="AH323"/>
  <c r="AF323"/>
  <c r="AE323"/>
  <c r="AC323"/>
  <c r="R323"/>
  <c r="Q323"/>
  <c r="P323"/>
  <c r="O323"/>
  <c r="N323"/>
  <c r="M323"/>
  <c r="I323"/>
  <c r="H323"/>
  <c r="G323"/>
  <c r="F323"/>
  <c r="D323"/>
  <c r="AO322"/>
  <c r="AN322"/>
  <c r="AM322"/>
  <c r="AL322"/>
  <c r="AK322"/>
  <c r="AJ322"/>
  <c r="AI322"/>
  <c r="AH322"/>
  <c r="AF322"/>
  <c r="AE322"/>
  <c r="AC322"/>
  <c r="R322"/>
  <c r="Q322"/>
  <c r="P322"/>
  <c r="O322"/>
  <c r="N322"/>
  <c r="M322"/>
  <c r="I322"/>
  <c r="H322"/>
  <c r="G322"/>
  <c r="F322"/>
  <c r="D322"/>
  <c r="AO321"/>
  <c r="AN321"/>
  <c r="AM321"/>
  <c r="AL321"/>
  <c r="AK321"/>
  <c r="AJ321"/>
  <c r="AI321"/>
  <c r="AH321"/>
  <c r="AF321"/>
  <c r="AE321"/>
  <c r="AC321"/>
  <c r="R321"/>
  <c r="Q321"/>
  <c r="P321"/>
  <c r="O321"/>
  <c r="N321"/>
  <c r="M321"/>
  <c r="I321"/>
  <c r="H321"/>
  <c r="G321"/>
  <c r="F321"/>
  <c r="D321"/>
  <c r="AO320"/>
  <c r="AN320"/>
  <c r="AM320"/>
  <c r="AL320"/>
  <c r="AK320"/>
  <c r="AJ320"/>
  <c r="AI320"/>
  <c r="AH320"/>
  <c r="AF320"/>
  <c r="AE320"/>
  <c r="AC320"/>
  <c r="R320"/>
  <c r="Q320"/>
  <c r="P320"/>
  <c r="O320"/>
  <c r="N320"/>
  <c r="M320"/>
  <c r="I320"/>
  <c r="H320"/>
  <c r="G320"/>
  <c r="F320"/>
  <c r="D320"/>
  <c r="AO319"/>
  <c r="AN319"/>
  <c r="AM319"/>
  <c r="AL319"/>
  <c r="AK319"/>
  <c r="AJ319"/>
  <c r="AI319"/>
  <c r="AH319"/>
  <c r="AF319"/>
  <c r="AE319"/>
  <c r="AC319"/>
  <c r="R319"/>
  <c r="Q319"/>
  <c r="P319"/>
  <c r="O319"/>
  <c r="N319"/>
  <c r="M319"/>
  <c r="I319"/>
  <c r="H319"/>
  <c r="G319"/>
  <c r="F319"/>
  <c r="D319"/>
  <c r="AO318"/>
  <c r="AN318"/>
  <c r="AM318"/>
  <c r="AL318"/>
  <c r="AK318"/>
  <c r="AJ318"/>
  <c r="AI318"/>
  <c r="AH318"/>
  <c r="AF318"/>
  <c r="AE318"/>
  <c r="AC318"/>
  <c r="R318"/>
  <c r="Q318"/>
  <c r="P318"/>
  <c r="O318"/>
  <c r="N318"/>
  <c r="M318"/>
  <c r="I318"/>
  <c r="H318"/>
  <c r="G318"/>
  <c r="F318"/>
  <c r="D318"/>
  <c r="AO317"/>
  <c r="AN317"/>
  <c r="AM317"/>
  <c r="AL317"/>
  <c r="AK317"/>
  <c r="AJ317"/>
  <c r="AI317"/>
  <c r="AH317"/>
  <c r="AF317"/>
  <c r="AE317"/>
  <c r="AC317"/>
  <c r="R317"/>
  <c r="Q317"/>
  <c r="P317"/>
  <c r="O317"/>
  <c r="N317"/>
  <c r="M317"/>
  <c r="I317"/>
  <c r="H317"/>
  <c r="G317"/>
  <c r="F317"/>
  <c r="D317"/>
  <c r="AO316"/>
  <c r="AN316"/>
  <c r="AM316"/>
  <c r="AL316"/>
  <c r="AK316"/>
  <c r="AJ316"/>
  <c r="AI316"/>
  <c r="AH316"/>
  <c r="AF316"/>
  <c r="AE316"/>
  <c r="AC316"/>
  <c r="R316"/>
  <c r="Q316"/>
  <c r="P316"/>
  <c r="O316"/>
  <c r="N316"/>
  <c r="M316"/>
  <c r="I316"/>
  <c r="H316"/>
  <c r="G316"/>
  <c r="F316"/>
  <c r="D316"/>
  <c r="AO315"/>
  <c r="AN315"/>
  <c r="AM315"/>
  <c r="AL315"/>
  <c r="AK315"/>
  <c r="AJ315"/>
  <c r="AI315"/>
  <c r="AH315"/>
  <c r="AF315"/>
  <c r="AE315"/>
  <c r="AC315"/>
  <c r="R315"/>
  <c r="Q315"/>
  <c r="P315"/>
  <c r="O315"/>
  <c r="N315"/>
  <c r="M315"/>
  <c r="I315"/>
  <c r="H315"/>
  <c r="G315"/>
  <c r="F315"/>
  <c r="D315"/>
  <c r="AO314"/>
  <c r="AN314"/>
  <c r="AM314"/>
  <c r="AL314"/>
  <c r="AK314"/>
  <c r="AJ314"/>
  <c r="AI314"/>
  <c r="AH314"/>
  <c r="AF314"/>
  <c r="AE314"/>
  <c r="AC314"/>
  <c r="R314"/>
  <c r="Q314"/>
  <c r="P314"/>
  <c r="O314"/>
  <c r="N314"/>
  <c r="M314"/>
  <c r="I314"/>
  <c r="H314"/>
  <c r="G314"/>
  <c r="F314"/>
  <c r="D314"/>
  <c r="AO313"/>
  <c r="AN313"/>
  <c r="AM313"/>
  <c r="AL313"/>
  <c r="AK313"/>
  <c r="AJ313"/>
  <c r="AI313"/>
  <c r="AH313"/>
  <c r="AF313"/>
  <c r="AE313"/>
  <c r="AC313"/>
  <c r="R313"/>
  <c r="Q313"/>
  <c r="P313"/>
  <c r="O313"/>
  <c r="N313"/>
  <c r="M313"/>
  <c r="I313"/>
  <c r="H313"/>
  <c r="G313"/>
  <c r="F313"/>
  <c r="D313"/>
  <c r="AO312"/>
  <c r="AN312"/>
  <c r="AM312"/>
  <c r="AL312"/>
  <c r="AK312"/>
  <c r="AJ312"/>
  <c r="AI312"/>
  <c r="AH312"/>
  <c r="AF312"/>
  <c r="AE312"/>
  <c r="AC312"/>
  <c r="R312"/>
  <c r="Q312"/>
  <c r="P312"/>
  <c r="O312"/>
  <c r="N312"/>
  <c r="M312"/>
  <c r="I312"/>
  <c r="H312"/>
  <c r="G312"/>
  <c r="F312"/>
  <c r="D312"/>
  <c r="AO311"/>
  <c r="AN311"/>
  <c r="AM311"/>
  <c r="AL311"/>
  <c r="AK311"/>
  <c r="AJ311"/>
  <c r="AI311"/>
  <c r="AH311"/>
  <c r="AF311"/>
  <c r="AE311"/>
  <c r="AC311"/>
  <c r="R311"/>
  <c r="Q311"/>
  <c r="P311"/>
  <c r="O311"/>
  <c r="N311"/>
  <c r="M311"/>
  <c r="I311"/>
  <c r="H311"/>
  <c r="G311"/>
  <c r="F311"/>
  <c r="D311"/>
  <c r="AO310"/>
  <c r="AN310"/>
  <c r="AM310"/>
  <c r="AL310"/>
  <c r="AK310"/>
  <c r="AJ310"/>
  <c r="AI310"/>
  <c r="AH310"/>
  <c r="AF310"/>
  <c r="AE310"/>
  <c r="AC310"/>
  <c r="R310"/>
  <c r="Q310"/>
  <c r="P310"/>
  <c r="O310"/>
  <c r="N310"/>
  <c r="M310"/>
  <c r="I310"/>
  <c r="H310"/>
  <c r="G310"/>
  <c r="F310"/>
  <c r="D310"/>
  <c r="AO309"/>
  <c r="AN309"/>
  <c r="AM309"/>
  <c r="AL309"/>
  <c r="AK309"/>
  <c r="AJ309"/>
  <c r="AI309"/>
  <c r="AH309"/>
  <c r="AF309"/>
  <c r="AE309"/>
  <c r="AC309"/>
  <c r="R309"/>
  <c r="Q309"/>
  <c r="P309"/>
  <c r="O309"/>
  <c r="N309"/>
  <c r="M309"/>
  <c r="I309"/>
  <c r="H309"/>
  <c r="G309"/>
  <c r="F309"/>
  <c r="D309"/>
  <c r="AO308"/>
  <c r="AN308"/>
  <c r="AM308"/>
  <c r="AL308"/>
  <c r="AK308"/>
  <c r="AJ308"/>
  <c r="AI308"/>
  <c r="AH308"/>
  <c r="AF308"/>
  <c r="AE308"/>
  <c r="AC308"/>
  <c r="R308"/>
  <c r="Q308"/>
  <c r="P308"/>
  <c r="O308"/>
  <c r="N308"/>
  <c r="M308"/>
  <c r="I308"/>
  <c r="H308"/>
  <c r="G308"/>
  <c r="F308"/>
  <c r="D308"/>
  <c r="AO307"/>
  <c r="AN307"/>
  <c r="AM307"/>
  <c r="AL307"/>
  <c r="AK307"/>
  <c r="AJ307"/>
  <c r="AI307"/>
  <c r="AH307"/>
  <c r="AF307"/>
  <c r="AE307"/>
  <c r="AC307"/>
  <c r="R307"/>
  <c r="Q307"/>
  <c r="P307"/>
  <c r="O307"/>
  <c r="N307"/>
  <c r="M307"/>
  <c r="I307"/>
  <c r="H307"/>
  <c r="G307"/>
  <c r="F307"/>
  <c r="D307"/>
  <c r="AO306"/>
  <c r="AN306"/>
  <c r="AM306"/>
  <c r="AL306"/>
  <c r="AK306"/>
  <c r="AJ306"/>
  <c r="AI306"/>
  <c r="AH306"/>
  <c r="AF306"/>
  <c r="AE306"/>
  <c r="AC306"/>
  <c r="R306"/>
  <c r="Q306"/>
  <c r="P306"/>
  <c r="O306"/>
  <c r="N306"/>
  <c r="M306"/>
  <c r="I306"/>
  <c r="H306"/>
  <c r="G306"/>
  <c r="F306"/>
  <c r="D306"/>
  <c r="AO305"/>
  <c r="AN305"/>
  <c r="AM305"/>
  <c r="AL305"/>
  <c r="AK305"/>
  <c r="AJ305"/>
  <c r="AI305"/>
  <c r="AH305"/>
  <c r="AF305"/>
  <c r="AE305"/>
  <c r="AC305"/>
  <c r="R305"/>
  <c r="Q305"/>
  <c r="P305"/>
  <c r="O305"/>
  <c r="N305"/>
  <c r="M305"/>
  <c r="I305"/>
  <c r="H305"/>
  <c r="G305"/>
  <c r="F305"/>
  <c r="D305"/>
  <c r="AO304"/>
  <c r="AN304"/>
  <c r="AM304"/>
  <c r="AL304"/>
  <c r="AK304"/>
  <c r="AJ304"/>
  <c r="AI304"/>
  <c r="AH304"/>
  <c r="AF304"/>
  <c r="AE304"/>
  <c r="AC304"/>
  <c r="R304"/>
  <c r="Q304"/>
  <c r="P304"/>
  <c r="O304"/>
  <c r="N304"/>
  <c r="M304"/>
  <c r="I304"/>
  <c r="H304"/>
  <c r="G304"/>
  <c r="F304"/>
  <c r="D304"/>
  <c r="AO303"/>
  <c r="AN303"/>
  <c r="AM303"/>
  <c r="AL303"/>
  <c r="AK303"/>
  <c r="AJ303"/>
  <c r="AI303"/>
  <c r="AH303"/>
  <c r="AF303"/>
  <c r="AE303"/>
  <c r="AC303"/>
  <c r="R303"/>
  <c r="Q303"/>
  <c r="P303"/>
  <c r="O303"/>
  <c r="N303"/>
  <c r="M303"/>
  <c r="I303"/>
  <c r="H303"/>
  <c r="G303"/>
  <c r="F303"/>
  <c r="D303"/>
  <c r="AO302"/>
  <c r="AN302"/>
  <c r="AM302"/>
  <c r="AL302"/>
  <c r="AK302"/>
  <c r="AJ302"/>
  <c r="AI302"/>
  <c r="AH302"/>
  <c r="AF302"/>
  <c r="AE302"/>
  <c r="AC302"/>
  <c r="R302"/>
  <c r="Q302"/>
  <c r="P302"/>
  <c r="O302"/>
  <c r="N302"/>
  <c r="M302"/>
  <c r="I302"/>
  <c r="H302"/>
  <c r="G302"/>
  <c r="F302"/>
  <c r="D302"/>
  <c r="AO301"/>
  <c r="AN301"/>
  <c r="AM301"/>
  <c r="AL301"/>
  <c r="AK301"/>
  <c r="AJ301"/>
  <c r="AI301"/>
  <c r="AH301"/>
  <c r="AF301"/>
  <c r="AE301"/>
  <c r="AC301"/>
  <c r="R301"/>
  <c r="Q301"/>
  <c r="P301"/>
  <c r="O301"/>
  <c r="N301"/>
  <c r="M301"/>
  <c r="I301"/>
  <c r="H301"/>
  <c r="G301"/>
  <c r="F301"/>
  <c r="D301"/>
  <c r="AO300"/>
  <c r="AN300"/>
  <c r="AM300"/>
  <c r="AL300"/>
  <c r="AK300"/>
  <c r="AJ300"/>
  <c r="AI300"/>
  <c r="AH300"/>
  <c r="AF300"/>
  <c r="AE300"/>
  <c r="AC300"/>
  <c r="R300"/>
  <c r="Q300"/>
  <c r="P300"/>
  <c r="O300"/>
  <c r="N300"/>
  <c r="M300"/>
  <c r="I300"/>
  <c r="H300"/>
  <c r="G300"/>
  <c r="F300"/>
  <c r="D300"/>
  <c r="AO299"/>
  <c r="AN299"/>
  <c r="AM299"/>
  <c r="AL299"/>
  <c r="AK299"/>
  <c r="AJ299"/>
  <c r="AI299"/>
  <c r="AH299"/>
  <c r="AF299"/>
  <c r="AE299"/>
  <c r="AC299"/>
  <c r="R299"/>
  <c r="Q299"/>
  <c r="P299"/>
  <c r="O299"/>
  <c r="N299"/>
  <c r="M299"/>
  <c r="I299"/>
  <c r="H299"/>
  <c r="G299"/>
  <c r="F299"/>
  <c r="D299"/>
  <c r="AO298"/>
  <c r="AN298"/>
  <c r="AM298"/>
  <c r="AL298"/>
  <c r="AK298"/>
  <c r="AJ298"/>
  <c r="AI298"/>
  <c r="AH298"/>
  <c r="AF298"/>
  <c r="AE298"/>
  <c r="AC298"/>
  <c r="R298"/>
  <c r="Q298"/>
  <c r="P298"/>
  <c r="O298"/>
  <c r="N298"/>
  <c r="M298"/>
  <c r="I298"/>
  <c r="H298"/>
  <c r="G298"/>
  <c r="F298"/>
  <c r="D298"/>
  <c r="AO297"/>
  <c r="AN297"/>
  <c r="AM297"/>
  <c r="AL297"/>
  <c r="AK297"/>
  <c r="AJ297"/>
  <c r="AI297"/>
  <c r="AH297"/>
  <c r="AF297"/>
  <c r="AE297"/>
  <c r="AC297"/>
  <c r="R297"/>
  <c r="Q297"/>
  <c r="P297"/>
  <c r="O297"/>
  <c r="N297"/>
  <c r="M297"/>
  <c r="I297"/>
  <c r="H297"/>
  <c r="G297"/>
  <c r="F297"/>
  <c r="D297"/>
  <c r="AO296"/>
  <c r="AN296"/>
  <c r="AM296"/>
  <c r="AL296"/>
  <c r="AK296"/>
  <c r="AJ296"/>
  <c r="AI296"/>
  <c r="AH296"/>
  <c r="AF296"/>
  <c r="AE296"/>
  <c r="AC296"/>
  <c r="R296"/>
  <c r="Q296"/>
  <c r="P296"/>
  <c r="O296"/>
  <c r="N296"/>
  <c r="M296"/>
  <c r="I296"/>
  <c r="H296"/>
  <c r="G296"/>
  <c r="F296"/>
  <c r="D296"/>
  <c r="AO295"/>
  <c r="AN295"/>
  <c r="AM295"/>
  <c r="AL295"/>
  <c r="AK295"/>
  <c r="AJ295"/>
  <c r="AI295"/>
  <c r="AH295"/>
  <c r="AF295"/>
  <c r="AE295"/>
  <c r="AC295"/>
  <c r="R295"/>
  <c r="Q295"/>
  <c r="P295"/>
  <c r="O295"/>
  <c r="N295"/>
  <c r="M295"/>
  <c r="I295"/>
  <c r="H295"/>
  <c r="G295"/>
  <c r="F295"/>
  <c r="D295"/>
  <c r="AO294"/>
  <c r="AN294"/>
  <c r="AM294"/>
  <c r="AL294"/>
  <c r="AK294"/>
  <c r="AJ294"/>
  <c r="AI294"/>
  <c r="AH294"/>
  <c r="AF294"/>
  <c r="AE294"/>
  <c r="AC294"/>
  <c r="R294"/>
  <c r="Q294"/>
  <c r="P294"/>
  <c r="O294"/>
  <c r="N294"/>
  <c r="M294"/>
  <c r="I294"/>
  <c r="H294"/>
  <c r="G294"/>
  <c r="F294"/>
  <c r="D294"/>
  <c r="AO293"/>
  <c r="AN293"/>
  <c r="AM293"/>
  <c r="AL293"/>
  <c r="AK293"/>
  <c r="AJ293"/>
  <c r="AI293"/>
  <c r="AH293"/>
  <c r="AF293"/>
  <c r="AE293"/>
  <c r="AC293"/>
  <c r="R293"/>
  <c r="Q293"/>
  <c r="P293"/>
  <c r="O293"/>
  <c r="N293"/>
  <c r="M293"/>
  <c r="I293"/>
  <c r="H293"/>
  <c r="G293"/>
  <c r="F293"/>
  <c r="D293"/>
  <c r="AO292"/>
  <c r="AN292"/>
  <c r="AM292"/>
  <c r="AL292"/>
  <c r="AK292"/>
  <c r="AJ292"/>
  <c r="AI292"/>
  <c r="AH292"/>
  <c r="AF292"/>
  <c r="AE292"/>
  <c r="AC292"/>
  <c r="R292"/>
  <c r="Q292"/>
  <c r="P292"/>
  <c r="O292"/>
  <c r="N292"/>
  <c r="M292"/>
  <c r="I292"/>
  <c r="H292"/>
  <c r="G292"/>
  <c r="F292"/>
  <c r="D292"/>
  <c r="AO291"/>
  <c r="AN291"/>
  <c r="AM291"/>
  <c r="AL291"/>
  <c r="AK291"/>
  <c r="AJ291"/>
  <c r="AI291"/>
  <c r="AH291"/>
  <c r="AF291"/>
  <c r="AE291"/>
  <c r="AC291"/>
  <c r="R291"/>
  <c r="Q291"/>
  <c r="P291"/>
  <c r="O291"/>
  <c r="N291"/>
  <c r="M291"/>
  <c r="I291"/>
  <c r="H291"/>
  <c r="G291"/>
  <c r="F291"/>
  <c r="D291"/>
  <c r="AO290"/>
  <c r="AN290"/>
  <c r="AM290"/>
  <c r="AL290"/>
  <c r="AK290"/>
  <c r="AJ290"/>
  <c r="AI290"/>
  <c r="AH290"/>
  <c r="AF290"/>
  <c r="AE290"/>
  <c r="AC290"/>
  <c r="R290"/>
  <c r="Q290"/>
  <c r="P290"/>
  <c r="O290"/>
  <c r="N290"/>
  <c r="M290"/>
  <c r="I290"/>
  <c r="H290"/>
  <c r="G290"/>
  <c r="F290"/>
  <c r="D290"/>
  <c r="AO289"/>
  <c r="AN289"/>
  <c r="AM289"/>
  <c r="AL289"/>
  <c r="AK289"/>
  <c r="AJ289"/>
  <c r="AI289"/>
  <c r="AH289"/>
  <c r="AF289"/>
  <c r="AE289"/>
  <c r="AC289"/>
  <c r="R289"/>
  <c r="Q289"/>
  <c r="P289"/>
  <c r="O289"/>
  <c r="N289"/>
  <c r="M289"/>
  <c r="I289"/>
  <c r="H289"/>
  <c r="G289"/>
  <c r="F289"/>
  <c r="D289"/>
  <c r="AO288"/>
  <c r="AN288"/>
  <c r="AM288"/>
  <c r="AL288"/>
  <c r="AK288"/>
  <c r="AJ288"/>
  <c r="AI288"/>
  <c r="AH288"/>
  <c r="AF288"/>
  <c r="AE288"/>
  <c r="AC288"/>
  <c r="R288"/>
  <c r="Q288"/>
  <c r="P288"/>
  <c r="O288"/>
  <c r="N288"/>
  <c r="M288"/>
  <c r="I288"/>
  <c r="H288"/>
  <c r="G288"/>
  <c r="F288"/>
  <c r="D288"/>
  <c r="AO287"/>
  <c r="AN287"/>
  <c r="AM287"/>
  <c r="AL287"/>
  <c r="AK287"/>
  <c r="AJ287"/>
  <c r="AI287"/>
  <c r="AH287"/>
  <c r="AF287"/>
  <c r="AE287"/>
  <c r="AC287"/>
  <c r="R287"/>
  <c r="Q287"/>
  <c r="P287"/>
  <c r="O287"/>
  <c r="N287"/>
  <c r="M287"/>
  <c r="I287"/>
  <c r="H287"/>
  <c r="G287"/>
  <c r="F287"/>
  <c r="D287"/>
  <c r="AO286"/>
  <c r="AN286"/>
  <c r="AM286"/>
  <c r="AL286"/>
  <c r="AK286"/>
  <c r="AJ286"/>
  <c r="AI286"/>
  <c r="AH286"/>
  <c r="AF286"/>
  <c r="AE286"/>
  <c r="AC286"/>
  <c r="R286"/>
  <c r="Q286"/>
  <c r="P286"/>
  <c r="O286"/>
  <c r="N286"/>
  <c r="M286"/>
  <c r="I286"/>
  <c r="H286"/>
  <c r="G286"/>
  <c r="F286"/>
  <c r="D286"/>
  <c r="AO285"/>
  <c r="AN285"/>
  <c r="AM285"/>
  <c r="AL285"/>
  <c r="AK285"/>
  <c r="AJ285"/>
  <c r="AI285"/>
  <c r="AH285"/>
  <c r="AF285"/>
  <c r="AE285"/>
  <c r="AC285"/>
  <c r="R285"/>
  <c r="Q285"/>
  <c r="P285"/>
  <c r="O285"/>
  <c r="N285"/>
  <c r="M285"/>
  <c r="I285"/>
  <c r="H285"/>
  <c r="G285"/>
  <c r="F285"/>
  <c r="D285"/>
  <c r="AO284"/>
  <c r="AN284"/>
  <c r="AM284"/>
  <c r="AL284"/>
  <c r="AK284"/>
  <c r="AJ284"/>
  <c r="AI284"/>
  <c r="AH284"/>
  <c r="AF284"/>
  <c r="AE284"/>
  <c r="AC284"/>
  <c r="R284"/>
  <c r="Q284"/>
  <c r="P284"/>
  <c r="O284"/>
  <c r="N284"/>
  <c r="M284"/>
  <c r="I284"/>
  <c r="H284"/>
  <c r="G284"/>
  <c r="F284"/>
  <c r="D284"/>
  <c r="AO283"/>
  <c r="AN283"/>
  <c r="AM283"/>
  <c r="AL283"/>
  <c r="AK283"/>
  <c r="AJ283"/>
  <c r="AI283"/>
  <c r="AH283"/>
  <c r="AF283"/>
  <c r="AE283"/>
  <c r="AC283"/>
  <c r="R283"/>
  <c r="Q283"/>
  <c r="P283"/>
  <c r="O283"/>
  <c r="N283"/>
  <c r="M283"/>
  <c r="I283"/>
  <c r="H283"/>
  <c r="G283"/>
  <c r="F283"/>
  <c r="D283"/>
  <c r="AO282"/>
  <c r="AN282"/>
  <c r="AM282"/>
  <c r="AL282"/>
  <c r="AK282"/>
  <c r="AJ282"/>
  <c r="AI282"/>
  <c r="AH282"/>
  <c r="AF282"/>
  <c r="AE282"/>
  <c r="AC282"/>
  <c r="R282"/>
  <c r="Q282"/>
  <c r="P282"/>
  <c r="O282"/>
  <c r="N282"/>
  <c r="M282"/>
  <c r="I282"/>
  <c r="H282"/>
  <c r="G282"/>
  <c r="F282"/>
  <c r="D282"/>
  <c r="AO281"/>
  <c r="AN281"/>
  <c r="AM281"/>
  <c r="AL281"/>
  <c r="AK281"/>
  <c r="AJ281"/>
  <c r="AI281"/>
  <c r="AH281"/>
  <c r="AF281"/>
  <c r="AE281"/>
  <c r="AC281"/>
  <c r="R281"/>
  <c r="Q281"/>
  <c r="P281"/>
  <c r="O281"/>
  <c r="N281"/>
  <c r="M281"/>
  <c r="I281"/>
  <c r="H281"/>
  <c r="G281"/>
  <c r="F281"/>
  <c r="D281"/>
  <c r="AO280"/>
  <c r="AN280"/>
  <c r="AM280"/>
  <c r="AL280"/>
  <c r="AK280"/>
  <c r="AJ280"/>
  <c r="AI280"/>
  <c r="AH280"/>
  <c r="AF280"/>
  <c r="AE280"/>
  <c r="AC280"/>
  <c r="R280"/>
  <c r="Q280"/>
  <c r="P280"/>
  <c r="O280"/>
  <c r="N280"/>
  <c r="M280"/>
  <c r="I280"/>
  <c r="H280"/>
  <c r="G280"/>
  <c r="F280"/>
  <c r="D280"/>
  <c r="AO278"/>
  <c r="AN278"/>
  <c r="AM278"/>
  <c r="AL278"/>
  <c r="AK278"/>
  <c r="AJ278"/>
  <c r="AI278"/>
  <c r="AH278"/>
  <c r="AF278"/>
  <c r="AE278"/>
  <c r="AC278"/>
  <c r="R278"/>
  <c r="Q278"/>
  <c r="P278"/>
  <c r="O278"/>
  <c r="N278"/>
  <c r="M278"/>
  <c r="I278"/>
  <c r="H278"/>
  <c r="G278"/>
  <c r="F278"/>
  <c r="D278"/>
  <c r="AO277"/>
  <c r="AN277"/>
  <c r="AM277"/>
  <c r="AL277"/>
  <c r="AK277"/>
  <c r="AJ277"/>
  <c r="AI277"/>
  <c r="AH277"/>
  <c r="AF277"/>
  <c r="AE277"/>
  <c r="AC277"/>
  <c r="R277"/>
  <c r="Q277"/>
  <c r="P277"/>
  <c r="O277"/>
  <c r="N277"/>
  <c r="M277"/>
  <c r="I277"/>
  <c r="H277"/>
  <c r="G277"/>
  <c r="F277"/>
  <c r="D277"/>
  <c r="AO276"/>
  <c r="AN276"/>
  <c r="AM276"/>
  <c r="AL276"/>
  <c r="AK276"/>
  <c r="AJ276"/>
  <c r="AI276"/>
  <c r="AH276"/>
  <c r="AF276"/>
  <c r="AE276"/>
  <c r="AC276"/>
  <c r="R276"/>
  <c r="Q276"/>
  <c r="P276"/>
  <c r="O276"/>
  <c r="N276"/>
  <c r="M276"/>
  <c r="I276"/>
  <c r="H276"/>
  <c r="G276"/>
  <c r="F276"/>
  <c r="D276"/>
  <c r="AO275"/>
  <c r="AN275"/>
  <c r="AM275"/>
  <c r="AL275"/>
  <c r="AK275"/>
  <c r="AJ275"/>
  <c r="AI275"/>
  <c r="AH275"/>
  <c r="AF275"/>
  <c r="AE275"/>
  <c r="AC275"/>
  <c r="R275"/>
  <c r="Q275"/>
  <c r="P275"/>
  <c r="O275"/>
  <c r="N275"/>
  <c r="M275"/>
  <c r="I275"/>
  <c r="H275"/>
  <c r="G275"/>
  <c r="F275"/>
  <c r="D275"/>
  <c r="AO274"/>
  <c r="AN274"/>
  <c r="AM274"/>
  <c r="AL274"/>
  <c r="AK274"/>
  <c r="AJ274"/>
  <c r="AI274"/>
  <c r="AH274"/>
  <c r="AF274"/>
  <c r="AE274"/>
  <c r="AC274"/>
  <c r="R274"/>
  <c r="Q274"/>
  <c r="P274"/>
  <c r="O274"/>
  <c r="N274"/>
  <c r="M274"/>
  <c r="I274"/>
  <c r="H274"/>
  <c r="G274"/>
  <c r="F274"/>
  <c r="D274"/>
  <c r="AO273"/>
  <c r="AN273"/>
  <c r="AM273"/>
  <c r="AL273"/>
  <c r="AK273"/>
  <c r="AJ273"/>
  <c r="AI273"/>
  <c r="AH273"/>
  <c r="AF273"/>
  <c r="AE273"/>
  <c r="AC273"/>
  <c r="R273"/>
  <c r="Q273"/>
  <c r="P273"/>
  <c r="O273"/>
  <c r="N273"/>
  <c r="M273"/>
  <c r="I273"/>
  <c r="H273"/>
  <c r="G273"/>
  <c r="F273"/>
  <c r="D273"/>
  <c r="AO272"/>
  <c r="AN272"/>
  <c r="AM272"/>
  <c r="AL272"/>
  <c r="AK272"/>
  <c r="AJ272"/>
  <c r="AI272"/>
  <c r="AH272"/>
  <c r="AF272"/>
  <c r="AE272"/>
  <c r="AC272"/>
  <c r="R272"/>
  <c r="Q272"/>
  <c r="P272"/>
  <c r="O272"/>
  <c r="N272"/>
  <c r="M272"/>
  <c r="I272"/>
  <c r="H272"/>
  <c r="G272"/>
  <c r="F272"/>
  <c r="D272"/>
  <c r="AO271"/>
  <c r="AN271"/>
  <c r="AM271"/>
  <c r="AL271"/>
  <c r="AK271"/>
  <c r="AJ271"/>
  <c r="AI271"/>
  <c r="AH271"/>
  <c r="AF271"/>
  <c r="AE271"/>
  <c r="AC271"/>
  <c r="R271"/>
  <c r="Q271"/>
  <c r="P271"/>
  <c r="O271"/>
  <c r="N271"/>
  <c r="M271"/>
  <c r="I271"/>
  <c r="H271"/>
  <c r="G271"/>
  <c r="F271"/>
  <c r="D271"/>
  <c r="AO270"/>
  <c r="AN270"/>
  <c r="AM270"/>
  <c r="AL270"/>
  <c r="AK270"/>
  <c r="AJ270"/>
  <c r="AI270"/>
  <c r="AH270"/>
  <c r="AF270"/>
  <c r="AE270"/>
  <c r="AC270"/>
  <c r="R270"/>
  <c r="Q270"/>
  <c r="P270"/>
  <c r="O270"/>
  <c r="N270"/>
  <c r="M270"/>
  <c r="I270"/>
  <c r="H270"/>
  <c r="G270"/>
  <c r="F270"/>
  <c r="D270"/>
  <c r="AO269"/>
  <c r="AN269"/>
  <c r="AM269"/>
  <c r="AL269"/>
  <c r="AK269"/>
  <c r="AJ269"/>
  <c r="AI269"/>
  <c r="AH269"/>
  <c r="AF269"/>
  <c r="AE269"/>
  <c r="AC269"/>
  <c r="R269"/>
  <c r="Q269"/>
  <c r="P269"/>
  <c r="O269"/>
  <c r="N269"/>
  <c r="M269"/>
  <c r="I269"/>
  <c r="H269"/>
  <c r="G269"/>
  <c r="F269"/>
  <c r="D269"/>
  <c r="AO268"/>
  <c r="AN268"/>
  <c r="AM268"/>
  <c r="AL268"/>
  <c r="AK268"/>
  <c r="AJ268"/>
  <c r="AI268"/>
  <c r="AH268"/>
  <c r="AF268"/>
  <c r="AE268"/>
  <c r="AC268"/>
  <c r="R268"/>
  <c r="Q268"/>
  <c r="P268"/>
  <c r="O268"/>
  <c r="N268"/>
  <c r="M268"/>
  <c r="I268"/>
  <c r="H268"/>
  <c r="G268"/>
  <c r="F268"/>
  <c r="D268"/>
  <c r="AO267"/>
  <c r="AN267"/>
  <c r="AM267"/>
  <c r="AL267"/>
  <c r="AK267"/>
  <c r="AJ267"/>
  <c r="AI267"/>
  <c r="AH267"/>
  <c r="AF267"/>
  <c r="AE267"/>
  <c r="AC267"/>
  <c r="R267"/>
  <c r="Q267"/>
  <c r="P267"/>
  <c r="O267"/>
  <c r="N267"/>
  <c r="M267"/>
  <c r="I267"/>
  <c r="H267"/>
  <c r="G267"/>
  <c r="F267"/>
  <c r="D267"/>
  <c r="AO266"/>
  <c r="AN266"/>
  <c r="AM266"/>
  <c r="AL266"/>
  <c r="AK266"/>
  <c r="AJ266"/>
  <c r="AI266"/>
  <c r="AH266"/>
  <c r="AF266"/>
  <c r="AE266"/>
  <c r="AC266"/>
  <c r="R266"/>
  <c r="Q266"/>
  <c r="P266"/>
  <c r="O266"/>
  <c r="N266"/>
  <c r="M266"/>
  <c r="I266"/>
  <c r="H266"/>
  <c r="G266"/>
  <c r="F266"/>
  <c r="D266"/>
  <c r="AO265"/>
  <c r="AN265"/>
  <c r="AM265"/>
  <c r="AL265"/>
  <c r="AK265"/>
  <c r="AJ265"/>
  <c r="AI265"/>
  <c r="AH265"/>
  <c r="AF265"/>
  <c r="AE265"/>
  <c r="AC265"/>
  <c r="R265"/>
  <c r="Q265"/>
  <c r="P265"/>
  <c r="O265"/>
  <c r="N265"/>
  <c r="M265"/>
  <c r="I265"/>
  <c r="H265"/>
  <c r="G265"/>
  <c r="F265"/>
  <c r="D265"/>
  <c r="AO264"/>
  <c r="AN264"/>
  <c r="AM264"/>
  <c r="AL264"/>
  <c r="AK264"/>
  <c r="AJ264"/>
  <c r="AI264"/>
  <c r="AH264"/>
  <c r="AF264"/>
  <c r="AE264"/>
  <c r="AC264"/>
  <c r="R264"/>
  <c r="Q264"/>
  <c r="P264"/>
  <c r="O264"/>
  <c r="N264"/>
  <c r="M264"/>
  <c r="I264"/>
  <c r="H264"/>
  <c r="G264"/>
  <c r="F264"/>
  <c r="D264"/>
  <c r="AO263"/>
  <c r="AN263"/>
  <c r="AM263"/>
  <c r="AL263"/>
  <c r="AK263"/>
  <c r="AJ263"/>
  <c r="AI263"/>
  <c r="AH263"/>
  <c r="AF263"/>
  <c r="AE263"/>
  <c r="AC263"/>
  <c r="R263"/>
  <c r="Q263"/>
  <c r="P263"/>
  <c r="O263"/>
  <c r="N263"/>
  <c r="M263"/>
  <c r="I263"/>
  <c r="H263"/>
  <c r="G263"/>
  <c r="F263"/>
  <c r="D263"/>
  <c r="AO262"/>
  <c r="AN262"/>
  <c r="AM262"/>
  <c r="AL262"/>
  <c r="AK262"/>
  <c r="AJ262"/>
  <c r="AI262"/>
  <c r="AH262"/>
  <c r="AF262"/>
  <c r="AE262"/>
  <c r="AC262"/>
  <c r="R262"/>
  <c r="Q262"/>
  <c r="P262"/>
  <c r="O262"/>
  <c r="N262"/>
  <c r="M262"/>
  <c r="I262"/>
  <c r="H262"/>
  <c r="G262"/>
  <c r="F262"/>
  <c r="D262"/>
  <c r="AO261"/>
  <c r="AN261"/>
  <c r="AM261"/>
  <c r="AL261"/>
  <c r="AK261"/>
  <c r="AJ261"/>
  <c r="AI261"/>
  <c r="AH261"/>
  <c r="AF261"/>
  <c r="AE261"/>
  <c r="AC261"/>
  <c r="R261"/>
  <c r="Q261"/>
  <c r="P261"/>
  <c r="O261"/>
  <c r="N261"/>
  <c r="M261"/>
  <c r="I261"/>
  <c r="H261"/>
  <c r="G261"/>
  <c r="F261"/>
  <c r="D261"/>
  <c r="AO260"/>
  <c r="AN260"/>
  <c r="AM260"/>
  <c r="AL260"/>
  <c r="AK260"/>
  <c r="AJ260"/>
  <c r="AI260"/>
  <c r="AH260"/>
  <c r="AF260"/>
  <c r="AE260"/>
  <c r="AC260"/>
  <c r="R260"/>
  <c r="Q260"/>
  <c r="P260"/>
  <c r="O260"/>
  <c r="N260"/>
  <c r="M260"/>
  <c r="I260"/>
  <c r="H260"/>
  <c r="G260"/>
  <c r="F260"/>
  <c r="D260"/>
  <c r="AO259"/>
  <c r="AN259"/>
  <c r="AM259"/>
  <c r="AL259"/>
  <c r="AK259"/>
  <c r="AJ259"/>
  <c r="AI259"/>
  <c r="AH259"/>
  <c r="AF259"/>
  <c r="AE259"/>
  <c r="AC259"/>
  <c r="R259"/>
  <c r="Q259"/>
  <c r="P259"/>
  <c r="O259"/>
  <c r="N259"/>
  <c r="M259"/>
  <c r="I259"/>
  <c r="H259"/>
  <c r="G259"/>
  <c r="F259"/>
  <c r="D259"/>
  <c r="AO258"/>
  <c r="AN258"/>
  <c r="AM258"/>
  <c r="AL258"/>
  <c r="AK258"/>
  <c r="AJ258"/>
  <c r="AI258"/>
  <c r="AH258"/>
  <c r="AF258"/>
  <c r="AE258"/>
  <c r="AC258"/>
  <c r="R258"/>
  <c r="Q258"/>
  <c r="P258"/>
  <c r="O258"/>
  <c r="N258"/>
  <c r="M258"/>
  <c r="I258"/>
  <c r="H258"/>
  <c r="G258"/>
  <c r="F258"/>
  <c r="D258"/>
  <c r="AO257"/>
  <c r="AN257"/>
  <c r="AM257"/>
  <c r="AL257"/>
  <c r="AK257"/>
  <c r="AJ257"/>
  <c r="AI257"/>
  <c r="AH257"/>
  <c r="AF257"/>
  <c r="AE257"/>
  <c r="AC257"/>
  <c r="R257"/>
  <c r="Q257"/>
  <c r="P257"/>
  <c r="O257"/>
  <c r="N257"/>
  <c r="M257"/>
  <c r="I257"/>
  <c r="H257"/>
  <c r="G257"/>
  <c r="F257"/>
  <c r="D257"/>
  <c r="AO256"/>
  <c r="AN256"/>
  <c r="AM256"/>
  <c r="AL256"/>
  <c r="AK256"/>
  <c r="AJ256"/>
  <c r="AI256"/>
  <c r="AH256"/>
  <c r="AF256"/>
  <c r="AE256"/>
  <c r="AC256"/>
  <c r="R256"/>
  <c r="Q256"/>
  <c r="P256"/>
  <c r="O256"/>
  <c r="N256"/>
  <c r="M256"/>
  <c r="I256"/>
  <c r="H256"/>
  <c r="G256"/>
  <c r="F256"/>
  <c r="D256"/>
  <c r="AO255"/>
  <c r="AN255"/>
  <c r="AM255"/>
  <c r="AL255"/>
  <c r="AK255"/>
  <c r="AJ255"/>
  <c r="AI255"/>
  <c r="AH255"/>
  <c r="AF255"/>
  <c r="AE255"/>
  <c r="AC255"/>
  <c r="R255"/>
  <c r="Q255"/>
  <c r="P255"/>
  <c r="O255"/>
  <c r="N255"/>
  <c r="M255"/>
  <c r="I255"/>
  <c r="H255"/>
  <c r="G255"/>
  <c r="F255"/>
  <c r="D255"/>
  <c r="AO254"/>
  <c r="AN254"/>
  <c r="AM254"/>
  <c r="AL254"/>
  <c r="AK254"/>
  <c r="AJ254"/>
  <c r="AI254"/>
  <c r="AH254"/>
  <c r="AF254"/>
  <c r="AE254"/>
  <c r="AC254"/>
  <c r="R254"/>
  <c r="Q254"/>
  <c r="P254"/>
  <c r="O254"/>
  <c r="N254"/>
  <c r="M254"/>
  <c r="I254"/>
  <c r="H254"/>
  <c r="G254"/>
  <c r="F254"/>
  <c r="D254"/>
  <c r="AO253"/>
  <c r="AN253"/>
  <c r="AM253"/>
  <c r="AL253"/>
  <c r="AK253"/>
  <c r="AJ253"/>
  <c r="AI253"/>
  <c r="AH253"/>
  <c r="AF253"/>
  <c r="AE253"/>
  <c r="AC253"/>
  <c r="R253"/>
  <c r="Q253"/>
  <c r="P253"/>
  <c r="O253"/>
  <c r="N253"/>
  <c r="M253"/>
  <c r="I253"/>
  <c r="H253"/>
  <c r="G253"/>
  <c r="F253"/>
  <c r="D253"/>
  <c r="AO252"/>
  <c r="AN252"/>
  <c r="AM252"/>
  <c r="AL252"/>
  <c r="AK252"/>
  <c r="AJ252"/>
  <c r="AI252"/>
  <c r="AH252"/>
  <c r="AF252"/>
  <c r="AE252"/>
  <c r="AC252"/>
  <c r="R252"/>
  <c r="Q252"/>
  <c r="P252"/>
  <c r="O252"/>
  <c r="N252"/>
  <c r="M252"/>
  <c r="I252"/>
  <c r="H252"/>
  <c r="G252"/>
  <c r="F252"/>
  <c r="D252"/>
  <c r="AO251"/>
  <c r="AN251"/>
  <c r="AM251"/>
  <c r="AL251"/>
  <c r="AK251"/>
  <c r="AJ251"/>
  <c r="AI251"/>
  <c r="AH251"/>
  <c r="AF251"/>
  <c r="AE251"/>
  <c r="AC251"/>
  <c r="R251"/>
  <c r="Q251"/>
  <c r="P251"/>
  <c r="O251"/>
  <c r="N251"/>
  <c r="M251"/>
  <c r="I251"/>
  <c r="H251"/>
  <c r="G251"/>
  <c r="F251"/>
  <c r="D251"/>
  <c r="AO250"/>
  <c r="AN250"/>
  <c r="AM250"/>
  <c r="AL250"/>
  <c r="AK250"/>
  <c r="AJ250"/>
  <c r="AI250"/>
  <c r="AH250"/>
  <c r="AF250"/>
  <c r="AE250"/>
  <c r="AC250"/>
  <c r="R250"/>
  <c r="Q250"/>
  <c r="P250"/>
  <c r="O250"/>
  <c r="N250"/>
  <c r="M250"/>
  <c r="I250"/>
  <c r="H250"/>
  <c r="G250"/>
  <c r="F250"/>
  <c r="D250"/>
  <c r="AO249"/>
  <c r="AN249"/>
  <c r="AM249"/>
  <c r="AL249"/>
  <c r="AK249"/>
  <c r="AJ249"/>
  <c r="AI249"/>
  <c r="AH249"/>
  <c r="AF249"/>
  <c r="AE249"/>
  <c r="AC249"/>
  <c r="R249"/>
  <c r="Q249"/>
  <c r="P249"/>
  <c r="O249"/>
  <c r="N249"/>
  <c r="M249"/>
  <c r="I249"/>
  <c r="H249"/>
  <c r="G249"/>
  <c r="F249"/>
  <c r="D249"/>
  <c r="AO248"/>
  <c r="AN248"/>
  <c r="AM248"/>
  <c r="AL248"/>
  <c r="AK248"/>
  <c r="AJ248"/>
  <c r="AI248"/>
  <c r="AH248"/>
  <c r="AF248"/>
  <c r="AE248"/>
  <c r="AC248"/>
  <c r="R248"/>
  <c r="Q248"/>
  <c r="P248"/>
  <c r="O248"/>
  <c r="N248"/>
  <c r="M248"/>
  <c r="I248"/>
  <c r="H248"/>
  <c r="G248"/>
  <c r="F248"/>
  <c r="D248"/>
  <c r="AO247"/>
  <c r="AN247"/>
  <c r="AM247"/>
  <c r="AL247"/>
  <c r="AK247"/>
  <c r="AJ247"/>
  <c r="AI247"/>
  <c r="AH247"/>
  <c r="AF247"/>
  <c r="AE247"/>
  <c r="AC247"/>
  <c r="R247"/>
  <c r="Q247"/>
  <c r="P247"/>
  <c r="O247"/>
  <c r="N247"/>
  <c r="M247"/>
  <c r="I247"/>
  <c r="H247"/>
  <c r="G247"/>
  <c r="F247"/>
  <c r="D247"/>
  <c r="AO246"/>
  <c r="AN246"/>
  <c r="AM246"/>
  <c r="AL246"/>
  <c r="AK246"/>
  <c r="AJ246"/>
  <c r="AI246"/>
  <c r="AH246"/>
  <c r="AF246"/>
  <c r="AE246"/>
  <c r="AC246"/>
  <c r="R246"/>
  <c r="Q246"/>
  <c r="P246"/>
  <c r="O246"/>
  <c r="N246"/>
  <c r="M246"/>
  <c r="I246"/>
  <c r="H246"/>
  <c r="G246"/>
  <c r="F246"/>
  <c r="D246"/>
  <c r="AO245"/>
  <c r="AN245"/>
  <c r="AM245"/>
  <c r="AL245"/>
  <c r="AK245"/>
  <c r="AJ245"/>
  <c r="AI245"/>
  <c r="AH245"/>
  <c r="AF245"/>
  <c r="AE245"/>
  <c r="AC245"/>
  <c r="R245"/>
  <c r="Q245"/>
  <c r="P245"/>
  <c r="O245"/>
  <c r="N245"/>
  <c r="M245"/>
  <c r="I245"/>
  <c r="H245"/>
  <c r="G245"/>
  <c r="F245"/>
  <c r="D245"/>
  <c r="AO244"/>
  <c r="AN244"/>
  <c r="AM244"/>
  <c r="AL244"/>
  <c r="AK244"/>
  <c r="AJ244"/>
  <c r="AI244"/>
  <c r="AH244"/>
  <c r="AF244"/>
  <c r="AE244"/>
  <c r="AC244"/>
  <c r="R244"/>
  <c r="Q244"/>
  <c r="P244"/>
  <c r="O244"/>
  <c r="N244"/>
  <c r="M244"/>
  <c r="I244"/>
  <c r="H244"/>
  <c r="G244"/>
  <c r="F244"/>
  <c r="D244"/>
  <c r="AO243"/>
  <c r="AN243"/>
  <c r="AM243"/>
  <c r="AL243"/>
  <c r="AK243"/>
  <c r="AJ243"/>
  <c r="AI243"/>
  <c r="AH243"/>
  <c r="AF243"/>
  <c r="AE243"/>
  <c r="AC243"/>
  <c r="R243"/>
  <c r="Q243"/>
  <c r="P243"/>
  <c r="O243"/>
  <c r="N243"/>
  <c r="M243"/>
  <c r="I243"/>
  <c r="H243"/>
  <c r="G243"/>
  <c r="F243"/>
  <c r="D243"/>
  <c r="AO242"/>
  <c r="AN242"/>
  <c r="AM242"/>
  <c r="AL242"/>
  <c r="AK242"/>
  <c r="AJ242"/>
  <c r="AI242"/>
  <c r="AH242"/>
  <c r="AF242"/>
  <c r="AE242"/>
  <c r="AC242"/>
  <c r="R242"/>
  <c r="Q242"/>
  <c r="P242"/>
  <c r="O242"/>
  <c r="N242"/>
  <c r="M242"/>
  <c r="I242"/>
  <c r="H242"/>
  <c r="G242"/>
  <c r="F242"/>
  <c r="D242"/>
  <c r="AO241"/>
  <c r="AN241"/>
  <c r="AM241"/>
  <c r="AL241"/>
  <c r="AK241"/>
  <c r="AJ241"/>
  <c r="AI241"/>
  <c r="AH241"/>
  <c r="AF241"/>
  <c r="AE241"/>
  <c r="AC241"/>
  <c r="R241"/>
  <c r="Q241"/>
  <c r="P241"/>
  <c r="O241"/>
  <c r="N241"/>
  <c r="M241"/>
  <c r="I241"/>
  <c r="H241"/>
  <c r="G241"/>
  <c r="F241"/>
  <c r="D241"/>
  <c r="AO240"/>
  <c r="AN240"/>
  <c r="AM240"/>
  <c r="AL240"/>
  <c r="AK240"/>
  <c r="AJ240"/>
  <c r="AI240"/>
  <c r="AH240"/>
  <c r="AF240"/>
  <c r="AE240"/>
  <c r="AC240"/>
  <c r="R240"/>
  <c r="Q240"/>
  <c r="P240"/>
  <c r="O240"/>
  <c r="N240"/>
  <c r="M240"/>
  <c r="I240"/>
  <c r="H240"/>
  <c r="G240"/>
  <c r="F240"/>
  <c r="D240"/>
  <c r="AO239"/>
  <c r="AN239"/>
  <c r="AM239"/>
  <c r="AL239"/>
  <c r="AK239"/>
  <c r="AJ239"/>
  <c r="AI239"/>
  <c r="AH239"/>
  <c r="AF239"/>
  <c r="AE239"/>
  <c r="AC239"/>
  <c r="R239"/>
  <c r="Q239"/>
  <c r="P239"/>
  <c r="O239"/>
  <c r="N239"/>
  <c r="M239"/>
  <c r="I239"/>
  <c r="H239"/>
  <c r="G239"/>
  <c r="F239"/>
  <c r="D239"/>
  <c r="AO238"/>
  <c r="AN238"/>
  <c r="AM238"/>
  <c r="AL238"/>
  <c r="AK238"/>
  <c r="AJ238"/>
  <c r="AI238"/>
  <c r="AH238"/>
  <c r="AF238"/>
  <c r="AE238"/>
  <c r="AC238"/>
  <c r="R238"/>
  <c r="Q238"/>
  <c r="P238"/>
  <c r="O238"/>
  <c r="N238"/>
  <c r="M238"/>
  <c r="I238"/>
  <c r="H238"/>
  <c r="G238"/>
  <c r="F238"/>
  <c r="D238"/>
  <c r="AO237"/>
  <c r="AN237"/>
  <c r="AM237"/>
  <c r="AL237"/>
  <c r="AK237"/>
  <c r="AJ237"/>
  <c r="AI237"/>
  <c r="AH237"/>
  <c r="AF237"/>
  <c r="AE237"/>
  <c r="AC237"/>
  <c r="R237"/>
  <c r="Q237"/>
  <c r="P237"/>
  <c r="O237"/>
  <c r="N237"/>
  <c r="M237"/>
  <c r="I237"/>
  <c r="H237"/>
  <c r="G237"/>
  <c r="F237"/>
  <c r="D237"/>
  <c r="AO236"/>
  <c r="AN236"/>
  <c r="AM236"/>
  <c r="AL236"/>
  <c r="AK236"/>
  <c r="AJ236"/>
  <c r="AI236"/>
  <c r="AH236"/>
  <c r="AF236"/>
  <c r="AE236"/>
  <c r="AC236"/>
  <c r="R236"/>
  <c r="Q236"/>
  <c r="P236"/>
  <c r="O236"/>
  <c r="N236"/>
  <c r="M236"/>
  <c r="I236"/>
  <c r="H236"/>
  <c r="G236"/>
  <c r="F236"/>
  <c r="D236"/>
  <c r="AO235"/>
  <c r="AN235"/>
  <c r="AM235"/>
  <c r="AL235"/>
  <c r="AK235"/>
  <c r="AJ235"/>
  <c r="AI235"/>
  <c r="AH235"/>
  <c r="AF235"/>
  <c r="AE235"/>
  <c r="AC235"/>
  <c r="R235"/>
  <c r="Q235"/>
  <c r="P235"/>
  <c r="O235"/>
  <c r="N235"/>
  <c r="M235"/>
  <c r="I235"/>
  <c r="H235"/>
  <c r="G235"/>
  <c r="F235"/>
  <c r="D235"/>
  <c r="AO234"/>
  <c r="AN234"/>
  <c r="AM234"/>
  <c r="AL234"/>
  <c r="AK234"/>
  <c r="AJ234"/>
  <c r="AI234"/>
  <c r="AH234"/>
  <c r="AF234"/>
  <c r="AE234"/>
  <c r="AC234"/>
  <c r="R234"/>
  <c r="Q234"/>
  <c r="P234"/>
  <c r="O234"/>
  <c r="N234"/>
  <c r="M234"/>
  <c r="I234"/>
  <c r="H234"/>
  <c r="G234"/>
  <c r="F234"/>
  <c r="D234"/>
  <c r="AO233"/>
  <c r="AN233"/>
  <c r="AM233"/>
  <c r="AL233"/>
  <c r="AK233"/>
  <c r="AJ233"/>
  <c r="AI233"/>
  <c r="AH233"/>
  <c r="AF233"/>
  <c r="AE233"/>
  <c r="AC233"/>
  <c r="R233"/>
  <c r="Q233"/>
  <c r="P233"/>
  <c r="O233"/>
  <c r="N233"/>
  <c r="M233"/>
  <c r="I233"/>
  <c r="H233"/>
  <c r="G233"/>
  <c r="F233"/>
  <c r="D233"/>
  <c r="AO232"/>
  <c r="AN232"/>
  <c r="AM232"/>
  <c r="AL232"/>
  <c r="AK232"/>
  <c r="AJ232"/>
  <c r="AI232"/>
  <c r="AH232"/>
  <c r="AF232"/>
  <c r="AE232"/>
  <c r="AC232"/>
  <c r="R232"/>
  <c r="Q232"/>
  <c r="P232"/>
  <c r="O232"/>
  <c r="N232"/>
  <c r="M232"/>
  <c r="I232"/>
  <c r="H232"/>
  <c r="G232"/>
  <c r="F232"/>
  <c r="D232"/>
  <c r="AO231"/>
  <c r="AN231"/>
  <c r="AM231"/>
  <c r="AL231"/>
  <c r="AK231"/>
  <c r="AJ231"/>
  <c r="AI231"/>
  <c r="AH231"/>
  <c r="AF231"/>
  <c r="AE231"/>
  <c r="AC231"/>
  <c r="R231"/>
  <c r="Q231"/>
  <c r="P231"/>
  <c r="O231"/>
  <c r="N231"/>
  <c r="M231"/>
  <c r="I231"/>
  <c r="H231"/>
  <c r="G231"/>
  <c r="F231"/>
  <c r="D231"/>
  <c r="AO230"/>
  <c r="AN230"/>
  <c r="AM230"/>
  <c r="AL230"/>
  <c r="AK230"/>
  <c r="AJ230"/>
  <c r="AI230"/>
  <c r="AH230"/>
  <c r="AF230"/>
  <c r="AE230"/>
  <c r="AC230"/>
  <c r="R230"/>
  <c r="Q230"/>
  <c r="P230"/>
  <c r="O230"/>
  <c r="N230"/>
  <c r="M230"/>
  <c r="I230"/>
  <c r="H230"/>
  <c r="G230"/>
  <c r="F230"/>
  <c r="D230"/>
  <c r="AO229"/>
  <c r="AN229"/>
  <c r="AM229"/>
  <c r="AL229"/>
  <c r="AK229"/>
  <c r="AJ229"/>
  <c r="AI229"/>
  <c r="AH229"/>
  <c r="AF229"/>
  <c r="AE229"/>
  <c r="AC229"/>
  <c r="R229"/>
  <c r="Q229"/>
  <c r="P229"/>
  <c r="O229"/>
  <c r="N229"/>
  <c r="M229"/>
  <c r="I229"/>
  <c r="H229"/>
  <c r="G229"/>
  <c r="F229"/>
  <c r="D229"/>
  <c r="AO228"/>
  <c r="AN228"/>
  <c r="AM228"/>
  <c r="AL228"/>
  <c r="AK228"/>
  <c r="AJ228"/>
  <c r="AI228"/>
  <c r="AH228"/>
  <c r="AF228"/>
  <c r="AE228"/>
  <c r="AC228"/>
  <c r="R228"/>
  <c r="Q228"/>
  <c r="P228"/>
  <c r="O228"/>
  <c r="N228"/>
  <c r="M228"/>
  <c r="I228"/>
  <c r="H228"/>
  <c r="G228"/>
  <c r="F228"/>
  <c r="D228"/>
  <c r="AO227"/>
  <c r="AN227"/>
  <c r="AM227"/>
  <c r="AL227"/>
  <c r="AK227"/>
  <c r="AJ227"/>
  <c r="AI227"/>
  <c r="AH227"/>
  <c r="AF227"/>
  <c r="AE227"/>
  <c r="AC227"/>
  <c r="R227"/>
  <c r="Q227"/>
  <c r="P227"/>
  <c r="O227"/>
  <c r="N227"/>
  <c r="M227"/>
  <c r="I227"/>
  <c r="H227"/>
  <c r="G227"/>
  <c r="F227"/>
  <c r="D227"/>
  <c r="AO226"/>
  <c r="AN226"/>
  <c r="AM226"/>
  <c r="AL226"/>
  <c r="AK226"/>
  <c r="AJ226"/>
  <c r="AI226"/>
  <c r="AH226"/>
  <c r="AF226"/>
  <c r="AE226"/>
  <c r="AC226"/>
  <c r="R226"/>
  <c r="Q226"/>
  <c r="P226"/>
  <c r="O226"/>
  <c r="N226"/>
  <c r="M226"/>
  <c r="I226"/>
  <c r="H226"/>
  <c r="G226"/>
  <c r="F226"/>
  <c r="D226"/>
  <c r="AO225"/>
  <c r="AN225"/>
  <c r="AM225"/>
  <c r="AL225"/>
  <c r="AK225"/>
  <c r="AJ225"/>
  <c r="AI225"/>
  <c r="AH225"/>
  <c r="AF225"/>
  <c r="AE225"/>
  <c r="AC225"/>
  <c r="R225"/>
  <c r="Q225"/>
  <c r="P225"/>
  <c r="O225"/>
  <c r="N225"/>
  <c r="M225"/>
  <c r="I225"/>
  <c r="H225"/>
  <c r="G225"/>
  <c r="F225"/>
  <c r="D225"/>
  <c r="AO224"/>
  <c r="AN224"/>
  <c r="AM224"/>
  <c r="AL224"/>
  <c r="AK224"/>
  <c r="AJ224"/>
  <c r="AI224"/>
  <c r="AH224"/>
  <c r="AF224"/>
  <c r="AE224"/>
  <c r="AC224"/>
  <c r="R224"/>
  <c r="Q224"/>
  <c r="P224"/>
  <c r="O224"/>
  <c r="N224"/>
  <c r="M224"/>
  <c r="I224"/>
  <c r="H224"/>
  <c r="G224"/>
  <c r="F224"/>
  <c r="D224"/>
  <c r="AO223"/>
  <c r="AN223"/>
  <c r="AM223"/>
  <c r="AL223"/>
  <c r="AK223"/>
  <c r="AJ223"/>
  <c r="AI223"/>
  <c r="AH223"/>
  <c r="AF223"/>
  <c r="AE223"/>
  <c r="AC223"/>
  <c r="R223"/>
  <c r="Q223"/>
  <c r="P223"/>
  <c r="O223"/>
  <c r="N223"/>
  <c r="M223"/>
  <c r="I223"/>
  <c r="H223"/>
  <c r="G223"/>
  <c r="F223"/>
  <c r="D223"/>
  <c r="AO222"/>
  <c r="AN222"/>
  <c r="AM222"/>
  <c r="AL222"/>
  <c r="AK222"/>
  <c r="AJ222"/>
  <c r="AI222"/>
  <c r="AH222"/>
  <c r="AF222"/>
  <c r="AE222"/>
  <c r="AC222"/>
  <c r="R222"/>
  <c r="Q222"/>
  <c r="P222"/>
  <c r="O222"/>
  <c r="N222"/>
  <c r="M222"/>
  <c r="I222"/>
  <c r="H222"/>
  <c r="G222"/>
  <c r="F222"/>
  <c r="D222"/>
  <c r="AO221"/>
  <c r="AN221"/>
  <c r="AM221"/>
  <c r="AL221"/>
  <c r="AK221"/>
  <c r="AJ221"/>
  <c r="AI221"/>
  <c r="AH221"/>
  <c r="AF221"/>
  <c r="AE221"/>
  <c r="AC221"/>
  <c r="R221"/>
  <c r="Q221"/>
  <c r="P221"/>
  <c r="O221"/>
  <c r="N221"/>
  <c r="M221"/>
  <c r="I221"/>
  <c r="H221"/>
  <c r="G221"/>
  <c r="F221"/>
  <c r="D221"/>
  <c r="AO220"/>
  <c r="AN220"/>
  <c r="AM220"/>
  <c r="AL220"/>
  <c r="AK220"/>
  <c r="AJ220"/>
  <c r="AI220"/>
  <c r="AH220"/>
  <c r="AF220"/>
  <c r="AE220"/>
  <c r="AC220"/>
  <c r="R220"/>
  <c r="Q220"/>
  <c r="P220"/>
  <c r="O220"/>
  <c r="N220"/>
  <c r="M220"/>
  <c r="I220"/>
  <c r="H220"/>
  <c r="G220"/>
  <c r="F220"/>
  <c r="D220"/>
  <c r="AO219"/>
  <c r="AN219"/>
  <c r="AM219"/>
  <c r="AL219"/>
  <c r="AK219"/>
  <c r="AJ219"/>
  <c r="AI219"/>
  <c r="AH219"/>
  <c r="AF219"/>
  <c r="AE219"/>
  <c r="AC219"/>
  <c r="R219"/>
  <c r="Q219"/>
  <c r="P219"/>
  <c r="O219"/>
  <c r="N219"/>
  <c r="M219"/>
  <c r="I219"/>
  <c r="H219"/>
  <c r="G219"/>
  <c r="F219"/>
  <c r="D219"/>
  <c r="AO218"/>
  <c r="AN218"/>
  <c r="AM218"/>
  <c r="AL218"/>
  <c r="AK218"/>
  <c r="AJ218"/>
  <c r="AI218"/>
  <c r="AH218"/>
  <c r="AF218"/>
  <c r="AE218"/>
  <c r="AC218"/>
  <c r="R218"/>
  <c r="Q218"/>
  <c r="P218"/>
  <c r="O218"/>
  <c r="N218"/>
  <c r="M218"/>
  <c r="I218"/>
  <c r="H218"/>
  <c r="G218"/>
  <c r="F218"/>
  <c r="D218"/>
  <c r="AO217"/>
  <c r="AN217"/>
  <c r="AM217"/>
  <c r="AL217"/>
  <c r="AK217"/>
  <c r="AJ217"/>
  <c r="AI217"/>
  <c r="AH217"/>
  <c r="AF217"/>
  <c r="AE217"/>
  <c r="AC217"/>
  <c r="R217"/>
  <c r="Q217"/>
  <c r="P217"/>
  <c r="O217"/>
  <c r="N217"/>
  <c r="M217"/>
  <c r="I217"/>
  <c r="H217"/>
  <c r="G217"/>
  <c r="F217"/>
  <c r="D217"/>
  <c r="AO216"/>
  <c r="AN216"/>
  <c r="AM216"/>
  <c r="AL216"/>
  <c r="AK216"/>
  <c r="AJ216"/>
  <c r="AI216"/>
  <c r="AH216"/>
  <c r="AF216"/>
  <c r="AE216"/>
  <c r="AC216"/>
  <c r="R216"/>
  <c r="Q216"/>
  <c r="P216"/>
  <c r="O216"/>
  <c r="N216"/>
  <c r="M216"/>
  <c r="I216"/>
  <c r="H216"/>
  <c r="G216"/>
  <c r="F216"/>
  <c r="D216"/>
  <c r="AO215"/>
  <c r="AN215"/>
  <c r="AM215"/>
  <c r="AL215"/>
  <c r="AK215"/>
  <c r="AJ215"/>
  <c r="AI215"/>
  <c r="AH215"/>
  <c r="AF215"/>
  <c r="AE215"/>
  <c r="AC215"/>
  <c r="R215"/>
  <c r="Q215"/>
  <c r="P215"/>
  <c r="O215"/>
  <c r="N215"/>
  <c r="M215"/>
  <c r="I215"/>
  <c r="H215"/>
  <c r="G215"/>
  <c r="F215"/>
  <c r="D215"/>
  <c r="AO214"/>
  <c r="AN214"/>
  <c r="AM214"/>
  <c r="AL214"/>
  <c r="AK214"/>
  <c r="AJ214"/>
  <c r="AI214"/>
  <c r="AH214"/>
  <c r="AF214"/>
  <c r="AE214"/>
  <c r="AC214"/>
  <c r="R214"/>
  <c r="Q214"/>
  <c r="P214"/>
  <c r="O214"/>
  <c r="N214"/>
  <c r="M214"/>
  <c r="I214"/>
  <c r="H214"/>
  <c r="G214"/>
  <c r="F214"/>
  <c r="D214"/>
  <c r="AO213"/>
  <c r="AN213"/>
  <c r="AM213"/>
  <c r="AL213"/>
  <c r="AK213"/>
  <c r="AJ213"/>
  <c r="AI213"/>
  <c r="AH213"/>
  <c r="AF213"/>
  <c r="AE213"/>
  <c r="AC213"/>
  <c r="R213"/>
  <c r="Q213"/>
  <c r="P213"/>
  <c r="O213"/>
  <c r="N213"/>
  <c r="M213"/>
  <c r="I213"/>
  <c r="H213"/>
  <c r="G213"/>
  <c r="F213"/>
  <c r="D213"/>
  <c r="AO212"/>
  <c r="AN212"/>
  <c r="AM212"/>
  <c r="AL212"/>
  <c r="AK212"/>
  <c r="AJ212"/>
  <c r="AI212"/>
  <c r="AH212"/>
  <c r="AF212"/>
  <c r="AE212"/>
  <c r="AC212"/>
  <c r="R212"/>
  <c r="Q212"/>
  <c r="P212"/>
  <c r="O212"/>
  <c r="N212"/>
  <c r="M212"/>
  <c r="I212"/>
  <c r="H212"/>
  <c r="G212"/>
  <c r="F212"/>
  <c r="D212"/>
  <c r="AO211"/>
  <c r="AN211"/>
  <c r="AM211"/>
  <c r="AL211"/>
  <c r="AK211"/>
  <c r="AJ211"/>
  <c r="AI211"/>
  <c r="AH211"/>
  <c r="AF211"/>
  <c r="AE211"/>
  <c r="AC211"/>
  <c r="R211"/>
  <c r="Q211"/>
  <c r="P211"/>
  <c r="O211"/>
  <c r="N211"/>
  <c r="M211"/>
  <c r="I211"/>
  <c r="H211"/>
  <c r="G211"/>
  <c r="F211"/>
  <c r="D211"/>
  <c r="AO210"/>
  <c r="AN210"/>
  <c r="AM210"/>
  <c r="AL210"/>
  <c r="AK210"/>
  <c r="AJ210"/>
  <c r="AI210"/>
  <c r="AH210"/>
  <c r="AF210"/>
  <c r="AE210"/>
  <c r="AC210"/>
  <c r="R210"/>
  <c r="Q210"/>
  <c r="P210"/>
  <c r="O210"/>
  <c r="N210"/>
  <c r="M210"/>
  <c r="I210"/>
  <c r="H210"/>
  <c r="G210"/>
  <c r="F210"/>
  <c r="D210"/>
  <c r="AO209"/>
  <c r="AN209"/>
  <c r="AM209"/>
  <c r="AL209"/>
  <c r="AK209"/>
  <c r="AJ209"/>
  <c r="AI209"/>
  <c r="AH209"/>
  <c r="AF209"/>
  <c r="AE209"/>
  <c r="AC209"/>
  <c r="R209"/>
  <c r="Q209"/>
  <c r="P209"/>
  <c r="O209"/>
  <c r="N209"/>
  <c r="M209"/>
  <c r="I209"/>
  <c r="H209"/>
  <c r="G209"/>
  <c r="F209"/>
  <c r="D209"/>
  <c r="AO208"/>
  <c r="AN208"/>
  <c r="AM208"/>
  <c r="AL208"/>
  <c r="AK208"/>
  <c r="AJ208"/>
  <c r="AI208"/>
  <c r="AH208"/>
  <c r="AF208"/>
  <c r="AE208"/>
  <c r="AC208"/>
  <c r="R208"/>
  <c r="Q208"/>
  <c r="P208"/>
  <c r="O208"/>
  <c r="N208"/>
  <c r="M208"/>
  <c r="I208"/>
  <c r="H208"/>
  <c r="G208"/>
  <c r="F208"/>
  <c r="D208"/>
  <c r="AO207"/>
  <c r="AN207"/>
  <c r="AM207"/>
  <c r="AL207"/>
  <c r="AK207"/>
  <c r="AJ207"/>
  <c r="AI207"/>
  <c r="AH207"/>
  <c r="AF207"/>
  <c r="AE207"/>
  <c r="AC207"/>
  <c r="R207"/>
  <c r="Q207"/>
  <c r="P207"/>
  <c r="O207"/>
  <c r="N207"/>
  <c r="M207"/>
  <c r="I207"/>
  <c r="H207"/>
  <c r="G207"/>
  <c r="F207"/>
  <c r="D207"/>
  <c r="AO206"/>
  <c r="AN206"/>
  <c r="AM206"/>
  <c r="AL206"/>
  <c r="AK206"/>
  <c r="AJ206"/>
  <c r="AI206"/>
  <c r="AH206"/>
  <c r="AF206"/>
  <c r="AE206"/>
  <c r="AC206"/>
  <c r="R206"/>
  <c r="Q206"/>
  <c r="P206"/>
  <c r="O206"/>
  <c r="N206"/>
  <c r="M206"/>
  <c r="I206"/>
  <c r="H206"/>
  <c r="G206"/>
  <c r="F206"/>
  <c r="D206"/>
  <c r="AO205"/>
  <c r="AN205"/>
  <c r="AM205"/>
  <c r="AL205"/>
  <c r="AK205"/>
  <c r="AJ205"/>
  <c r="AI205"/>
  <c r="AH205"/>
  <c r="AF205"/>
  <c r="AE205"/>
  <c r="AC205"/>
  <c r="R205"/>
  <c r="Q205"/>
  <c r="P205"/>
  <c r="O205"/>
  <c r="N205"/>
  <c r="M205"/>
  <c r="I205"/>
  <c r="H205"/>
  <c r="G205"/>
  <c r="F205"/>
  <c r="D205"/>
  <c r="AO204"/>
  <c r="AN204"/>
  <c r="AM204"/>
  <c r="AL204"/>
  <c r="AK204"/>
  <c r="AJ204"/>
  <c r="AI204"/>
  <c r="AH204"/>
  <c r="AF204"/>
  <c r="AE204"/>
  <c r="AC204"/>
  <c r="R204"/>
  <c r="Q204"/>
  <c r="P204"/>
  <c r="O204"/>
  <c r="N204"/>
  <c r="M204"/>
  <c r="I204"/>
  <c r="H204"/>
  <c r="G204"/>
  <c r="F204"/>
  <c r="D204"/>
  <c r="AO203"/>
  <c r="AN203"/>
  <c r="AM203"/>
  <c r="AL203"/>
  <c r="AK203"/>
  <c r="AJ203"/>
  <c r="AI203"/>
  <c r="AH203"/>
  <c r="AF203"/>
  <c r="AE203"/>
  <c r="AC203"/>
  <c r="R203"/>
  <c r="Q203"/>
  <c r="P203"/>
  <c r="O203"/>
  <c r="N203"/>
  <c r="M203"/>
  <c r="I203"/>
  <c r="H203"/>
  <c r="G203"/>
  <c r="F203"/>
  <c r="D203"/>
  <c r="AO202"/>
  <c r="AN202"/>
  <c r="AM202"/>
  <c r="AL202"/>
  <c r="AK202"/>
  <c r="AJ202"/>
  <c r="AI202"/>
  <c r="AH202"/>
  <c r="AF202"/>
  <c r="AE202"/>
  <c r="AC202"/>
  <c r="R202"/>
  <c r="Q202"/>
  <c r="P202"/>
  <c r="O202"/>
  <c r="N202"/>
  <c r="M202"/>
  <c r="I202"/>
  <c r="H202"/>
  <c r="G202"/>
  <c r="F202"/>
  <c r="D202"/>
  <c r="AO201"/>
  <c r="AN201"/>
  <c r="AM201"/>
  <c r="AL201"/>
  <c r="AK201"/>
  <c r="AJ201"/>
  <c r="AI201"/>
  <c r="AH201"/>
  <c r="AF201"/>
  <c r="AE201"/>
  <c r="AC201"/>
  <c r="R201"/>
  <c r="Q201"/>
  <c r="P201"/>
  <c r="O201"/>
  <c r="N201"/>
  <c r="M201"/>
  <c r="I201"/>
  <c r="H201"/>
  <c r="G201"/>
  <c r="F201"/>
  <c r="D201"/>
  <c r="AO200"/>
  <c r="AN200"/>
  <c r="AM200"/>
  <c r="AL200"/>
  <c r="AK200"/>
  <c r="AJ200"/>
  <c r="AI200"/>
  <c r="AH200"/>
  <c r="AF200"/>
  <c r="AE200"/>
  <c r="AC200"/>
  <c r="R200"/>
  <c r="Q200"/>
  <c r="P200"/>
  <c r="O200"/>
  <c r="N200"/>
  <c r="M200"/>
  <c r="I200"/>
  <c r="H200"/>
  <c r="G200"/>
  <c r="F200"/>
  <c r="D200"/>
  <c r="AO199"/>
  <c r="AN199"/>
  <c r="AM199"/>
  <c r="AL199"/>
  <c r="AK199"/>
  <c r="AJ199"/>
  <c r="AI199"/>
  <c r="AH199"/>
  <c r="AF199"/>
  <c r="AE199"/>
  <c r="AC199"/>
  <c r="R199"/>
  <c r="Q199"/>
  <c r="P199"/>
  <c r="O199"/>
  <c r="N199"/>
  <c r="M199"/>
  <c r="I199"/>
  <c r="H199"/>
  <c r="G199"/>
  <c r="F199"/>
  <c r="D199"/>
  <c r="AO198"/>
  <c r="AN198"/>
  <c r="AM198"/>
  <c r="AL198"/>
  <c r="AK198"/>
  <c r="AJ198"/>
  <c r="AI198"/>
  <c r="AH198"/>
  <c r="AF198"/>
  <c r="AE198"/>
  <c r="AC198"/>
  <c r="R198"/>
  <c r="Q198"/>
  <c r="P198"/>
  <c r="O198"/>
  <c r="N198"/>
  <c r="M198"/>
  <c r="I198"/>
  <c r="H198"/>
  <c r="G198"/>
  <c r="F198"/>
  <c r="D198"/>
  <c r="AO197"/>
  <c r="AN197"/>
  <c r="AM197"/>
  <c r="AL197"/>
  <c r="AK197"/>
  <c r="AJ197"/>
  <c r="AI197"/>
  <c r="AH197"/>
  <c r="AF197"/>
  <c r="AE197"/>
  <c r="AC197"/>
  <c r="R197"/>
  <c r="Q197"/>
  <c r="P197"/>
  <c r="O197"/>
  <c r="N197"/>
  <c r="M197"/>
  <c r="I197"/>
  <c r="H197"/>
  <c r="G197"/>
  <c r="F197"/>
  <c r="D197"/>
  <c r="AO196"/>
  <c r="AN196"/>
  <c r="AM196"/>
  <c r="AL196"/>
  <c r="AK196"/>
  <c r="AJ196"/>
  <c r="AI196"/>
  <c r="AH196"/>
  <c r="AF196"/>
  <c r="AE196"/>
  <c r="AC196"/>
  <c r="R196"/>
  <c r="Q196"/>
  <c r="P196"/>
  <c r="O196"/>
  <c r="N196"/>
  <c r="M196"/>
  <c r="I196"/>
  <c r="H196"/>
  <c r="G196"/>
  <c r="F196"/>
  <c r="D196"/>
  <c r="AO195"/>
  <c r="AN195"/>
  <c r="AM195"/>
  <c r="AL195"/>
  <c r="AK195"/>
  <c r="AJ195"/>
  <c r="AI195"/>
  <c r="AH195"/>
  <c r="AF195"/>
  <c r="AE195"/>
  <c r="AC195"/>
  <c r="R195"/>
  <c r="Q195"/>
  <c r="P195"/>
  <c r="O195"/>
  <c r="N195"/>
  <c r="M195"/>
  <c r="I195"/>
  <c r="H195"/>
  <c r="G195"/>
  <c r="F195"/>
  <c r="D195"/>
  <c r="AO194"/>
  <c r="AN194"/>
  <c r="AM194"/>
  <c r="AL194"/>
  <c r="AK194"/>
  <c r="AJ194"/>
  <c r="AI194"/>
  <c r="AH194"/>
  <c r="AF194"/>
  <c r="AE194"/>
  <c r="AC194"/>
  <c r="R194"/>
  <c r="Q194"/>
  <c r="P194"/>
  <c r="O194"/>
  <c r="N194"/>
  <c r="M194"/>
  <c r="I194"/>
  <c r="H194"/>
  <c r="G194"/>
  <c r="F194"/>
  <c r="D194"/>
  <c r="AO193"/>
  <c r="AN193"/>
  <c r="AM193"/>
  <c r="AL193"/>
  <c r="AK193"/>
  <c r="AJ193"/>
  <c r="AI193"/>
  <c r="AH193"/>
  <c r="AF193"/>
  <c r="AE193"/>
  <c r="AC193"/>
  <c r="R193"/>
  <c r="Q193"/>
  <c r="P193"/>
  <c r="O193"/>
  <c r="N193"/>
  <c r="M193"/>
  <c r="I193"/>
  <c r="H193"/>
  <c r="G193"/>
  <c r="F193"/>
  <c r="D193"/>
  <c r="AO192"/>
  <c r="AN192"/>
  <c r="AM192"/>
  <c r="AL192"/>
  <c r="AK192"/>
  <c r="AJ192"/>
  <c r="AI192"/>
  <c r="AH192"/>
  <c r="AF192"/>
  <c r="AE192"/>
  <c r="AC192"/>
  <c r="R192"/>
  <c r="Q192"/>
  <c r="P192"/>
  <c r="O192"/>
  <c r="N192"/>
  <c r="M192"/>
  <c r="I192"/>
  <c r="H192"/>
  <c r="G192"/>
  <c r="F192"/>
  <c r="D192"/>
  <c r="AO191"/>
  <c r="AN191"/>
  <c r="AM191"/>
  <c r="AL191"/>
  <c r="AK191"/>
  <c r="AJ191"/>
  <c r="AI191"/>
  <c r="AH191"/>
  <c r="AF191"/>
  <c r="AE191"/>
  <c r="AC191"/>
  <c r="R191"/>
  <c r="Q191"/>
  <c r="P191"/>
  <c r="O191"/>
  <c r="N191"/>
  <c r="M191"/>
  <c r="I191"/>
  <c r="H191"/>
  <c r="G191"/>
  <c r="F191"/>
  <c r="D191"/>
  <c r="AO190"/>
  <c r="AN190"/>
  <c r="AM190"/>
  <c r="AL190"/>
  <c r="AK190"/>
  <c r="AJ190"/>
  <c r="AI190"/>
  <c r="AH190"/>
  <c r="AF190"/>
  <c r="AE190"/>
  <c r="AC190"/>
  <c r="R190"/>
  <c r="Q190"/>
  <c r="P190"/>
  <c r="O190"/>
  <c r="N190"/>
  <c r="M190"/>
  <c r="I190"/>
  <c r="H190"/>
  <c r="G190"/>
  <c r="F190"/>
  <c r="D190"/>
  <c r="AO189"/>
  <c r="AN189"/>
  <c r="AM189"/>
  <c r="AL189"/>
  <c r="AK189"/>
  <c r="AJ189"/>
  <c r="AI189"/>
  <c r="AH189"/>
  <c r="AF189"/>
  <c r="AE189"/>
  <c r="AC189"/>
  <c r="R189"/>
  <c r="Q189"/>
  <c r="P189"/>
  <c r="O189"/>
  <c r="N189"/>
  <c r="M189"/>
  <c r="I189"/>
  <c r="H189"/>
  <c r="G189"/>
  <c r="F189"/>
  <c r="D189"/>
  <c r="AO188"/>
  <c r="AN188"/>
  <c r="AM188"/>
  <c r="AL188"/>
  <c r="AK188"/>
  <c r="AJ188"/>
  <c r="AI188"/>
  <c r="AH188"/>
  <c r="AF188"/>
  <c r="AE188"/>
  <c r="AC188"/>
  <c r="R188"/>
  <c r="Q188"/>
  <c r="P188"/>
  <c r="O188"/>
  <c r="N188"/>
  <c r="M188"/>
  <c r="I188"/>
  <c r="H188"/>
  <c r="G188"/>
  <c r="F188"/>
  <c r="D188"/>
  <c r="AO187"/>
  <c r="AN187"/>
  <c r="AM187"/>
  <c r="AL187"/>
  <c r="AK187"/>
  <c r="AJ187"/>
  <c r="AI187"/>
  <c r="AH187"/>
  <c r="AF187"/>
  <c r="AE187"/>
  <c r="AC187"/>
  <c r="R187"/>
  <c r="Q187"/>
  <c r="P187"/>
  <c r="O187"/>
  <c r="N187"/>
  <c r="M187"/>
  <c r="I187"/>
  <c r="H187"/>
  <c r="G187"/>
  <c r="F187"/>
  <c r="D187"/>
  <c r="AO186"/>
  <c r="AN186"/>
  <c r="AM186"/>
  <c r="AL186"/>
  <c r="AK186"/>
  <c r="AJ186"/>
  <c r="AI186"/>
  <c r="AH186"/>
  <c r="AF186"/>
  <c r="AE186"/>
  <c r="AC186"/>
  <c r="R186"/>
  <c r="Q186"/>
  <c r="P186"/>
  <c r="O186"/>
  <c r="N186"/>
  <c r="M186"/>
  <c r="I186"/>
  <c r="H186"/>
  <c r="G186"/>
  <c r="F186"/>
  <c r="D186"/>
  <c r="AO185"/>
  <c r="AN185"/>
  <c r="AM185"/>
  <c r="AL185"/>
  <c r="AK185"/>
  <c r="AJ185"/>
  <c r="AI185"/>
  <c r="AH185"/>
  <c r="AF185"/>
  <c r="AE185"/>
  <c r="AC185"/>
  <c r="R185"/>
  <c r="Q185"/>
  <c r="P185"/>
  <c r="O185"/>
  <c r="N185"/>
  <c r="M185"/>
  <c r="I185"/>
  <c r="H185"/>
  <c r="G185"/>
  <c r="F185"/>
  <c r="D185"/>
  <c r="AO184"/>
  <c r="AN184"/>
  <c r="AM184"/>
  <c r="AL184"/>
  <c r="AK184"/>
  <c r="AJ184"/>
  <c r="AI184"/>
  <c r="AH184"/>
  <c r="AF184"/>
  <c r="AE184"/>
  <c r="AC184"/>
  <c r="R184"/>
  <c r="Q184"/>
  <c r="P184"/>
  <c r="O184"/>
  <c r="N184"/>
  <c r="M184"/>
  <c r="I184"/>
  <c r="H184"/>
  <c r="G184"/>
  <c r="F184"/>
  <c r="D184"/>
  <c r="AO183"/>
  <c r="AN183"/>
  <c r="AM183"/>
  <c r="AL183"/>
  <c r="AK183"/>
  <c r="AJ183"/>
  <c r="AI183"/>
  <c r="AH183"/>
  <c r="AF183"/>
  <c r="AE183"/>
  <c r="AC183"/>
  <c r="R183"/>
  <c r="Q183"/>
  <c r="P183"/>
  <c r="O183"/>
  <c r="N183"/>
  <c r="M183"/>
  <c r="I183"/>
  <c r="H183"/>
  <c r="G183"/>
  <c r="F183"/>
  <c r="D183"/>
  <c r="AO182"/>
  <c r="AN182"/>
  <c r="AM182"/>
  <c r="AL182"/>
  <c r="AK182"/>
  <c r="AJ182"/>
  <c r="AI182"/>
  <c r="AH182"/>
  <c r="AF182"/>
  <c r="AE182"/>
  <c r="AC182"/>
  <c r="R182"/>
  <c r="Q182"/>
  <c r="P182"/>
  <c r="O182"/>
  <c r="N182"/>
  <c r="M182"/>
  <c r="I182"/>
  <c r="H182"/>
  <c r="G182"/>
  <c r="F182"/>
  <c r="D182"/>
  <c r="AO181"/>
  <c r="AN181"/>
  <c r="AM181"/>
  <c r="AL181"/>
  <c r="AK181"/>
  <c r="AJ181"/>
  <c r="AI181"/>
  <c r="AH181"/>
  <c r="AF181"/>
  <c r="AE181"/>
  <c r="AC181"/>
  <c r="R181"/>
  <c r="Q181"/>
  <c r="P181"/>
  <c r="O181"/>
  <c r="N181"/>
  <c r="M181"/>
  <c r="I181"/>
  <c r="H181"/>
  <c r="G181"/>
  <c r="F181"/>
  <c r="D181"/>
  <c r="AO180"/>
  <c r="AN180"/>
  <c r="AM180"/>
  <c r="AL180"/>
  <c r="AK180"/>
  <c r="AJ180"/>
  <c r="AI180"/>
  <c r="AH180"/>
  <c r="AF180"/>
  <c r="AE180"/>
  <c r="AC180"/>
  <c r="R180"/>
  <c r="Q180"/>
  <c r="P180"/>
  <c r="O180"/>
  <c r="N180"/>
  <c r="M180"/>
  <c r="I180"/>
  <c r="H180"/>
  <c r="G180"/>
  <c r="F180"/>
  <c r="D180"/>
  <c r="AO179"/>
  <c r="AN179"/>
  <c r="AM179"/>
  <c r="AL179"/>
  <c r="AK179"/>
  <c r="AJ179"/>
  <c r="AI179"/>
  <c r="AH179"/>
  <c r="AF179"/>
  <c r="AE179"/>
  <c r="AC179"/>
  <c r="R179"/>
  <c r="Q179"/>
  <c r="P179"/>
  <c r="O179"/>
  <c r="N179"/>
  <c r="M179"/>
  <c r="I179"/>
  <c r="H179"/>
  <c r="G179"/>
  <c r="F179"/>
  <c r="D179"/>
  <c r="AO178"/>
  <c r="AN178"/>
  <c r="AM178"/>
  <c r="AL178"/>
  <c r="AK178"/>
  <c r="AJ178"/>
  <c r="AI178"/>
  <c r="AH178"/>
  <c r="AF178"/>
  <c r="AE178"/>
  <c r="AC178"/>
  <c r="R178"/>
  <c r="Q178"/>
  <c r="P178"/>
  <c r="O178"/>
  <c r="N178"/>
  <c r="M178"/>
  <c r="I178"/>
  <c r="H178"/>
  <c r="G178"/>
  <c r="F178"/>
  <c r="D178"/>
  <c r="AO177"/>
  <c r="AN177"/>
  <c r="AM177"/>
  <c r="AL177"/>
  <c r="AK177"/>
  <c r="AJ177"/>
  <c r="AI177"/>
  <c r="AH177"/>
  <c r="AF177"/>
  <c r="AE177"/>
  <c r="AC177"/>
  <c r="R177"/>
  <c r="Q177"/>
  <c r="P177"/>
  <c r="O177"/>
  <c r="N177"/>
  <c r="M177"/>
  <c r="I177"/>
  <c r="H177"/>
  <c r="G177"/>
  <c r="F177"/>
  <c r="D177"/>
  <c r="AO176"/>
  <c r="AN176"/>
  <c r="AM176"/>
  <c r="AL176"/>
  <c r="AK176"/>
  <c r="AJ176"/>
  <c r="AI176"/>
  <c r="AH176"/>
  <c r="AF176"/>
  <c r="AE176"/>
  <c r="AC176"/>
  <c r="R176"/>
  <c r="Q176"/>
  <c r="P176"/>
  <c r="O176"/>
  <c r="N176"/>
  <c r="M176"/>
  <c r="I176"/>
  <c r="H176"/>
  <c r="G176"/>
  <c r="F176"/>
  <c r="D176"/>
  <c r="AO175"/>
  <c r="AN175"/>
  <c r="AM175"/>
  <c r="AL175"/>
  <c r="AK175"/>
  <c r="AJ175"/>
  <c r="AI175"/>
  <c r="AH175"/>
  <c r="AF175"/>
  <c r="AE175"/>
  <c r="AC175"/>
  <c r="R175"/>
  <c r="Q175"/>
  <c r="P175"/>
  <c r="O175"/>
  <c r="N175"/>
  <c r="M175"/>
  <c r="I175"/>
  <c r="H175"/>
  <c r="G175"/>
  <c r="F175"/>
  <c r="D175"/>
  <c r="AO174"/>
  <c r="AN174"/>
  <c r="AM174"/>
  <c r="AL174"/>
  <c r="AK174"/>
  <c r="AJ174"/>
  <c r="AI174"/>
  <c r="AH174"/>
  <c r="AF174"/>
  <c r="AE174"/>
  <c r="AC174"/>
  <c r="R174"/>
  <c r="Q174"/>
  <c r="P174"/>
  <c r="O174"/>
  <c r="N174"/>
  <c r="M174"/>
  <c r="I174"/>
  <c r="H174"/>
  <c r="G174"/>
  <c r="F174"/>
  <c r="D174"/>
  <c r="AO173"/>
  <c r="AN173"/>
  <c r="AM173"/>
  <c r="AL173"/>
  <c r="AK173"/>
  <c r="AJ173"/>
  <c r="AI173"/>
  <c r="AH173"/>
  <c r="AF173"/>
  <c r="AE173"/>
  <c r="AC173"/>
  <c r="R173"/>
  <c r="Q173"/>
  <c r="P173"/>
  <c r="O173"/>
  <c r="N173"/>
  <c r="M173"/>
  <c r="I173"/>
  <c r="H173"/>
  <c r="G173"/>
  <c r="F173"/>
  <c r="D173"/>
  <c r="AO172"/>
  <c r="AN172"/>
  <c r="AM172"/>
  <c r="AL172"/>
  <c r="AK172"/>
  <c r="AJ172"/>
  <c r="AI172"/>
  <c r="AH172"/>
  <c r="AF172"/>
  <c r="AE172"/>
  <c r="AC172"/>
  <c r="R172"/>
  <c r="Q172"/>
  <c r="P172"/>
  <c r="O172"/>
  <c r="N172"/>
  <c r="M172"/>
  <c r="I172"/>
  <c r="H172"/>
  <c r="G172"/>
  <c r="F172"/>
  <c r="D172"/>
  <c r="AO171"/>
  <c r="AN171"/>
  <c r="AM171"/>
  <c r="AL171"/>
  <c r="AK171"/>
  <c r="AJ171"/>
  <c r="AI171"/>
  <c r="AH171"/>
  <c r="AF171"/>
  <c r="AE171"/>
  <c r="AC171"/>
  <c r="R171"/>
  <c r="Q171"/>
  <c r="P171"/>
  <c r="O171"/>
  <c r="N171"/>
  <c r="M171"/>
  <c r="I171"/>
  <c r="H171"/>
  <c r="G171"/>
  <c r="F171"/>
  <c r="D171"/>
  <c r="AO170"/>
  <c r="AN170"/>
  <c r="AM170"/>
  <c r="AL170"/>
  <c r="AK170"/>
  <c r="AJ170"/>
  <c r="AI170"/>
  <c r="AH170"/>
  <c r="AF170"/>
  <c r="AE170"/>
  <c r="AC170"/>
  <c r="R170"/>
  <c r="Q170"/>
  <c r="P170"/>
  <c r="O170"/>
  <c r="N170"/>
  <c r="M170"/>
  <c r="I170"/>
  <c r="H170"/>
  <c r="G170"/>
  <c r="F170"/>
  <c r="D170"/>
  <c r="AO169"/>
  <c r="AN169"/>
  <c r="AM169"/>
  <c r="AL169"/>
  <c r="AK169"/>
  <c r="AJ169"/>
  <c r="AI169"/>
  <c r="AH169"/>
  <c r="AF169"/>
  <c r="AE169"/>
  <c r="AC169"/>
  <c r="R169"/>
  <c r="Q169"/>
  <c r="P169"/>
  <c r="O169"/>
  <c r="N169"/>
  <c r="M169"/>
  <c r="I169"/>
  <c r="H169"/>
  <c r="G169"/>
  <c r="F169"/>
  <c r="D169"/>
  <c r="AO168"/>
  <c r="AN168"/>
  <c r="AM168"/>
  <c r="AL168"/>
  <c r="AK168"/>
  <c r="AJ168"/>
  <c r="AI168"/>
  <c r="AH168"/>
  <c r="AF168"/>
  <c r="AE168"/>
  <c r="AC168"/>
  <c r="R168"/>
  <c r="Q168"/>
  <c r="P168"/>
  <c r="O168"/>
  <c r="N168"/>
  <c r="M168"/>
  <c r="I168"/>
  <c r="H168"/>
  <c r="G168"/>
  <c r="F168"/>
  <c r="D168"/>
  <c r="AO167"/>
  <c r="AN167"/>
  <c r="AM167"/>
  <c r="AL167"/>
  <c r="AK167"/>
  <c r="AJ167"/>
  <c r="AI167"/>
  <c r="AH167"/>
  <c r="AF167"/>
  <c r="AE167"/>
  <c r="AC167"/>
  <c r="R167"/>
  <c r="Q167"/>
  <c r="P167"/>
  <c r="O167"/>
  <c r="N167"/>
  <c r="M167"/>
  <c r="I167"/>
  <c r="H167"/>
  <c r="G167"/>
  <c r="F167"/>
  <c r="D167"/>
  <c r="AO166"/>
  <c r="AN166"/>
  <c r="AM166"/>
  <c r="AL166"/>
  <c r="AK166"/>
  <c r="AJ166"/>
  <c r="AI166"/>
  <c r="AH166"/>
  <c r="AF166"/>
  <c r="AE166"/>
  <c r="AC166"/>
  <c r="R166"/>
  <c r="Q166"/>
  <c r="P166"/>
  <c r="O166"/>
  <c r="N166"/>
  <c r="M166"/>
  <c r="I166"/>
  <c r="H166"/>
  <c r="G166"/>
  <c r="F166"/>
  <c r="D166"/>
  <c r="AO165"/>
  <c r="AN165"/>
  <c r="AM165"/>
  <c r="AL165"/>
  <c r="AK165"/>
  <c r="AJ165"/>
  <c r="AI165"/>
  <c r="AH165"/>
  <c r="AF165"/>
  <c r="AE165"/>
  <c r="AC165"/>
  <c r="R165"/>
  <c r="Q165"/>
  <c r="P165"/>
  <c r="O165"/>
  <c r="N165"/>
  <c r="M165"/>
  <c r="I165"/>
  <c r="H165"/>
  <c r="G165"/>
  <c r="F165"/>
  <c r="D165"/>
  <c r="AO164"/>
  <c r="AN164"/>
  <c r="AM164"/>
  <c r="AL164"/>
  <c r="AK164"/>
  <c r="AJ164"/>
  <c r="AI164"/>
  <c r="AH164"/>
  <c r="AF164"/>
  <c r="AE164"/>
  <c r="AC164"/>
  <c r="R164"/>
  <c r="Q164"/>
  <c r="P164"/>
  <c r="O164"/>
  <c r="N164"/>
  <c r="M164"/>
  <c r="I164"/>
  <c r="H164"/>
  <c r="G164"/>
  <c r="F164"/>
  <c r="D164"/>
  <c r="AO163"/>
  <c r="AN163"/>
  <c r="AM163"/>
  <c r="AL163"/>
  <c r="AK163"/>
  <c r="AJ163"/>
  <c r="AI163"/>
  <c r="AH163"/>
  <c r="AF163"/>
  <c r="AE163"/>
  <c r="AC163"/>
  <c r="R163"/>
  <c r="Q163"/>
  <c r="P163"/>
  <c r="O163"/>
  <c r="N163"/>
  <c r="M163"/>
  <c r="I163"/>
  <c r="H163"/>
  <c r="G163"/>
  <c r="F163"/>
  <c r="D163"/>
  <c r="AO162"/>
  <c r="AN162"/>
  <c r="AM162"/>
  <c r="AL162"/>
  <c r="AK162"/>
  <c r="AJ162"/>
  <c r="AI162"/>
  <c r="AH162"/>
  <c r="AF162"/>
  <c r="AE162"/>
  <c r="AC162"/>
  <c r="R162"/>
  <c r="Q162"/>
  <c r="P162"/>
  <c r="O162"/>
  <c r="N162"/>
  <c r="M162"/>
  <c r="I162"/>
  <c r="H162"/>
  <c r="G162"/>
  <c r="F162"/>
  <c r="D162"/>
  <c r="AO161"/>
  <c r="AN161"/>
  <c r="AM161"/>
  <c r="AL161"/>
  <c r="AK161"/>
  <c r="AJ161"/>
  <c r="AI161"/>
  <c r="AH161"/>
  <c r="AF161"/>
  <c r="AE161"/>
  <c r="AC161"/>
  <c r="R161"/>
  <c r="Q161"/>
  <c r="P161"/>
  <c r="O161"/>
  <c r="N161"/>
  <c r="M161"/>
  <c r="I161"/>
  <c r="H161"/>
  <c r="G161"/>
  <c r="F161"/>
  <c r="D161"/>
  <c r="AO160"/>
  <c r="AN160"/>
  <c r="AM160"/>
  <c r="AL160"/>
  <c r="AK160"/>
  <c r="AJ160"/>
  <c r="AI160"/>
  <c r="AH160"/>
  <c r="AF160"/>
  <c r="AE160"/>
  <c r="AC160"/>
  <c r="R160"/>
  <c r="Q160"/>
  <c r="P160"/>
  <c r="O160"/>
  <c r="N160"/>
  <c r="M160"/>
  <c r="I160"/>
  <c r="H160"/>
  <c r="G160"/>
  <c r="F160"/>
  <c r="D160"/>
  <c r="AO159"/>
  <c r="AN159"/>
  <c r="AM159"/>
  <c r="AL159"/>
  <c r="AK159"/>
  <c r="AJ159"/>
  <c r="AI159"/>
  <c r="AH159"/>
  <c r="AF159"/>
  <c r="AE159"/>
  <c r="AC159"/>
  <c r="R159"/>
  <c r="Q159"/>
  <c r="P159"/>
  <c r="O159"/>
  <c r="N159"/>
  <c r="M159"/>
  <c r="I159"/>
  <c r="H159"/>
  <c r="G159"/>
  <c r="F159"/>
  <c r="D159"/>
  <c r="AO158"/>
  <c r="AN158"/>
  <c r="AM158"/>
  <c r="AL158"/>
  <c r="AK158"/>
  <c r="AJ158"/>
  <c r="AI158"/>
  <c r="AH158"/>
  <c r="AF158"/>
  <c r="AE158"/>
  <c r="AC158"/>
  <c r="R158"/>
  <c r="Q158"/>
  <c r="P158"/>
  <c r="O158"/>
  <c r="N158"/>
  <c r="M158"/>
  <c r="I158"/>
  <c r="H158"/>
  <c r="G158"/>
  <c r="F158"/>
  <c r="D158"/>
  <c r="AO157"/>
  <c r="AN157"/>
  <c r="AM157"/>
  <c r="AL157"/>
  <c r="AK157"/>
  <c r="AJ157"/>
  <c r="AI157"/>
  <c r="AH157"/>
  <c r="AF157"/>
  <c r="AE157"/>
  <c r="AC157"/>
  <c r="R157"/>
  <c r="Q157"/>
  <c r="P157"/>
  <c r="O157"/>
  <c r="N157"/>
  <c r="M157"/>
  <c r="I157"/>
  <c r="H157"/>
  <c r="G157"/>
  <c r="F157"/>
  <c r="D157"/>
  <c r="AO156"/>
  <c r="AN156"/>
  <c r="AM156"/>
  <c r="AL156"/>
  <c r="AK156"/>
  <c r="AJ156"/>
  <c r="AI156"/>
  <c r="AH156"/>
  <c r="AF156"/>
  <c r="AE156"/>
  <c r="AC156"/>
  <c r="R156"/>
  <c r="Q156"/>
  <c r="P156"/>
  <c r="O156"/>
  <c r="N156"/>
  <c r="M156"/>
  <c r="I156"/>
  <c r="H156"/>
  <c r="G156"/>
  <c r="F156"/>
  <c r="D156"/>
  <c r="AO155"/>
  <c r="AN155"/>
  <c r="AM155"/>
  <c r="AL155"/>
  <c r="AK155"/>
  <c r="AJ155"/>
  <c r="AI155"/>
  <c r="AH155"/>
  <c r="AF155"/>
  <c r="AE155"/>
  <c r="AC155"/>
  <c r="R155"/>
  <c r="Q155"/>
  <c r="P155"/>
  <c r="O155"/>
  <c r="N155"/>
  <c r="M155"/>
  <c r="I155"/>
  <c r="H155"/>
  <c r="G155"/>
  <c r="F155"/>
  <c r="D155"/>
  <c r="AO154"/>
  <c r="AN154"/>
  <c r="AM154"/>
  <c r="AL154"/>
  <c r="AK154"/>
  <c r="AJ154"/>
  <c r="AI154"/>
  <c r="AH154"/>
  <c r="AF154"/>
  <c r="AE154"/>
  <c r="AC154"/>
  <c r="R154"/>
  <c r="Q154"/>
  <c r="P154"/>
  <c r="O154"/>
  <c r="N154"/>
  <c r="M154"/>
  <c r="I154"/>
  <c r="H154"/>
  <c r="G154"/>
  <c r="F154"/>
  <c r="D154"/>
  <c r="AO153"/>
  <c r="AN153"/>
  <c r="AM153"/>
  <c r="AL153"/>
  <c r="AK153"/>
  <c r="AJ153"/>
  <c r="AI153"/>
  <c r="AH153"/>
  <c r="AF153"/>
  <c r="AE153"/>
  <c r="AC153"/>
  <c r="R153"/>
  <c r="Q153"/>
  <c r="P153"/>
  <c r="O153"/>
  <c r="N153"/>
  <c r="M153"/>
  <c r="I153"/>
  <c r="H153"/>
  <c r="G153"/>
  <c r="F153"/>
  <c r="D153"/>
  <c r="AO152"/>
  <c r="AN152"/>
  <c r="AM152"/>
  <c r="AL152"/>
  <c r="AK152"/>
  <c r="AJ152"/>
  <c r="AI152"/>
  <c r="AH152"/>
  <c r="AF152"/>
  <c r="AE152"/>
  <c r="AC152"/>
  <c r="R152"/>
  <c r="Q152"/>
  <c r="P152"/>
  <c r="O152"/>
  <c r="N152"/>
  <c r="M152"/>
  <c r="I152"/>
  <c r="H152"/>
  <c r="G152"/>
  <c r="F152"/>
  <c r="D152"/>
  <c r="AO151"/>
  <c r="AN151"/>
  <c r="AM151"/>
  <c r="AL151"/>
  <c r="AK151"/>
  <c r="AJ151"/>
  <c r="AI151"/>
  <c r="AH151"/>
  <c r="AF151"/>
  <c r="AE151"/>
  <c r="AC151"/>
  <c r="R151"/>
  <c r="Q151"/>
  <c r="P151"/>
  <c r="O151"/>
  <c r="N151"/>
  <c r="M151"/>
  <c r="I151"/>
  <c r="H151"/>
  <c r="G151"/>
  <c r="F151"/>
  <c r="D151"/>
  <c r="AO150"/>
  <c r="AN150"/>
  <c r="AM150"/>
  <c r="AL150"/>
  <c r="AK150"/>
  <c r="AJ150"/>
  <c r="AI150"/>
  <c r="AH150"/>
  <c r="AF150"/>
  <c r="AE150"/>
  <c r="AC150"/>
  <c r="R150"/>
  <c r="Q150"/>
  <c r="P150"/>
  <c r="O150"/>
  <c r="N150"/>
  <c r="M150"/>
  <c r="I150"/>
  <c r="H150"/>
  <c r="G150"/>
  <c r="F150"/>
  <c r="D150"/>
  <c r="AO149"/>
  <c r="AN149"/>
  <c r="AM149"/>
  <c r="AL149"/>
  <c r="AK149"/>
  <c r="AJ149"/>
  <c r="AI149"/>
  <c r="AH149"/>
  <c r="AF149"/>
  <c r="AE149"/>
  <c r="AC149"/>
  <c r="R149"/>
  <c r="Q149"/>
  <c r="P149"/>
  <c r="O149"/>
  <c r="N149"/>
  <c r="M149"/>
  <c r="I149"/>
  <c r="H149"/>
  <c r="G149"/>
  <c r="F149"/>
  <c r="D149"/>
  <c r="AO148"/>
  <c r="AN148"/>
  <c r="AM148"/>
  <c r="AL148"/>
  <c r="AK148"/>
  <c r="AJ148"/>
  <c r="AI148"/>
  <c r="AH148"/>
  <c r="AF148"/>
  <c r="AE148"/>
  <c r="AC148"/>
  <c r="R148"/>
  <c r="Q148"/>
  <c r="P148"/>
  <c r="O148"/>
  <c r="N148"/>
  <c r="M148"/>
  <c r="I148"/>
  <c r="H148"/>
  <c r="G148"/>
  <c r="F148"/>
  <c r="D148"/>
  <c r="AO147"/>
  <c r="AN147"/>
  <c r="AM147"/>
  <c r="AL147"/>
  <c r="AK147"/>
  <c r="AJ147"/>
  <c r="AI147"/>
  <c r="AH147"/>
  <c r="AF147"/>
  <c r="AE147"/>
  <c r="AC147"/>
  <c r="R147"/>
  <c r="Q147"/>
  <c r="P147"/>
  <c r="O147"/>
  <c r="N147"/>
  <c r="M147"/>
  <c r="I147"/>
  <c r="H147"/>
  <c r="G147"/>
  <c r="F147"/>
  <c r="D147"/>
  <c r="AO146"/>
  <c r="AN146"/>
  <c r="AM146"/>
  <c r="AL146"/>
  <c r="AK146"/>
  <c r="AJ146"/>
  <c r="AI146"/>
  <c r="AH146"/>
  <c r="AF146"/>
  <c r="AE146"/>
  <c r="AC146"/>
  <c r="R146"/>
  <c r="Q146"/>
  <c r="P146"/>
  <c r="O146"/>
  <c r="N146"/>
  <c r="M146"/>
  <c r="I146"/>
  <c r="H146"/>
  <c r="G146"/>
  <c r="F146"/>
  <c r="D146"/>
  <c r="AO145"/>
  <c r="AN145"/>
  <c r="AM145"/>
  <c r="AL145"/>
  <c r="AK145"/>
  <c r="AJ145"/>
  <c r="AI145"/>
  <c r="AH145"/>
  <c r="AF145"/>
  <c r="AE145"/>
  <c r="AC145"/>
  <c r="R145"/>
  <c r="Q145"/>
  <c r="P145"/>
  <c r="O145"/>
  <c r="N145"/>
  <c r="M145"/>
  <c r="I145"/>
  <c r="H145"/>
  <c r="G145"/>
  <c r="F145"/>
  <c r="D145"/>
  <c r="AO144"/>
  <c r="AN144"/>
  <c r="AM144"/>
  <c r="AL144"/>
  <c r="AK144"/>
  <c r="AJ144"/>
  <c r="AI144"/>
  <c r="AH144"/>
  <c r="AF144"/>
  <c r="AE144"/>
  <c r="AC144"/>
  <c r="R144"/>
  <c r="Q144"/>
  <c r="P144"/>
  <c r="O144"/>
  <c r="N144"/>
  <c r="M144"/>
  <c r="I144"/>
  <c r="H144"/>
  <c r="G144"/>
  <c r="F144"/>
  <c r="D144"/>
  <c r="AO143"/>
  <c r="AN143"/>
  <c r="AM143"/>
  <c r="AL143"/>
  <c r="AK143"/>
  <c r="AJ143"/>
  <c r="AI143"/>
  <c r="AH143"/>
  <c r="AF143"/>
  <c r="AE143"/>
  <c r="AC143"/>
  <c r="R143"/>
  <c r="Q143"/>
  <c r="P143"/>
  <c r="O143"/>
  <c r="N143"/>
  <c r="M143"/>
  <c r="I143"/>
  <c r="H143"/>
  <c r="G143"/>
  <c r="F143"/>
  <c r="D143"/>
  <c r="AO142"/>
  <c r="AN142"/>
  <c r="AM142"/>
  <c r="AL142"/>
  <c r="AK142"/>
  <c r="AJ142"/>
  <c r="AI142"/>
  <c r="AH142"/>
  <c r="AF142"/>
  <c r="AE142"/>
  <c r="AC142"/>
  <c r="R142"/>
  <c r="Q142"/>
  <c r="P142"/>
  <c r="O142"/>
  <c r="N142"/>
  <c r="M142"/>
  <c r="I142"/>
  <c r="H142"/>
  <c r="G142"/>
  <c r="F142"/>
  <c r="D142"/>
  <c r="AO141"/>
  <c r="AN141"/>
  <c r="AM141"/>
  <c r="AL141"/>
  <c r="AK141"/>
  <c r="AJ141"/>
  <c r="AI141"/>
  <c r="AH141"/>
  <c r="AF141"/>
  <c r="AE141"/>
  <c r="AC141"/>
  <c r="R141"/>
  <c r="Q141"/>
  <c r="P141"/>
  <c r="O141"/>
  <c r="N141"/>
  <c r="M141"/>
  <c r="I141"/>
  <c r="H141"/>
  <c r="G141"/>
  <c r="F141"/>
  <c r="D141"/>
  <c r="AO140"/>
  <c r="AN140"/>
  <c r="AM140"/>
  <c r="AL140"/>
  <c r="AK140"/>
  <c r="AJ140"/>
  <c r="AI140"/>
  <c r="AH140"/>
  <c r="AF140"/>
  <c r="AE140"/>
  <c r="AC140"/>
  <c r="R140"/>
  <c r="Q140"/>
  <c r="P140"/>
  <c r="O140"/>
  <c r="N140"/>
  <c r="M140"/>
  <c r="I140"/>
  <c r="H140"/>
  <c r="G140"/>
  <c r="F140"/>
  <c r="D140"/>
  <c r="AO139"/>
  <c r="AN139"/>
  <c r="AM139"/>
  <c r="AL139"/>
  <c r="AK139"/>
  <c r="AJ139"/>
  <c r="AI139"/>
  <c r="AH139"/>
  <c r="AF139"/>
  <c r="AE139"/>
  <c r="AC139"/>
  <c r="R139"/>
  <c r="Q139"/>
  <c r="P139"/>
  <c r="O139"/>
  <c r="N139"/>
  <c r="M139"/>
  <c r="I139"/>
  <c r="H139"/>
  <c r="G139"/>
  <c r="F139"/>
  <c r="D139"/>
  <c r="AO138"/>
  <c r="AN138"/>
  <c r="AM138"/>
  <c r="AL138"/>
  <c r="AK138"/>
  <c r="AJ138"/>
  <c r="AI138"/>
  <c r="AH138"/>
  <c r="AF138"/>
  <c r="AE138"/>
  <c r="AC138"/>
  <c r="R138"/>
  <c r="Q138"/>
  <c r="P138"/>
  <c r="O138"/>
  <c r="N138"/>
  <c r="M138"/>
  <c r="I138"/>
  <c r="H138"/>
  <c r="G138"/>
  <c r="F138"/>
  <c r="D138"/>
  <c r="AO137"/>
  <c r="AN137"/>
  <c r="AM137"/>
  <c r="AL137"/>
  <c r="AK137"/>
  <c r="AJ137"/>
  <c r="AI137"/>
  <c r="AH137"/>
  <c r="AF137"/>
  <c r="AE137"/>
  <c r="AC137"/>
  <c r="R137"/>
  <c r="Q137"/>
  <c r="P137"/>
  <c r="O137"/>
  <c r="N137"/>
  <c r="M137"/>
  <c r="I137"/>
  <c r="H137"/>
  <c r="G137"/>
  <c r="F137"/>
  <c r="D137"/>
  <c r="AO136"/>
  <c r="AN136"/>
  <c r="AM136"/>
  <c r="AL136"/>
  <c r="AK136"/>
  <c r="AJ136"/>
  <c r="AI136"/>
  <c r="AH136"/>
  <c r="AF136"/>
  <c r="AE136"/>
  <c r="AC136"/>
  <c r="R136"/>
  <c r="Q136"/>
  <c r="P136"/>
  <c r="O136"/>
  <c r="N136"/>
  <c r="M136"/>
  <c r="I136"/>
  <c r="H136"/>
  <c r="G136"/>
  <c r="F136"/>
  <c r="D136"/>
  <c r="AO135"/>
  <c r="AN135"/>
  <c r="AM135"/>
  <c r="AL135"/>
  <c r="AK135"/>
  <c r="AJ135"/>
  <c r="AI135"/>
  <c r="AH135"/>
  <c r="AF135"/>
  <c r="AE135"/>
  <c r="AC135"/>
  <c r="R135"/>
  <c r="Q135"/>
  <c r="P135"/>
  <c r="O135"/>
  <c r="N135"/>
  <c r="M135"/>
  <c r="I135"/>
  <c r="H135"/>
  <c r="G135"/>
  <c r="F135"/>
  <c r="D135"/>
  <c r="AO134"/>
  <c r="AN134"/>
  <c r="AM134"/>
  <c r="AL134"/>
  <c r="AK134"/>
  <c r="AJ134"/>
  <c r="AI134"/>
  <c r="AH134"/>
  <c r="AF134"/>
  <c r="AE134"/>
  <c r="AC134"/>
  <c r="R134"/>
  <c r="Q134"/>
  <c r="P134"/>
  <c r="O134"/>
  <c r="N134"/>
  <c r="M134"/>
  <c r="I134"/>
  <c r="H134"/>
  <c r="G134"/>
  <c r="F134"/>
  <c r="D134"/>
  <c r="AO133"/>
  <c r="AN133"/>
  <c r="AM133"/>
  <c r="AL133"/>
  <c r="AK133"/>
  <c r="AJ133"/>
  <c r="AI133"/>
  <c r="AH133"/>
  <c r="AF133"/>
  <c r="AE133"/>
  <c r="AC133"/>
  <c r="R133"/>
  <c r="Q133"/>
  <c r="P133"/>
  <c r="O133"/>
  <c r="N133"/>
  <c r="M133"/>
  <c r="I133"/>
  <c r="H133"/>
  <c r="G133"/>
  <c r="F133"/>
  <c r="D133"/>
  <c r="AO132"/>
  <c r="AN132"/>
  <c r="AM132"/>
  <c r="AL132"/>
  <c r="AK132"/>
  <c r="AJ132"/>
  <c r="AI132"/>
  <c r="AH132"/>
  <c r="AF132"/>
  <c r="AE132"/>
  <c r="AC132"/>
  <c r="R132"/>
  <c r="Q132"/>
  <c r="P132"/>
  <c r="O132"/>
  <c r="N132"/>
  <c r="M132"/>
  <c r="I132"/>
  <c r="H132"/>
  <c r="G132"/>
  <c r="F132"/>
  <c r="D132"/>
  <c r="AO131"/>
  <c r="AN131"/>
  <c r="AM131"/>
  <c r="AL131"/>
  <c r="AK131"/>
  <c r="AJ131"/>
  <c r="AI131"/>
  <c r="AH131"/>
  <c r="AF131"/>
  <c r="AE131"/>
  <c r="AC131"/>
  <c r="R131"/>
  <c r="Q131"/>
  <c r="P131"/>
  <c r="O131"/>
  <c r="N131"/>
  <c r="M131"/>
  <c r="I131"/>
  <c r="H131"/>
  <c r="G131"/>
  <c r="F131"/>
  <c r="D131"/>
  <c r="AO130"/>
  <c r="AN130"/>
  <c r="AM130"/>
  <c r="AL130"/>
  <c r="AK130"/>
  <c r="AJ130"/>
  <c r="AI130"/>
  <c r="AH130"/>
  <c r="AF130"/>
  <c r="AE130"/>
  <c r="AC130"/>
  <c r="R130"/>
  <c r="Q130"/>
  <c r="P130"/>
  <c r="O130"/>
  <c r="N130"/>
  <c r="M130"/>
  <c r="I130"/>
  <c r="H130"/>
  <c r="G130"/>
  <c r="F130"/>
  <c r="D130"/>
  <c r="AO129"/>
  <c r="AN129"/>
  <c r="AM129"/>
  <c r="AL129"/>
  <c r="AK129"/>
  <c r="AJ129"/>
  <c r="AI129"/>
  <c r="AH129"/>
  <c r="AF129"/>
  <c r="AE129"/>
  <c r="AC129"/>
  <c r="R129"/>
  <c r="Q129"/>
  <c r="P129"/>
  <c r="O129"/>
  <c r="N129"/>
  <c r="M129"/>
  <c r="I129"/>
  <c r="H129"/>
  <c r="G129"/>
  <c r="F129"/>
  <c r="D129"/>
  <c r="AO128"/>
  <c r="AN128"/>
  <c r="AM128"/>
  <c r="AL128"/>
  <c r="AK128"/>
  <c r="AJ128"/>
  <c r="AI128"/>
  <c r="AH128"/>
  <c r="AF128"/>
  <c r="AE128"/>
  <c r="AC128"/>
  <c r="R128"/>
  <c r="Q128"/>
  <c r="P128"/>
  <c r="O128"/>
  <c r="N128"/>
  <c r="M128"/>
  <c r="I128"/>
  <c r="H128"/>
  <c r="G128"/>
  <c r="F128"/>
  <c r="D128"/>
  <c r="AO127"/>
  <c r="AN127"/>
  <c r="AM127"/>
  <c r="AL127"/>
  <c r="AK127"/>
  <c r="AJ127"/>
  <c r="AI127"/>
  <c r="AH127"/>
  <c r="AF127"/>
  <c r="AE127"/>
  <c r="AC127"/>
  <c r="R127"/>
  <c r="Q127"/>
  <c r="P127"/>
  <c r="O127"/>
  <c r="N127"/>
  <c r="M127"/>
  <c r="I127"/>
  <c r="H127"/>
  <c r="G127"/>
  <c r="F127"/>
  <c r="D127"/>
  <c r="AO126"/>
  <c r="AN126"/>
  <c r="AM126"/>
  <c r="AL126"/>
  <c r="AK126"/>
  <c r="AJ126"/>
  <c r="AI126"/>
  <c r="AH126"/>
  <c r="AF126"/>
  <c r="AE126"/>
  <c r="AC126"/>
  <c r="R126"/>
  <c r="Q126"/>
  <c r="P126"/>
  <c r="O126"/>
  <c r="N126"/>
  <c r="M126"/>
  <c r="I126"/>
  <c r="H126"/>
  <c r="G126"/>
  <c r="F126"/>
  <c r="D126"/>
  <c r="AO125"/>
  <c r="AN125"/>
  <c r="AM125"/>
  <c r="AL125"/>
  <c r="AK125"/>
  <c r="AJ125"/>
  <c r="AI125"/>
  <c r="AH125"/>
  <c r="AF125"/>
  <c r="AE125"/>
  <c r="AC125"/>
  <c r="R125"/>
  <c r="Q125"/>
  <c r="P125"/>
  <c r="O125"/>
  <c r="N125"/>
  <c r="M125"/>
  <c r="I125"/>
  <c r="H125"/>
  <c r="G125"/>
  <c r="F125"/>
  <c r="D125"/>
  <c r="AO124"/>
  <c r="AN124"/>
  <c r="AM124"/>
  <c r="AL124"/>
  <c r="AK124"/>
  <c r="AJ124"/>
  <c r="AI124"/>
  <c r="AH124"/>
  <c r="AF124"/>
  <c r="AE124"/>
  <c r="AC124"/>
  <c r="R124"/>
  <c r="Q124"/>
  <c r="P124"/>
  <c r="O124"/>
  <c r="N124"/>
  <c r="M124"/>
  <c r="I124"/>
  <c r="H124"/>
  <c r="G124"/>
  <c r="F124"/>
  <c r="D124"/>
  <c r="AO123"/>
  <c r="AN123"/>
  <c r="AM123"/>
  <c r="AL123"/>
  <c r="AK123"/>
  <c r="AJ123"/>
  <c r="AI123"/>
  <c r="AH123"/>
  <c r="AF123"/>
  <c r="AE123"/>
  <c r="AC123"/>
  <c r="R123"/>
  <c r="Q123"/>
  <c r="P123"/>
  <c r="O123"/>
  <c r="N123"/>
  <c r="M123"/>
  <c r="I123"/>
  <c r="H123"/>
  <c r="G123"/>
  <c r="F123"/>
  <c r="D123"/>
  <c r="AO122"/>
  <c r="AN122"/>
  <c r="AM122"/>
  <c r="AL122"/>
  <c r="AK122"/>
  <c r="AJ122"/>
  <c r="AI122"/>
  <c r="AH122"/>
  <c r="AF122"/>
  <c r="AE122"/>
  <c r="AC122"/>
  <c r="R122"/>
  <c r="Q122"/>
  <c r="P122"/>
  <c r="O122"/>
  <c r="N122"/>
  <c r="M122"/>
  <c r="I122"/>
  <c r="H122"/>
  <c r="G122"/>
  <c r="F122"/>
  <c r="D122"/>
  <c r="AO121"/>
  <c r="AN121"/>
  <c r="AM121"/>
  <c r="AL121"/>
  <c r="AK121"/>
  <c r="AJ121"/>
  <c r="AI121"/>
  <c r="AH121"/>
  <c r="AF121"/>
  <c r="AE121"/>
  <c r="AC121"/>
  <c r="R121"/>
  <c r="Q121"/>
  <c r="P121"/>
  <c r="O121"/>
  <c r="N121"/>
  <c r="M121"/>
  <c r="I121"/>
  <c r="H121"/>
  <c r="G121"/>
  <c r="F121"/>
  <c r="D121"/>
  <c r="AO120"/>
  <c r="AN120"/>
  <c r="AM120"/>
  <c r="AL120"/>
  <c r="AK120"/>
  <c r="AJ120"/>
  <c r="AI120"/>
  <c r="AH120"/>
  <c r="AF120"/>
  <c r="AE120"/>
  <c r="AC120"/>
  <c r="R120"/>
  <c r="Q120"/>
  <c r="P120"/>
  <c r="O120"/>
  <c r="N120"/>
  <c r="M120"/>
  <c r="I120"/>
  <c r="H120"/>
  <c r="G120"/>
  <c r="F120"/>
  <c r="D120"/>
  <c r="AO119"/>
  <c r="AN119"/>
  <c r="AM119"/>
  <c r="AL119"/>
  <c r="AK119"/>
  <c r="AJ119"/>
  <c r="AI119"/>
  <c r="AH119"/>
  <c r="AF119"/>
  <c r="AE119"/>
  <c r="AC119"/>
  <c r="R119"/>
  <c r="Q119"/>
  <c r="P119"/>
  <c r="O119"/>
  <c r="N119"/>
  <c r="M119"/>
  <c r="I119"/>
  <c r="H119"/>
  <c r="G119"/>
  <c r="F119"/>
  <c r="D119"/>
  <c r="AO118"/>
  <c r="AN118"/>
  <c r="AM118"/>
  <c r="AL118"/>
  <c r="AK118"/>
  <c r="AJ118"/>
  <c r="AI118"/>
  <c r="AH118"/>
  <c r="AF118"/>
  <c r="AE118"/>
  <c r="AC118"/>
  <c r="R118"/>
  <c r="Q118"/>
  <c r="P118"/>
  <c r="O118"/>
  <c r="N118"/>
  <c r="M118"/>
  <c r="I118"/>
  <c r="H118"/>
  <c r="G118"/>
  <c r="F118"/>
  <c r="D118"/>
  <c r="AO117"/>
  <c r="AN117"/>
  <c r="AM117"/>
  <c r="AL117"/>
  <c r="AK117"/>
  <c r="AJ117"/>
  <c r="AI117"/>
  <c r="AH117"/>
  <c r="AF117"/>
  <c r="AE117"/>
  <c r="AC117"/>
  <c r="R117"/>
  <c r="Q117"/>
  <c r="P117"/>
  <c r="O117"/>
  <c r="N117"/>
  <c r="M117"/>
  <c r="I117"/>
  <c r="H117"/>
  <c r="G117"/>
  <c r="F117"/>
  <c r="D117"/>
  <c r="AO116"/>
  <c r="AN116"/>
  <c r="AM116"/>
  <c r="AL116"/>
  <c r="AK116"/>
  <c r="AJ116"/>
  <c r="AI116"/>
  <c r="AH116"/>
  <c r="AF116"/>
  <c r="AE116"/>
  <c r="AC116"/>
  <c r="R116"/>
  <c r="Q116"/>
  <c r="P116"/>
  <c r="O116"/>
  <c r="N116"/>
  <c r="M116"/>
  <c r="I116"/>
  <c r="H116"/>
  <c r="G116"/>
  <c r="F116"/>
  <c r="D116"/>
  <c r="AO115"/>
  <c r="AN115"/>
  <c r="AM115"/>
  <c r="AL115"/>
  <c r="AK115"/>
  <c r="AJ115"/>
  <c r="AI115"/>
  <c r="AH115"/>
  <c r="AF115"/>
  <c r="AE115"/>
  <c r="AC115"/>
  <c r="R115"/>
  <c r="Q115"/>
  <c r="P115"/>
  <c r="O115"/>
  <c r="N115"/>
  <c r="M115"/>
  <c r="I115"/>
  <c r="H115"/>
  <c r="G115"/>
  <c r="F115"/>
  <c r="D115"/>
  <c r="AO114"/>
  <c r="AN114"/>
  <c r="AM114"/>
  <c r="AL114"/>
  <c r="AK114"/>
  <c r="AJ114"/>
  <c r="AI114"/>
  <c r="AH114"/>
  <c r="AF114"/>
  <c r="AE114"/>
  <c r="AC114"/>
  <c r="R114"/>
  <c r="Q114"/>
  <c r="P114"/>
  <c r="O114"/>
  <c r="N114"/>
  <c r="M114"/>
  <c r="I114"/>
  <c r="H114"/>
  <c r="G114"/>
  <c r="F114"/>
  <c r="D114"/>
  <c r="AO113"/>
  <c r="AN113"/>
  <c r="AM113"/>
  <c r="AL113"/>
  <c r="AK113"/>
  <c r="AJ113"/>
  <c r="AI113"/>
  <c r="AH113"/>
  <c r="AF113"/>
  <c r="AE113"/>
  <c r="AC113"/>
  <c r="R113"/>
  <c r="Q113"/>
  <c r="P113"/>
  <c r="O113"/>
  <c r="N113"/>
  <c r="M113"/>
  <c r="I113"/>
  <c r="H113"/>
  <c r="G113"/>
  <c r="F113"/>
  <c r="D113"/>
  <c r="AO112"/>
  <c r="AN112"/>
  <c r="AM112"/>
  <c r="AL112"/>
  <c r="AK112"/>
  <c r="AJ112"/>
  <c r="AI112"/>
  <c r="AH112"/>
  <c r="AF112"/>
  <c r="AE112"/>
  <c r="AC112"/>
  <c r="R112"/>
  <c r="Q112"/>
  <c r="P112"/>
  <c r="O112"/>
  <c r="N112"/>
  <c r="M112"/>
  <c r="I112"/>
  <c r="H112"/>
  <c r="G112"/>
  <c r="F112"/>
  <c r="D112"/>
  <c r="AO111"/>
  <c r="AN111"/>
  <c r="AM111"/>
  <c r="AL111"/>
  <c r="AK111"/>
  <c r="AJ111"/>
  <c r="AI111"/>
  <c r="AH111"/>
  <c r="AF111"/>
  <c r="AE111"/>
  <c r="AC111"/>
  <c r="R111"/>
  <c r="Q111"/>
  <c r="P111"/>
  <c r="O111"/>
  <c r="N111"/>
  <c r="M111"/>
  <c r="I111"/>
  <c r="H111"/>
  <c r="G111"/>
  <c r="F111"/>
  <c r="D111"/>
  <c r="AO110"/>
  <c r="AN110"/>
  <c r="AM110"/>
  <c r="AL110"/>
  <c r="AK110"/>
  <c r="AJ110"/>
  <c r="AI110"/>
  <c r="AH110"/>
  <c r="AF110"/>
  <c r="AE110"/>
  <c r="AC110"/>
  <c r="R110"/>
  <c r="Q110"/>
  <c r="P110"/>
  <c r="O110"/>
  <c r="N110"/>
  <c r="M110"/>
  <c r="I110"/>
  <c r="H110"/>
  <c r="G110"/>
  <c r="F110"/>
  <c r="D110"/>
  <c r="AO109"/>
  <c r="AN109"/>
  <c r="AM109"/>
  <c r="AL109"/>
  <c r="AK109"/>
  <c r="AJ109"/>
  <c r="AI109"/>
  <c r="AH109"/>
  <c r="AF109"/>
  <c r="AE109"/>
  <c r="AC109"/>
  <c r="R109"/>
  <c r="Q109"/>
  <c r="P109"/>
  <c r="O109"/>
  <c r="N109"/>
  <c r="M109"/>
  <c r="I109"/>
  <c r="H109"/>
  <c r="G109"/>
  <c r="F109"/>
  <c r="D109"/>
  <c r="AO108"/>
  <c r="AN108"/>
  <c r="AM108"/>
  <c r="AL108"/>
  <c r="AK108"/>
  <c r="AJ108"/>
  <c r="AI108"/>
  <c r="AH108"/>
  <c r="AF108"/>
  <c r="AE108"/>
  <c r="AC108"/>
  <c r="R108"/>
  <c r="Q108"/>
  <c r="P108"/>
  <c r="O108"/>
  <c r="N108"/>
  <c r="M108"/>
  <c r="I108"/>
  <c r="H108"/>
  <c r="G108"/>
  <c r="F108"/>
  <c r="D108"/>
  <c r="AO107"/>
  <c r="AN107"/>
  <c r="AM107"/>
  <c r="AL107"/>
  <c r="AK107"/>
  <c r="AJ107"/>
  <c r="AI107"/>
  <c r="AH107"/>
  <c r="AF107"/>
  <c r="AE107"/>
  <c r="AC107"/>
  <c r="R107"/>
  <c r="Q107"/>
  <c r="P107"/>
  <c r="O107"/>
  <c r="N107"/>
  <c r="M107"/>
  <c r="I107"/>
  <c r="H107"/>
  <c r="G107"/>
  <c r="F107"/>
  <c r="D107"/>
  <c r="AO106"/>
  <c r="AN106"/>
  <c r="AM106"/>
  <c r="AL106"/>
  <c r="AK106"/>
  <c r="AJ106"/>
  <c r="AI106"/>
  <c r="AH106"/>
  <c r="AF106"/>
  <c r="AE106"/>
  <c r="AC106"/>
  <c r="R106"/>
  <c r="Q106"/>
  <c r="P106"/>
  <c r="O106"/>
  <c r="N106"/>
  <c r="M106"/>
  <c r="I106"/>
  <c r="H106"/>
  <c r="G106"/>
  <c r="F106"/>
  <c r="D106"/>
  <c r="AO105"/>
  <c r="AN105"/>
  <c r="AM105"/>
  <c r="AL105"/>
  <c r="AK105"/>
  <c r="AJ105"/>
  <c r="AI105"/>
  <c r="AH105"/>
  <c r="AF105"/>
  <c r="AE105"/>
  <c r="AC105"/>
  <c r="R105"/>
  <c r="Q105"/>
  <c r="P105"/>
  <c r="O105"/>
  <c r="N105"/>
  <c r="M105"/>
  <c r="I105"/>
  <c r="H105"/>
  <c r="G105"/>
  <c r="F105"/>
  <c r="D105"/>
  <c r="AO104"/>
  <c r="AN104"/>
  <c r="AM104"/>
  <c r="AL104"/>
  <c r="AK104"/>
  <c r="AJ104"/>
  <c r="AI104"/>
  <c r="AH104"/>
  <c r="AF104"/>
  <c r="AE104"/>
  <c r="AC104"/>
  <c r="R104"/>
  <c r="Q104"/>
  <c r="P104"/>
  <c r="O104"/>
  <c r="N104"/>
  <c r="M104"/>
  <c r="I104"/>
  <c r="H104"/>
  <c r="G104"/>
  <c r="F104"/>
  <c r="D104"/>
  <c r="AO103"/>
  <c r="AN103"/>
  <c r="AM103"/>
  <c r="AL103"/>
  <c r="AK103"/>
  <c r="AJ103"/>
  <c r="AI103"/>
  <c r="AH103"/>
  <c r="AF103"/>
  <c r="AE103"/>
  <c r="AC103"/>
  <c r="R103"/>
  <c r="Q103"/>
  <c r="P103"/>
  <c r="O103"/>
  <c r="N103"/>
  <c r="M103"/>
  <c r="I103"/>
  <c r="H103"/>
  <c r="G103"/>
  <c r="F103"/>
  <c r="D103"/>
  <c r="AO102"/>
  <c r="AN102"/>
  <c r="AM102"/>
  <c r="AL102"/>
  <c r="AK102"/>
  <c r="AJ102"/>
  <c r="AI102"/>
  <c r="AH102"/>
  <c r="AF102"/>
  <c r="AE102"/>
  <c r="AC102"/>
  <c r="R102"/>
  <c r="Q102"/>
  <c r="P102"/>
  <c r="O102"/>
  <c r="N102"/>
  <c r="M102"/>
  <c r="I102"/>
  <c r="H102"/>
  <c r="G102"/>
  <c r="F102"/>
  <c r="D102"/>
  <c r="AO101"/>
  <c r="AN101"/>
  <c r="AM101"/>
  <c r="AL101"/>
  <c r="AK101"/>
  <c r="AJ101"/>
  <c r="AI101"/>
  <c r="AH101"/>
  <c r="AF101"/>
  <c r="AE101"/>
  <c r="AC101"/>
  <c r="R101"/>
  <c r="Q101"/>
  <c r="P101"/>
  <c r="O101"/>
  <c r="N101"/>
  <c r="M101"/>
  <c r="I101"/>
  <c r="H101"/>
  <c r="G101"/>
  <c r="F101"/>
  <c r="D101"/>
  <c r="AO100"/>
  <c r="AN100"/>
  <c r="AM100"/>
  <c r="AL100"/>
  <c r="AK100"/>
  <c r="AJ100"/>
  <c r="AI100"/>
  <c r="AH100"/>
  <c r="AF100"/>
  <c r="AE100"/>
  <c r="AC100"/>
  <c r="R100"/>
  <c r="Q100"/>
  <c r="P100"/>
  <c r="O100"/>
  <c r="N100"/>
  <c r="M100"/>
  <c r="I100"/>
  <c r="H100"/>
  <c r="G100"/>
  <c r="F100"/>
  <c r="D100"/>
  <c r="AO99"/>
  <c r="AN99"/>
  <c r="AM99"/>
  <c r="AL99"/>
  <c r="AK99"/>
  <c r="AJ99"/>
  <c r="AI99"/>
  <c r="AH99"/>
  <c r="AF99"/>
  <c r="AE99"/>
  <c r="AC99"/>
  <c r="R99"/>
  <c r="Q99"/>
  <c r="P99"/>
  <c r="O99"/>
  <c r="N99"/>
  <c r="M99"/>
  <c r="I99"/>
  <c r="H99"/>
  <c r="G99"/>
  <c r="F99"/>
  <c r="D99"/>
  <c r="AO98"/>
  <c r="AN98"/>
  <c r="AM98"/>
  <c r="AL98"/>
  <c r="AK98"/>
  <c r="AJ98"/>
  <c r="AI98"/>
  <c r="AH98"/>
  <c r="AF98"/>
  <c r="AE98"/>
  <c r="AC98"/>
  <c r="R98"/>
  <c r="Q98"/>
  <c r="P98"/>
  <c r="O98"/>
  <c r="N98"/>
  <c r="M98"/>
  <c r="I98"/>
  <c r="H98"/>
  <c r="G98"/>
  <c r="F98"/>
  <c r="D98"/>
  <c r="AO97"/>
  <c r="AN97"/>
  <c r="AM97"/>
  <c r="AL97"/>
  <c r="AK97"/>
  <c r="AJ97"/>
  <c r="AI97"/>
  <c r="AH97"/>
  <c r="AF97"/>
  <c r="AE97"/>
  <c r="AC97"/>
  <c r="R97"/>
  <c r="Q97"/>
  <c r="P97"/>
  <c r="O97"/>
  <c r="N97"/>
  <c r="M97"/>
  <c r="I97"/>
  <c r="H97"/>
  <c r="G97"/>
  <c r="F97"/>
  <c r="D97"/>
  <c r="AO96"/>
  <c r="AN96"/>
  <c r="AM96"/>
  <c r="AL96"/>
  <c r="AK96"/>
  <c r="AJ96"/>
  <c r="AI96"/>
  <c r="AH96"/>
  <c r="AF96"/>
  <c r="AE96"/>
  <c r="AC96"/>
  <c r="R96"/>
  <c r="Q96"/>
  <c r="P96"/>
  <c r="O96"/>
  <c r="N96"/>
  <c r="M96"/>
  <c r="I96"/>
  <c r="H96"/>
  <c r="G96"/>
  <c r="F96"/>
  <c r="D96"/>
  <c r="AO95"/>
  <c r="AN95"/>
  <c r="AM95"/>
  <c r="AL95"/>
  <c r="AK95"/>
  <c r="AJ95"/>
  <c r="AI95"/>
  <c r="AH95"/>
  <c r="AF95"/>
  <c r="AE95"/>
  <c r="AC95"/>
  <c r="R95"/>
  <c r="Q95"/>
  <c r="P95"/>
  <c r="O95"/>
  <c r="N95"/>
  <c r="M95"/>
  <c r="I95"/>
  <c r="H95"/>
  <c r="G95"/>
  <c r="F95"/>
  <c r="D95"/>
  <c r="AO94"/>
  <c r="AN94"/>
  <c r="AM94"/>
  <c r="AL94"/>
  <c r="AK94"/>
  <c r="AJ94"/>
  <c r="AI94"/>
  <c r="AH94"/>
  <c r="AF94"/>
  <c r="AE94"/>
  <c r="AC94"/>
  <c r="R94"/>
  <c r="Q94"/>
  <c r="P94"/>
  <c r="O94"/>
  <c r="N94"/>
  <c r="M94"/>
  <c r="I94"/>
  <c r="H94"/>
  <c r="G94"/>
  <c r="F94"/>
  <c r="D94"/>
  <c r="AO93"/>
  <c r="AN93"/>
  <c r="AM93"/>
  <c r="AL93"/>
  <c r="AK93"/>
  <c r="AJ93"/>
  <c r="AI93"/>
  <c r="AH93"/>
  <c r="AF93"/>
  <c r="AE93"/>
  <c r="AC93"/>
  <c r="R93"/>
  <c r="Q93"/>
  <c r="P93"/>
  <c r="O93"/>
  <c r="N93"/>
  <c r="M93"/>
  <c r="I93"/>
  <c r="H93"/>
  <c r="G93"/>
  <c r="F93"/>
  <c r="D93"/>
  <c r="AO92"/>
  <c r="AN92"/>
  <c r="AM92"/>
  <c r="AL92"/>
  <c r="AK92"/>
  <c r="AJ92"/>
  <c r="AI92"/>
  <c r="AH92"/>
  <c r="AF92"/>
  <c r="AE92"/>
  <c r="AC92"/>
  <c r="R92"/>
  <c r="Q92"/>
  <c r="P92"/>
  <c r="O92"/>
  <c r="N92"/>
  <c r="M92"/>
  <c r="I92"/>
  <c r="H92"/>
  <c r="G92"/>
  <c r="F92"/>
  <c r="D92"/>
  <c r="AO91"/>
  <c r="AN91"/>
  <c r="AM91"/>
  <c r="AL91"/>
  <c r="AK91"/>
  <c r="AJ91"/>
  <c r="AI91"/>
  <c r="AH91"/>
  <c r="AF91"/>
  <c r="AE91"/>
  <c r="AC91"/>
  <c r="R91"/>
  <c r="Q91"/>
  <c r="P91"/>
  <c r="O91"/>
  <c r="N91"/>
  <c r="M91"/>
  <c r="I91"/>
  <c r="H91"/>
  <c r="G91"/>
  <c r="F91"/>
  <c r="D91"/>
  <c r="AO90"/>
  <c r="AN90"/>
  <c r="AM90"/>
  <c r="AL90"/>
  <c r="AK90"/>
  <c r="AJ90"/>
  <c r="AI90"/>
  <c r="AH90"/>
  <c r="AF90"/>
  <c r="AE90"/>
  <c r="AC90"/>
  <c r="R90"/>
  <c r="Q90"/>
  <c r="P90"/>
  <c r="O90"/>
  <c r="N90"/>
  <c r="M90"/>
  <c r="I90"/>
  <c r="H90"/>
  <c r="G90"/>
  <c r="F90"/>
  <c r="D90"/>
  <c r="AO89"/>
  <c r="AN89"/>
  <c r="AM89"/>
  <c r="AL89"/>
  <c r="AK89"/>
  <c r="AJ89"/>
  <c r="AI89"/>
  <c r="AH89"/>
  <c r="AF89"/>
  <c r="AE89"/>
  <c r="AC89"/>
  <c r="R89"/>
  <c r="Q89"/>
  <c r="P89"/>
  <c r="O89"/>
  <c r="N89"/>
  <c r="M89"/>
  <c r="I89"/>
  <c r="H89"/>
  <c r="G89"/>
  <c r="F89"/>
  <c r="D89"/>
  <c r="AO88"/>
  <c r="AN88"/>
  <c r="AM88"/>
  <c r="AL88"/>
  <c r="AK88"/>
  <c r="AJ88"/>
  <c r="AI88"/>
  <c r="AH88"/>
  <c r="AF88"/>
  <c r="AE88"/>
  <c r="AC88"/>
  <c r="R88"/>
  <c r="Q88"/>
  <c r="P88"/>
  <c r="O88"/>
  <c r="N88"/>
  <c r="M88"/>
  <c r="I88"/>
  <c r="H88"/>
  <c r="G88"/>
  <c r="F88"/>
  <c r="D88"/>
  <c r="AO87"/>
  <c r="AN87"/>
  <c r="AM87"/>
  <c r="AL87"/>
  <c r="AK87"/>
  <c r="AJ87"/>
  <c r="AI87"/>
  <c r="AH87"/>
  <c r="AF87"/>
  <c r="AE87"/>
  <c r="AC87"/>
  <c r="R87"/>
  <c r="Q87"/>
  <c r="P87"/>
  <c r="O87"/>
  <c r="N87"/>
  <c r="M87"/>
  <c r="I87"/>
  <c r="H87"/>
  <c r="G87"/>
  <c r="F87"/>
  <c r="D87"/>
  <c r="AO86"/>
  <c r="AN86"/>
  <c r="AM86"/>
  <c r="AL86"/>
  <c r="AK86"/>
  <c r="AJ86"/>
  <c r="AI86"/>
  <c r="AH86"/>
  <c r="AF86"/>
  <c r="AE86"/>
  <c r="AC86"/>
  <c r="R86"/>
  <c r="Q86"/>
  <c r="P86"/>
  <c r="O86"/>
  <c r="N86"/>
  <c r="M86"/>
  <c r="I86"/>
  <c r="H86"/>
  <c r="G86"/>
  <c r="F86"/>
  <c r="D86"/>
  <c r="AO85"/>
  <c r="AN85"/>
  <c r="AM85"/>
  <c r="AL85"/>
  <c r="AK85"/>
  <c r="AJ85"/>
  <c r="AI85"/>
  <c r="AH85"/>
  <c r="AF85"/>
  <c r="AE85"/>
  <c r="AC85"/>
  <c r="R85"/>
  <c r="Q85"/>
  <c r="P85"/>
  <c r="O85"/>
  <c r="N85"/>
  <c r="M85"/>
  <c r="I85"/>
  <c r="H85"/>
  <c r="G85"/>
  <c r="F85"/>
  <c r="D85"/>
  <c r="AO84"/>
  <c r="AN84"/>
  <c r="AM84"/>
  <c r="AL84"/>
  <c r="AK84"/>
  <c r="AJ84"/>
  <c r="AI84"/>
  <c r="AH84"/>
  <c r="AF84"/>
  <c r="AE84"/>
  <c r="AC84"/>
  <c r="R84"/>
  <c r="Q84"/>
  <c r="P84"/>
  <c r="O84"/>
  <c r="N84"/>
  <c r="M84"/>
  <c r="I84"/>
  <c r="H84"/>
  <c r="G84"/>
  <c r="F84"/>
  <c r="D84"/>
  <c r="AO83"/>
  <c r="AN83"/>
  <c r="AM83"/>
  <c r="AL83"/>
  <c r="AK83"/>
  <c r="AJ83"/>
  <c r="AI83"/>
  <c r="AH83"/>
  <c r="AF83"/>
  <c r="AE83"/>
  <c r="AC83"/>
  <c r="R83"/>
  <c r="Q83"/>
  <c r="P83"/>
  <c r="O83"/>
  <c r="N83"/>
  <c r="M83"/>
  <c r="I83"/>
  <c r="H83"/>
  <c r="G83"/>
  <c r="F83"/>
  <c r="D83"/>
  <c r="AO82"/>
  <c r="AN82"/>
  <c r="AM82"/>
  <c r="AL82"/>
  <c r="AK82"/>
  <c r="AJ82"/>
  <c r="AI82"/>
  <c r="AH82"/>
  <c r="AF82"/>
  <c r="AE82"/>
  <c r="AC82"/>
  <c r="R82"/>
  <c r="Q82"/>
  <c r="P82"/>
  <c r="O82"/>
  <c r="N82"/>
  <c r="M82"/>
  <c r="I82"/>
  <c r="H82"/>
  <c r="G82"/>
  <c r="F82"/>
  <c r="D82"/>
  <c r="AO81"/>
  <c r="AN81"/>
  <c r="AM81"/>
  <c r="AL81"/>
  <c r="AK81"/>
  <c r="AJ81"/>
  <c r="AI81"/>
  <c r="AH81"/>
  <c r="AF81"/>
  <c r="AE81"/>
  <c r="AC81"/>
  <c r="R81"/>
  <c r="Q81"/>
  <c r="P81"/>
  <c r="O81"/>
  <c r="N81"/>
  <c r="M81"/>
  <c r="I81"/>
  <c r="H81"/>
  <c r="G81"/>
  <c r="F81"/>
  <c r="D81"/>
  <c r="AO80"/>
  <c r="AN80"/>
  <c r="AM80"/>
  <c r="AL80"/>
  <c r="AK80"/>
  <c r="AJ80"/>
  <c r="AI80"/>
  <c r="AH80"/>
  <c r="AF80"/>
  <c r="AE80"/>
  <c r="AC80"/>
  <c r="R80"/>
  <c r="Q80"/>
  <c r="P80"/>
  <c r="O80"/>
  <c r="N80"/>
  <c r="M80"/>
  <c r="I80"/>
  <c r="H80"/>
  <c r="G80"/>
  <c r="F80"/>
  <c r="D80"/>
  <c r="AO79"/>
  <c r="AN79"/>
  <c r="AM79"/>
  <c r="AL79"/>
  <c r="AK79"/>
  <c r="AJ79"/>
  <c r="AI79"/>
  <c r="AH79"/>
  <c r="AF79"/>
  <c r="AE79"/>
  <c r="AC79"/>
  <c r="R79"/>
  <c r="Q79"/>
  <c r="P79"/>
  <c r="O79"/>
  <c r="N79"/>
  <c r="M79"/>
  <c r="I79"/>
  <c r="H79"/>
  <c r="G79"/>
  <c r="F79"/>
  <c r="D79"/>
  <c r="AO78"/>
  <c r="AN78"/>
  <c r="AM78"/>
  <c r="AL78"/>
  <c r="AK78"/>
  <c r="AJ78"/>
  <c r="AI78"/>
  <c r="AH78"/>
  <c r="AF78"/>
  <c r="AE78"/>
  <c r="AC78"/>
  <c r="R78"/>
  <c r="Q78"/>
  <c r="P78"/>
  <c r="O78"/>
  <c r="N78"/>
  <c r="M78"/>
  <c r="I78"/>
  <c r="H78"/>
  <c r="G78"/>
  <c r="F78"/>
  <c r="D78"/>
  <c r="AO77"/>
  <c r="AN77"/>
  <c r="AM77"/>
  <c r="AL77"/>
  <c r="AK77"/>
  <c r="AJ77"/>
  <c r="AI77"/>
  <c r="AH77"/>
  <c r="AF77"/>
  <c r="AE77"/>
  <c r="AC77"/>
  <c r="R77"/>
  <c r="Q77"/>
  <c r="P77"/>
  <c r="O77"/>
  <c r="N77"/>
  <c r="M77"/>
  <c r="I77"/>
  <c r="H77"/>
  <c r="G77"/>
  <c r="F77"/>
  <c r="D77"/>
  <c r="AO76"/>
  <c r="AN76"/>
  <c r="AM76"/>
  <c r="AL76"/>
  <c r="AK76"/>
  <c r="AJ76"/>
  <c r="AI76"/>
  <c r="AH76"/>
  <c r="AF76"/>
  <c r="AE76"/>
  <c r="AC76"/>
  <c r="R76"/>
  <c r="Q76"/>
  <c r="P76"/>
  <c r="O76"/>
  <c r="N76"/>
  <c r="M76"/>
  <c r="I76"/>
  <c r="H76"/>
  <c r="G76"/>
  <c r="F76"/>
  <c r="D76"/>
  <c r="AO75"/>
  <c r="AN75"/>
  <c r="AM75"/>
  <c r="AL75"/>
  <c r="AK75"/>
  <c r="AJ75"/>
  <c r="AI75"/>
  <c r="AH75"/>
  <c r="AF75"/>
  <c r="AE75"/>
  <c r="AC75"/>
  <c r="R75"/>
  <c r="Q75"/>
  <c r="P75"/>
  <c r="O75"/>
  <c r="N75"/>
  <c r="M75"/>
  <c r="I75"/>
  <c r="H75"/>
  <c r="G75"/>
  <c r="F75"/>
  <c r="D75"/>
  <c r="AO74"/>
  <c r="AN74"/>
  <c r="AM74"/>
  <c r="AL74"/>
  <c r="AK74"/>
  <c r="AJ74"/>
  <c r="AI74"/>
  <c r="AH74"/>
  <c r="AF74"/>
  <c r="AE74"/>
  <c r="AC74"/>
  <c r="R74"/>
  <c r="Q74"/>
  <c r="P74"/>
  <c r="O74"/>
  <c r="N74"/>
  <c r="M74"/>
  <c r="I74"/>
  <c r="H74"/>
  <c r="G74"/>
  <c r="F74"/>
  <c r="D74"/>
  <c r="AO73"/>
  <c r="AN73"/>
  <c r="AM73"/>
  <c r="AL73"/>
  <c r="AK73"/>
  <c r="AJ73"/>
  <c r="AI73"/>
  <c r="AH73"/>
  <c r="AF73"/>
  <c r="AE73"/>
  <c r="AC73"/>
  <c r="R73"/>
  <c r="Q73"/>
  <c r="P73"/>
  <c r="O73"/>
  <c r="N73"/>
  <c r="M73"/>
  <c r="I73"/>
  <c r="H73"/>
  <c r="G73"/>
  <c r="F73"/>
  <c r="D73"/>
  <c r="AO72"/>
  <c r="AN72"/>
  <c r="AM72"/>
  <c r="AL72"/>
  <c r="AK72"/>
  <c r="AJ72"/>
  <c r="AI72"/>
  <c r="AH72"/>
  <c r="AF72"/>
  <c r="AE72"/>
  <c r="AC72"/>
  <c r="R72"/>
  <c r="Q72"/>
  <c r="P72"/>
  <c r="O72"/>
  <c r="N72"/>
  <c r="M72"/>
  <c r="I72"/>
  <c r="H72"/>
  <c r="G72"/>
  <c r="F72"/>
  <c r="D72"/>
  <c r="AO71"/>
  <c r="AN71"/>
  <c r="AM71"/>
  <c r="AL71"/>
  <c r="AK71"/>
  <c r="AJ71"/>
  <c r="AI71"/>
  <c r="AH71"/>
  <c r="AF71"/>
  <c r="AE71"/>
  <c r="AC71"/>
  <c r="R71"/>
  <c r="Q71"/>
  <c r="P71"/>
  <c r="O71"/>
  <c r="N71"/>
  <c r="M71"/>
  <c r="I71"/>
  <c r="H71"/>
  <c r="G71"/>
  <c r="F71"/>
  <c r="D71"/>
  <c r="AO70"/>
  <c r="AN70"/>
  <c r="AM70"/>
  <c r="AL70"/>
  <c r="AK70"/>
  <c r="AJ70"/>
  <c r="AI70"/>
  <c r="AH70"/>
  <c r="AF70"/>
  <c r="AE70"/>
  <c r="AC70"/>
  <c r="R70"/>
  <c r="Q70"/>
  <c r="P70"/>
  <c r="O70"/>
  <c r="N70"/>
  <c r="M70"/>
  <c r="I70"/>
  <c r="H70"/>
  <c r="G70"/>
  <c r="F70"/>
  <c r="D70"/>
  <c r="AO69"/>
  <c r="AN69"/>
  <c r="AM69"/>
  <c r="AL69"/>
  <c r="AK69"/>
  <c r="AJ69"/>
  <c r="AI69"/>
  <c r="AH69"/>
  <c r="AF69"/>
  <c r="AE69"/>
  <c r="AC69"/>
  <c r="R69"/>
  <c r="Q69"/>
  <c r="P69"/>
  <c r="O69"/>
  <c r="N69"/>
  <c r="M69"/>
  <c r="I69"/>
  <c r="H69"/>
  <c r="G69"/>
  <c r="F69"/>
  <c r="D69"/>
  <c r="AO68"/>
  <c r="AN68"/>
  <c r="AM68"/>
  <c r="AL68"/>
  <c r="AK68"/>
  <c r="AJ68"/>
  <c r="AI68"/>
  <c r="AH68"/>
  <c r="AF68"/>
  <c r="AE68"/>
  <c r="AC68"/>
  <c r="R68"/>
  <c r="Q68"/>
  <c r="P68"/>
  <c r="O68"/>
  <c r="N68"/>
  <c r="M68"/>
  <c r="I68"/>
  <c r="H68"/>
  <c r="G68"/>
  <c r="F68"/>
  <c r="D68"/>
  <c r="AO67"/>
  <c r="AN67"/>
  <c r="AM67"/>
  <c r="AL67"/>
  <c r="AK67"/>
  <c r="AJ67"/>
  <c r="AI67"/>
  <c r="AH67"/>
  <c r="AF67"/>
  <c r="AE67"/>
  <c r="AC67"/>
  <c r="R67"/>
  <c r="Q67"/>
  <c r="P67"/>
  <c r="O67"/>
  <c r="N67"/>
  <c r="M67"/>
  <c r="I67"/>
  <c r="H67"/>
  <c r="G67"/>
  <c r="F67"/>
  <c r="D67"/>
  <c r="AO66"/>
  <c r="AN66"/>
  <c r="AM66"/>
  <c r="AL66"/>
  <c r="AK66"/>
  <c r="AJ66"/>
  <c r="AI66"/>
  <c r="AH66"/>
  <c r="AF66"/>
  <c r="AE66"/>
  <c r="AC66"/>
  <c r="R66"/>
  <c r="Q66"/>
  <c r="P66"/>
  <c r="O66"/>
  <c r="N66"/>
  <c r="M66"/>
  <c r="I66"/>
  <c r="H66"/>
  <c r="G66"/>
  <c r="F66"/>
  <c r="D66"/>
  <c r="AO65"/>
  <c r="AN65"/>
  <c r="AM65"/>
  <c r="AL65"/>
  <c r="AK65"/>
  <c r="AJ65"/>
  <c r="AI65"/>
  <c r="AH65"/>
  <c r="AF65"/>
  <c r="AE65"/>
  <c r="AC65"/>
  <c r="R65"/>
  <c r="Q65"/>
  <c r="P65"/>
  <c r="O65"/>
  <c r="N65"/>
  <c r="M65"/>
  <c r="I65"/>
  <c r="H65"/>
  <c r="G65"/>
  <c r="F65"/>
  <c r="D65"/>
  <c r="AO64"/>
  <c r="AN64"/>
  <c r="AM64"/>
  <c r="AL64"/>
  <c r="AK64"/>
  <c r="AJ64"/>
  <c r="AI64"/>
  <c r="AH64"/>
  <c r="AF64"/>
  <c r="AE64"/>
  <c r="AC64"/>
  <c r="R64"/>
  <c r="Q64"/>
  <c r="P64"/>
  <c r="O64"/>
  <c r="N64"/>
  <c r="M64"/>
  <c r="I64"/>
  <c r="H64"/>
  <c r="G64"/>
  <c r="F64"/>
  <c r="D64"/>
  <c r="AO63"/>
  <c r="AN63"/>
  <c r="AM63"/>
  <c r="AL63"/>
  <c r="AK63"/>
  <c r="AJ63"/>
  <c r="AI63"/>
  <c r="AH63"/>
  <c r="AF63"/>
  <c r="AE63"/>
  <c r="AC63"/>
  <c r="R63"/>
  <c r="Q63"/>
  <c r="P63"/>
  <c r="O63"/>
  <c r="N63"/>
  <c r="M63"/>
  <c r="I63"/>
  <c r="H63"/>
  <c r="G63"/>
  <c r="F63"/>
  <c r="D63"/>
  <c r="AO62"/>
  <c r="AN62"/>
  <c r="AM62"/>
  <c r="AL62"/>
  <c r="AK62"/>
  <c r="AJ62"/>
  <c r="AI62"/>
  <c r="AH62"/>
  <c r="AF62"/>
  <c r="AE62"/>
  <c r="AC62"/>
  <c r="R62"/>
  <c r="Q62"/>
  <c r="P62"/>
  <c r="O62"/>
  <c r="N62"/>
  <c r="M62"/>
  <c r="I62"/>
  <c r="H62"/>
  <c r="G62"/>
  <c r="F62"/>
  <c r="D62"/>
  <c r="AO61"/>
  <c r="AN61"/>
  <c r="AM61"/>
  <c r="AL61"/>
  <c r="AK61"/>
  <c r="AJ61"/>
  <c r="AI61"/>
  <c r="AH61"/>
  <c r="AF61"/>
  <c r="AE61"/>
  <c r="AC61"/>
  <c r="R61"/>
  <c r="Q61"/>
  <c r="P61"/>
  <c r="O61"/>
  <c r="N61"/>
  <c r="M61"/>
  <c r="I61"/>
  <c r="H61"/>
  <c r="G61"/>
  <c r="F61"/>
  <c r="D61"/>
  <c r="AO60"/>
  <c r="AN60"/>
  <c r="AM60"/>
  <c r="AL60"/>
  <c r="AK60"/>
  <c r="AJ60"/>
  <c r="AI60"/>
  <c r="AH60"/>
  <c r="AF60"/>
  <c r="AE60"/>
  <c r="AC60"/>
  <c r="R60"/>
  <c r="Q60"/>
  <c r="P60"/>
  <c r="O60"/>
  <c r="N60"/>
  <c r="M60"/>
  <c r="I60"/>
  <c r="H60"/>
  <c r="G60"/>
  <c r="F60"/>
  <c r="D60"/>
  <c r="AO59"/>
  <c r="AN59"/>
  <c r="AM59"/>
  <c r="AL59"/>
  <c r="AK59"/>
  <c r="AJ59"/>
  <c r="AI59"/>
  <c r="AH59"/>
  <c r="AF59"/>
  <c r="AE59"/>
  <c r="AC59"/>
  <c r="R59"/>
  <c r="Q59"/>
  <c r="P59"/>
  <c r="O59"/>
  <c r="N59"/>
  <c r="M59"/>
  <c r="I59"/>
  <c r="H59"/>
  <c r="G59"/>
  <c r="F59"/>
  <c r="D59"/>
  <c r="AO58"/>
  <c r="AN58"/>
  <c r="AM58"/>
  <c r="AL58"/>
  <c r="AK58"/>
  <c r="AJ58"/>
  <c r="AI58"/>
  <c r="AH58"/>
  <c r="AF58"/>
  <c r="AE58"/>
  <c r="AC58"/>
  <c r="R58"/>
  <c r="Q58"/>
  <c r="P58"/>
  <c r="O58"/>
  <c r="N58"/>
  <c r="M58"/>
  <c r="I58"/>
  <c r="H58"/>
  <c r="G58"/>
  <c r="F58"/>
  <c r="D58"/>
  <c r="AO57"/>
  <c r="AN57"/>
  <c r="AM57"/>
  <c r="AL57"/>
  <c r="AK57"/>
  <c r="AJ57"/>
  <c r="AI57"/>
  <c r="AH57"/>
  <c r="AF57"/>
  <c r="AE57"/>
  <c r="AC57"/>
  <c r="R57"/>
  <c r="Q57"/>
  <c r="P57"/>
  <c r="O57"/>
  <c r="N57"/>
  <c r="M57"/>
  <c r="I57"/>
  <c r="H57"/>
  <c r="G57"/>
  <c r="F57"/>
  <c r="D57"/>
  <c r="AO56"/>
  <c r="AN56"/>
  <c r="AM56"/>
  <c r="AL56"/>
  <c r="AK56"/>
  <c r="AJ56"/>
  <c r="AI56"/>
  <c r="AH56"/>
  <c r="AF56"/>
  <c r="AE56"/>
  <c r="AC56"/>
  <c r="R56"/>
  <c r="Q56"/>
  <c r="P56"/>
  <c r="O56"/>
  <c r="N56"/>
  <c r="M56"/>
  <c r="I56"/>
  <c r="H56"/>
  <c r="G56"/>
  <c r="F56"/>
  <c r="D56"/>
  <c r="AO55"/>
  <c r="AN55"/>
  <c r="AM55"/>
  <c r="AL55"/>
  <c r="AK55"/>
  <c r="AJ55"/>
  <c r="AI55"/>
  <c r="AH55"/>
  <c r="AF55"/>
  <c r="AE55"/>
  <c r="AC55"/>
  <c r="R55"/>
  <c r="Q55"/>
  <c r="P55"/>
  <c r="O55"/>
  <c r="N55"/>
  <c r="M55"/>
  <c r="I55"/>
  <c r="H55"/>
  <c r="G55"/>
  <c r="F55"/>
  <c r="D55"/>
  <c r="AO54"/>
  <c r="AN54"/>
  <c r="AM54"/>
  <c r="AL54"/>
  <c r="AK54"/>
  <c r="AJ54"/>
  <c r="AI54"/>
  <c r="AH54"/>
  <c r="AF54"/>
  <c r="AE54"/>
  <c r="AC54"/>
  <c r="R54"/>
  <c r="Q54"/>
  <c r="P54"/>
  <c r="O54"/>
  <c r="N54"/>
  <c r="M54"/>
  <c r="I54"/>
  <c r="H54"/>
  <c r="G54"/>
  <c r="F54"/>
  <c r="D54"/>
  <c r="AO53"/>
  <c r="AN53"/>
  <c r="AM53"/>
  <c r="AL53"/>
  <c r="AK53"/>
  <c r="AJ53"/>
  <c r="AI53"/>
  <c r="AH53"/>
  <c r="AF53"/>
  <c r="AE53"/>
  <c r="AC53"/>
  <c r="R53"/>
  <c r="Q53"/>
  <c r="P53"/>
  <c r="O53"/>
  <c r="N53"/>
  <c r="M53"/>
  <c r="I53"/>
  <c r="H53"/>
  <c r="G53"/>
  <c r="F53"/>
  <c r="D53"/>
  <c r="AO52"/>
  <c r="AN52"/>
  <c r="AM52"/>
  <c r="AL52"/>
  <c r="AK52"/>
  <c r="AJ52"/>
  <c r="AI52"/>
  <c r="AH52"/>
  <c r="AF52"/>
  <c r="AE52"/>
  <c r="AC52"/>
  <c r="R52"/>
  <c r="Q52"/>
  <c r="P52"/>
  <c r="O52"/>
  <c r="N52"/>
  <c r="M52"/>
  <c r="I52"/>
  <c r="H52"/>
  <c r="G52"/>
  <c r="F52"/>
  <c r="D52"/>
  <c r="AO51"/>
  <c r="AN51"/>
  <c r="AM51"/>
  <c r="AL51"/>
  <c r="AK51"/>
  <c r="AJ51"/>
  <c r="AI51"/>
  <c r="AH51"/>
  <c r="AF51"/>
  <c r="AE51"/>
  <c r="AC51"/>
  <c r="R51"/>
  <c r="Q51"/>
  <c r="P51"/>
  <c r="O51"/>
  <c r="N51"/>
  <c r="M51"/>
  <c r="I51"/>
  <c r="H51"/>
  <c r="G51"/>
  <c r="F51"/>
  <c r="D51"/>
  <c r="AO50"/>
  <c r="AN50"/>
  <c r="AM50"/>
  <c r="AL50"/>
  <c r="AK50"/>
  <c r="AJ50"/>
  <c r="AI50"/>
  <c r="AH50"/>
  <c r="AF50"/>
  <c r="AE50"/>
  <c r="AC50"/>
  <c r="R50"/>
  <c r="Q50"/>
  <c r="P50"/>
  <c r="O50"/>
  <c r="N50"/>
  <c r="M50"/>
  <c r="I50"/>
  <c r="H50"/>
  <c r="G50"/>
  <c r="F50"/>
  <c r="D50"/>
  <c r="AO49"/>
  <c r="AN49"/>
  <c r="AM49"/>
  <c r="AL49"/>
  <c r="AK49"/>
  <c r="AJ49"/>
  <c r="AI49"/>
  <c r="AH49"/>
  <c r="AF49"/>
  <c r="AE49"/>
  <c r="AC49"/>
  <c r="R49"/>
  <c r="Q49"/>
  <c r="P49"/>
  <c r="O49"/>
  <c r="N49"/>
  <c r="M49"/>
  <c r="I49"/>
  <c r="H49"/>
  <c r="G49"/>
  <c r="F49"/>
  <c r="D49"/>
  <c r="AO48"/>
  <c r="AN48"/>
  <c r="AM48"/>
  <c r="AL48"/>
  <c r="AK48"/>
  <c r="AJ48"/>
  <c r="AI48"/>
  <c r="AH48"/>
  <c r="AF48"/>
  <c r="AE48"/>
  <c r="AC48"/>
  <c r="R48"/>
  <c r="Q48"/>
  <c r="P48"/>
  <c r="O48"/>
  <c r="N48"/>
  <c r="M48"/>
  <c r="I48"/>
  <c r="H48"/>
  <c r="G48"/>
  <c r="F48"/>
  <c r="D48"/>
  <c r="AO47"/>
  <c r="AN47"/>
  <c r="AM47"/>
  <c r="AL47"/>
  <c r="AK47"/>
  <c r="AJ47"/>
  <c r="AI47"/>
  <c r="AH47"/>
  <c r="AF47"/>
  <c r="AE47"/>
  <c r="AC47"/>
  <c r="R47"/>
  <c r="Q47"/>
  <c r="P47"/>
  <c r="O47"/>
  <c r="N47"/>
  <c r="M47"/>
  <c r="I47"/>
  <c r="H47"/>
  <c r="G47"/>
  <c r="F47"/>
  <c r="D47"/>
  <c r="AO46"/>
  <c r="AN46"/>
  <c r="AM46"/>
  <c r="AL46"/>
  <c r="AK46"/>
  <c r="AJ46"/>
  <c r="AI46"/>
  <c r="AH46"/>
  <c r="AF46"/>
  <c r="AE46"/>
  <c r="AC46"/>
  <c r="R46"/>
  <c r="Q46"/>
  <c r="P46"/>
  <c r="O46"/>
  <c r="N46"/>
  <c r="M46"/>
  <c r="I46"/>
  <c r="H46"/>
  <c r="G46"/>
  <c r="F46"/>
  <c r="D46"/>
  <c r="AO45"/>
  <c r="AN45"/>
  <c r="AM45"/>
  <c r="AL45"/>
  <c r="AK45"/>
  <c r="AJ45"/>
  <c r="AI45"/>
  <c r="AH45"/>
  <c r="AF45"/>
  <c r="AE45"/>
  <c r="AC45"/>
  <c r="R45"/>
  <c r="Q45"/>
  <c r="P45"/>
  <c r="O45"/>
  <c r="N45"/>
  <c r="M45"/>
  <c r="I45"/>
  <c r="H45"/>
  <c r="G45"/>
  <c r="F45"/>
  <c r="D45"/>
  <c r="AO44"/>
  <c r="AN44"/>
  <c r="AM44"/>
  <c r="AL44"/>
  <c r="AK44"/>
  <c r="AJ44"/>
  <c r="AI44"/>
  <c r="AH44"/>
  <c r="AF44"/>
  <c r="AE44"/>
  <c r="AC44"/>
  <c r="R44"/>
  <c r="Q44"/>
  <c r="P44"/>
  <c r="O44"/>
  <c r="N44"/>
  <c r="M44"/>
  <c r="I44"/>
  <c r="H44"/>
  <c r="G44"/>
  <c r="F44"/>
  <c r="D44"/>
  <c r="AO43"/>
  <c r="AN43"/>
  <c r="AM43"/>
  <c r="AL43"/>
  <c r="AK43"/>
  <c r="AJ43"/>
  <c r="AI43"/>
  <c r="AH43"/>
  <c r="AF43"/>
  <c r="AE43"/>
  <c r="AC43"/>
  <c r="R43"/>
  <c r="Q43"/>
  <c r="P43"/>
  <c r="O43"/>
  <c r="N43"/>
  <c r="M43"/>
  <c r="I43"/>
  <c r="H43"/>
  <c r="G43"/>
  <c r="F43"/>
  <c r="D43"/>
  <c r="AO42"/>
  <c r="AN42"/>
  <c r="AM42"/>
  <c r="AL42"/>
  <c r="AK42"/>
  <c r="AJ42"/>
  <c r="AI42"/>
  <c r="AH42"/>
  <c r="AF42"/>
  <c r="AE42"/>
  <c r="AC42"/>
  <c r="R42"/>
  <c r="Q42"/>
  <c r="P42"/>
  <c r="O42"/>
  <c r="N42"/>
  <c r="M42"/>
  <c r="I42"/>
  <c r="H42"/>
  <c r="G42"/>
  <c r="F42"/>
  <c r="D42"/>
  <c r="AO41"/>
  <c r="AN41"/>
  <c r="AM41"/>
  <c r="AL41"/>
  <c r="AK41"/>
  <c r="AJ41"/>
  <c r="AI41"/>
  <c r="AH41"/>
  <c r="AF41"/>
  <c r="AE41"/>
  <c r="AC41"/>
  <c r="R41"/>
  <c r="Q41"/>
  <c r="P41"/>
  <c r="O41"/>
  <c r="N41"/>
  <c r="M41"/>
  <c r="I41"/>
  <c r="H41"/>
  <c r="G41"/>
  <c r="F41"/>
  <c r="D41"/>
  <c r="AO40"/>
  <c r="AN40"/>
  <c r="AM40"/>
  <c r="AL40"/>
  <c r="AK40"/>
  <c r="AJ40"/>
  <c r="AI40"/>
  <c r="AH40"/>
  <c r="AF40"/>
  <c r="AE40"/>
  <c r="AC40"/>
  <c r="R40"/>
  <c r="Q40"/>
  <c r="P40"/>
  <c r="O40"/>
  <c r="N40"/>
  <c r="M40"/>
  <c r="I40"/>
  <c r="H40"/>
  <c r="G40"/>
  <c r="F40"/>
  <c r="D40"/>
  <c r="AO39"/>
  <c r="AN39"/>
  <c r="AM39"/>
  <c r="AL39"/>
  <c r="AK39"/>
  <c r="AJ39"/>
  <c r="AI39"/>
  <c r="AH39"/>
  <c r="AF39"/>
  <c r="AE39"/>
  <c r="AC39"/>
  <c r="R39"/>
  <c r="Q39"/>
  <c r="P39"/>
  <c r="O39"/>
  <c r="N39"/>
  <c r="M39"/>
  <c r="I39"/>
  <c r="H39"/>
  <c r="G39"/>
  <c r="F39"/>
  <c r="D39"/>
  <c r="AO38"/>
  <c r="AN38"/>
  <c r="AM38"/>
  <c r="AL38"/>
  <c r="AK38"/>
  <c r="AJ38"/>
  <c r="AI38"/>
  <c r="AH38"/>
  <c r="AF38"/>
  <c r="AE38"/>
  <c r="AC38"/>
  <c r="R38"/>
  <c r="Q38"/>
  <c r="P38"/>
  <c r="O38"/>
  <c r="N38"/>
  <c r="M38"/>
  <c r="I38"/>
  <c r="H38"/>
  <c r="G38"/>
  <c r="F38"/>
  <c r="D38"/>
  <c r="AO37"/>
  <c r="AN37"/>
  <c r="AM37"/>
  <c r="AL37"/>
  <c r="AK37"/>
  <c r="AJ37"/>
  <c r="AI37"/>
  <c r="AH37"/>
  <c r="AF37"/>
  <c r="AE37"/>
  <c r="AC37"/>
  <c r="R37"/>
  <c r="Q37"/>
  <c r="P37"/>
  <c r="O37"/>
  <c r="N37"/>
  <c r="M37"/>
  <c r="I37"/>
  <c r="H37"/>
  <c r="G37"/>
  <c r="F37"/>
  <c r="D37"/>
  <c r="AO36"/>
  <c r="AN36"/>
  <c r="AM36"/>
  <c r="AL36"/>
  <c r="AK36"/>
  <c r="AJ36"/>
  <c r="AI36"/>
  <c r="AH36"/>
  <c r="AF36"/>
  <c r="AE36"/>
  <c r="AC36"/>
  <c r="R36"/>
  <c r="Q36"/>
  <c r="P36"/>
  <c r="O36"/>
  <c r="N36"/>
  <c r="M36"/>
  <c r="I36"/>
  <c r="H36"/>
  <c r="G36"/>
  <c r="F36"/>
  <c r="D36"/>
  <c r="AO35"/>
  <c r="AN35"/>
  <c r="AM35"/>
  <c r="AL35"/>
  <c r="AK35"/>
  <c r="AJ35"/>
  <c r="AI35"/>
  <c r="AH35"/>
  <c r="AF35"/>
  <c r="AE35"/>
  <c r="AC35"/>
  <c r="R35"/>
  <c r="Q35"/>
  <c r="P35"/>
  <c r="O35"/>
  <c r="N35"/>
  <c r="M35"/>
  <c r="I35"/>
  <c r="H35"/>
  <c r="G35"/>
  <c r="F35"/>
  <c r="D35"/>
  <c r="AO34"/>
  <c r="AN34"/>
  <c r="AM34"/>
  <c r="AL34"/>
  <c r="AK34"/>
  <c r="AJ34"/>
  <c r="AI34"/>
  <c r="AH34"/>
  <c r="AF34"/>
  <c r="AE34"/>
  <c r="AC34"/>
  <c r="R34"/>
  <c r="Q34"/>
  <c r="P34"/>
  <c r="O34"/>
  <c r="N34"/>
  <c r="M34"/>
  <c r="I34"/>
  <c r="H34"/>
  <c r="G34"/>
  <c r="F34"/>
  <c r="D34"/>
  <c r="AO33"/>
  <c r="AN33"/>
  <c r="AM33"/>
  <c r="AL33"/>
  <c r="AK33"/>
  <c r="AJ33"/>
  <c r="AI33"/>
  <c r="AH33"/>
  <c r="AF33"/>
  <c r="AE33"/>
  <c r="AC33"/>
  <c r="R33"/>
  <c r="Q33"/>
  <c r="P33"/>
  <c r="O33"/>
  <c r="N33"/>
  <c r="M33"/>
  <c r="I33"/>
  <c r="H33"/>
  <c r="G33"/>
  <c r="F33"/>
  <c r="D33"/>
  <c r="AO32"/>
  <c r="AN32"/>
  <c r="AM32"/>
  <c r="AL32"/>
  <c r="AK32"/>
  <c r="AJ32"/>
  <c r="AI32"/>
  <c r="AH32"/>
  <c r="AF32"/>
  <c r="AE32"/>
  <c r="AC32"/>
  <c r="R32"/>
  <c r="Q32"/>
  <c r="P32"/>
  <c r="O32"/>
  <c r="N32"/>
  <c r="M32"/>
  <c r="I32"/>
  <c r="H32"/>
  <c r="G32"/>
  <c r="F32"/>
  <c r="D32"/>
  <c r="AO31"/>
  <c r="AN31"/>
  <c r="AM31"/>
  <c r="AL31"/>
  <c r="AK31"/>
  <c r="AJ31"/>
  <c r="AI31"/>
  <c r="AH31"/>
  <c r="AF31"/>
  <c r="AE31"/>
  <c r="AC31"/>
  <c r="R31"/>
  <c r="Q31"/>
  <c r="P31"/>
  <c r="O31"/>
  <c r="N31"/>
  <c r="M31"/>
  <c r="I31"/>
  <c r="H31"/>
  <c r="G31"/>
  <c r="F31"/>
  <c r="D31"/>
  <c r="AO30"/>
  <c r="AN30"/>
  <c r="AM30"/>
  <c r="AL30"/>
  <c r="AK30"/>
  <c r="AJ30"/>
  <c r="AI30"/>
  <c r="AH30"/>
  <c r="AF30"/>
  <c r="AE30"/>
  <c r="AC30"/>
  <c r="R30"/>
  <c r="Q30"/>
  <c r="P30"/>
  <c r="O30"/>
  <c r="N30"/>
  <c r="M30"/>
  <c r="I30"/>
  <c r="H30"/>
  <c r="G30"/>
  <c r="F30"/>
  <c r="D30"/>
  <c r="AO29"/>
  <c r="AN29"/>
  <c r="AM29"/>
  <c r="AL29"/>
  <c r="AK29"/>
  <c r="AJ29"/>
  <c r="AI29"/>
  <c r="AH29"/>
  <c r="AF29"/>
  <c r="AE29"/>
  <c r="AC29"/>
  <c r="R29"/>
  <c r="Q29"/>
  <c r="P29"/>
  <c r="O29"/>
  <c r="N29"/>
  <c r="M29"/>
  <c r="I29"/>
  <c r="H29"/>
  <c r="G29"/>
  <c r="F29"/>
  <c r="D29"/>
  <c r="AO28"/>
  <c r="AN28"/>
  <c r="AM28"/>
  <c r="AL28"/>
  <c r="AK28"/>
  <c r="AJ28"/>
  <c r="AI28"/>
  <c r="AH28"/>
  <c r="AF28"/>
  <c r="AE28"/>
  <c r="AC28"/>
  <c r="R28"/>
  <c r="Q28"/>
  <c r="P28"/>
  <c r="O28"/>
  <c r="N28"/>
  <c r="M28"/>
  <c r="I28"/>
  <c r="H28"/>
  <c r="G28"/>
  <c r="F28"/>
  <c r="D28"/>
  <c r="AO27"/>
  <c r="AN27"/>
  <c r="AM27"/>
  <c r="AL27"/>
  <c r="AK27"/>
  <c r="AJ27"/>
  <c r="AI27"/>
  <c r="AH27"/>
  <c r="AF27"/>
  <c r="AE27"/>
  <c r="AC27"/>
  <c r="R27"/>
  <c r="Q27"/>
  <c r="P27"/>
  <c r="O27"/>
  <c r="N27"/>
  <c r="M27"/>
  <c r="I27"/>
  <c r="H27"/>
  <c r="G27"/>
  <c r="F27"/>
  <c r="D27"/>
  <c r="AO26"/>
  <c r="AN26"/>
  <c r="AM26"/>
  <c r="AL26"/>
  <c r="AK26"/>
  <c r="AJ26"/>
  <c r="AI26"/>
  <c r="AH26"/>
  <c r="AF26"/>
  <c r="AE26"/>
  <c r="AC26"/>
  <c r="R26"/>
  <c r="Q26"/>
  <c r="P26"/>
  <c r="O26"/>
  <c r="N26"/>
  <c r="M26"/>
  <c r="I26"/>
  <c r="H26"/>
  <c r="G26"/>
  <c r="F26"/>
  <c r="D26"/>
  <c r="AO25"/>
  <c r="AN25"/>
  <c r="AM25"/>
  <c r="AL25"/>
  <c r="AK25"/>
  <c r="AJ25"/>
  <c r="AI25"/>
  <c r="AH25"/>
  <c r="AF25"/>
  <c r="AE25"/>
  <c r="AC25"/>
  <c r="R25"/>
  <c r="Q25"/>
  <c r="P25"/>
  <c r="O25"/>
  <c r="N25"/>
  <c r="M25"/>
  <c r="I25"/>
  <c r="H25"/>
  <c r="G25"/>
  <c r="F25"/>
  <c r="D25"/>
  <c r="AO24"/>
  <c r="AN24"/>
  <c r="AM24"/>
  <c r="AL24"/>
  <c r="AK24"/>
  <c r="AJ24"/>
  <c r="AI24"/>
  <c r="AH24"/>
  <c r="AF24"/>
  <c r="AE24"/>
  <c r="AC24"/>
  <c r="R24"/>
  <c r="Q24"/>
  <c r="P24"/>
  <c r="O24"/>
  <c r="N24"/>
  <c r="M24"/>
  <c r="I24"/>
  <c r="H24"/>
  <c r="G24"/>
  <c r="F24"/>
  <c r="D24"/>
  <c r="AO23"/>
  <c r="AN23"/>
  <c r="AM23"/>
  <c r="AL23"/>
  <c r="AK23"/>
  <c r="AJ23"/>
  <c r="AI23"/>
  <c r="AH23"/>
  <c r="AF23"/>
  <c r="AE23"/>
  <c r="AC23"/>
  <c r="R23"/>
  <c r="Q23"/>
  <c r="P23"/>
  <c r="O23"/>
  <c r="N23"/>
  <c r="M23"/>
  <c r="I23"/>
  <c r="H23"/>
  <c r="G23"/>
  <c r="F23"/>
  <c r="D23"/>
  <c r="AO22"/>
  <c r="AN22"/>
  <c r="AM22"/>
  <c r="AL22"/>
  <c r="AK22"/>
  <c r="AJ22"/>
  <c r="AI22"/>
  <c r="AH22"/>
  <c r="AF22"/>
  <c r="AE22"/>
  <c r="AC22"/>
  <c r="R22"/>
  <c r="Q22"/>
  <c r="P22"/>
  <c r="O22"/>
  <c r="N22"/>
  <c r="M22"/>
  <c r="I22"/>
  <c r="H22"/>
  <c r="G22"/>
  <c r="F22"/>
  <c r="D22"/>
  <c r="AO21"/>
  <c r="AN21"/>
  <c r="AM21"/>
  <c r="AL21"/>
  <c r="AK21"/>
  <c r="AJ21"/>
  <c r="AI21"/>
  <c r="AH21"/>
  <c r="AF21"/>
  <c r="AE21"/>
  <c r="AC21"/>
  <c r="R21"/>
  <c r="Q21"/>
  <c r="P21"/>
  <c r="O21"/>
  <c r="N21"/>
  <c r="M21"/>
  <c r="I21"/>
  <c r="H21"/>
  <c r="G21"/>
  <c r="F21"/>
  <c r="D21"/>
  <c r="AO20"/>
  <c r="AN20"/>
  <c r="AM20"/>
  <c r="AL20"/>
  <c r="AK20"/>
  <c r="AJ20"/>
  <c r="AI20"/>
  <c r="AH20"/>
  <c r="AF20"/>
  <c r="AE20"/>
  <c r="AC20"/>
  <c r="R20"/>
  <c r="Q20"/>
  <c r="P20"/>
  <c r="O20"/>
  <c r="N20"/>
  <c r="M20"/>
  <c r="I20"/>
  <c r="H20"/>
  <c r="G20"/>
  <c r="F20"/>
  <c r="D20"/>
  <c r="AO19"/>
  <c r="AN19"/>
  <c r="AM19"/>
  <c r="AL19"/>
  <c r="AK19"/>
  <c r="AJ19"/>
  <c r="AI19"/>
  <c r="AH19"/>
  <c r="AF19"/>
  <c r="AE19"/>
  <c r="AC19"/>
  <c r="R19"/>
  <c r="Q19"/>
  <c r="P19"/>
  <c r="O19"/>
  <c r="N19"/>
  <c r="M19"/>
  <c r="I19"/>
  <c r="H19"/>
  <c r="G19"/>
  <c r="F19"/>
  <c r="D19"/>
  <c r="AO18"/>
  <c r="AN18"/>
  <c r="AM18"/>
  <c r="AL18"/>
  <c r="AK18"/>
  <c r="AJ18"/>
  <c r="AI18"/>
  <c r="AH18"/>
  <c r="AF18"/>
  <c r="AE18"/>
  <c r="AC18"/>
  <c r="R18"/>
  <c r="Q18"/>
  <c r="P18"/>
  <c r="O18"/>
  <c r="N18"/>
  <c r="M18"/>
  <c r="I18"/>
  <c r="H18"/>
  <c r="G18"/>
  <c r="F18"/>
  <c r="D18"/>
  <c r="AO17"/>
  <c r="AN17"/>
  <c r="AM17"/>
  <c r="AL17"/>
  <c r="AK17"/>
  <c r="AJ17"/>
  <c r="AI17"/>
  <c r="AH17"/>
  <c r="AF17"/>
  <c r="AE17"/>
  <c r="AC17"/>
  <c r="R17"/>
  <c r="Q17"/>
  <c r="P17"/>
  <c r="O17"/>
  <c r="N17"/>
  <c r="M17"/>
  <c r="I17"/>
  <c r="H17"/>
  <c r="G17"/>
  <c r="F17"/>
  <c r="D17"/>
  <c r="AO16"/>
  <c r="AN16"/>
  <c r="AM16"/>
  <c r="AL16"/>
  <c r="AK16"/>
  <c r="AJ16"/>
  <c r="AI16"/>
  <c r="AH16"/>
  <c r="AF16"/>
  <c r="AE16"/>
  <c r="AC16"/>
  <c r="R16"/>
  <c r="Q16"/>
  <c r="P16"/>
  <c r="O16"/>
  <c r="N16"/>
  <c r="M16"/>
  <c r="I16"/>
  <c r="H16"/>
  <c r="G16"/>
  <c r="F16"/>
  <c r="D16"/>
  <c r="AO15"/>
  <c r="AN15"/>
  <c r="AM15"/>
  <c r="AL15"/>
  <c r="AK15"/>
  <c r="AJ15"/>
  <c r="AI15"/>
  <c r="AH15"/>
  <c r="AF15"/>
  <c r="AE15"/>
  <c r="AC15"/>
  <c r="R15"/>
  <c r="Q15"/>
  <c r="P15"/>
  <c r="O15"/>
  <c r="N15"/>
  <c r="M15"/>
  <c r="I15"/>
  <c r="H15"/>
  <c r="G15"/>
  <c r="F15"/>
  <c r="D15"/>
  <c r="AO14"/>
  <c r="AN14"/>
  <c r="AM14"/>
  <c r="AL14"/>
  <c r="AK14"/>
  <c r="AJ14"/>
  <c r="AI14"/>
  <c r="AH14"/>
  <c r="AF14"/>
  <c r="AE14"/>
  <c r="AC14"/>
  <c r="R14"/>
  <c r="Q14"/>
  <c r="P14"/>
  <c r="O14"/>
  <c r="N14"/>
  <c r="M14"/>
  <c r="I14"/>
  <c r="H14"/>
  <c r="G14"/>
  <c r="F14"/>
  <c r="D14"/>
  <c r="AO13"/>
  <c r="AN13"/>
  <c r="AM13"/>
  <c r="AL13"/>
  <c r="AK13"/>
  <c r="AJ13"/>
  <c r="AI13"/>
  <c r="AH13"/>
  <c r="AF13"/>
  <c r="AE13"/>
  <c r="AC13"/>
  <c r="R13"/>
  <c r="Q13"/>
  <c r="P13"/>
  <c r="O13"/>
  <c r="N13"/>
  <c r="M13"/>
  <c r="I13"/>
  <c r="H13"/>
  <c r="G13"/>
  <c r="F13"/>
  <c r="D13"/>
  <c r="AO12"/>
  <c r="AN12"/>
  <c r="AM12"/>
  <c r="AL12"/>
  <c r="AK12"/>
  <c r="AJ12"/>
  <c r="AI12"/>
  <c r="AH12"/>
  <c r="AF12"/>
  <c r="AE12"/>
  <c r="AC12"/>
  <c r="R12"/>
  <c r="Q12"/>
  <c r="P12"/>
  <c r="O12"/>
  <c r="N12"/>
  <c r="M12"/>
  <c r="I12"/>
  <c r="H12"/>
  <c r="G12"/>
  <c r="F12"/>
  <c r="D12"/>
  <c r="AO11"/>
  <c r="AN11"/>
  <c r="AM11"/>
  <c r="AL11"/>
  <c r="AK11"/>
  <c r="AJ11"/>
  <c r="AI11"/>
  <c r="AH11"/>
  <c r="AF11"/>
  <c r="AE11"/>
  <c r="AC11"/>
  <c r="R11"/>
  <c r="Q11"/>
  <c r="P11"/>
  <c r="O11"/>
  <c r="N11"/>
  <c r="M11"/>
  <c r="I11"/>
  <c r="H11"/>
  <c r="G11"/>
  <c r="F11"/>
  <c r="D11"/>
  <c r="AO10"/>
  <c r="AN10"/>
  <c r="AM10"/>
  <c r="AL10"/>
  <c r="AK10"/>
  <c r="AJ10"/>
  <c r="AI10"/>
  <c r="AH10"/>
  <c r="AF10"/>
  <c r="AE10"/>
  <c r="AC10"/>
  <c r="R10"/>
  <c r="Q10"/>
  <c r="P10"/>
  <c r="O10"/>
  <c r="N10"/>
  <c r="M10"/>
  <c r="I10"/>
  <c r="H10"/>
  <c r="G10"/>
  <c r="F10"/>
  <c r="D10"/>
  <c r="AO9"/>
  <c r="AN9"/>
  <c r="AM9"/>
  <c r="AL9"/>
  <c r="AK9"/>
  <c r="AJ9"/>
  <c r="AI9"/>
  <c r="AH9"/>
  <c r="AF9"/>
  <c r="AE9"/>
  <c r="AC9"/>
  <c r="R9"/>
  <c r="Q9"/>
  <c r="P9"/>
  <c r="O9"/>
  <c r="N9"/>
  <c r="M9"/>
  <c r="I9"/>
  <c r="H9"/>
  <c r="G9"/>
  <c r="F9"/>
  <c r="D9"/>
  <c r="AO8"/>
  <c r="AN8"/>
  <c r="AM8"/>
  <c r="AL8"/>
  <c r="AK8"/>
  <c r="AJ8"/>
  <c r="AI8"/>
  <c r="AH8"/>
  <c r="AF8"/>
  <c r="AE8"/>
  <c r="AC8"/>
  <c r="R8"/>
  <c r="Q8"/>
  <c r="P8"/>
  <c r="O8"/>
  <c r="N8"/>
  <c r="M8"/>
  <c r="I8"/>
  <c r="H8"/>
  <c r="G8"/>
  <c r="F8"/>
  <c r="D8"/>
  <c r="I52" i="11"/>
  <c r="I51"/>
  <c r="I50"/>
  <c r="AB49"/>
  <c r="AA49"/>
  <c r="Z49"/>
  <c r="Y49"/>
  <c r="R49"/>
  <c r="Q49"/>
  <c r="P49"/>
  <c r="O49"/>
  <c r="N49"/>
  <c r="M49"/>
  <c r="L49"/>
  <c r="K49"/>
  <c r="J49"/>
  <c r="I49"/>
  <c r="G49"/>
  <c r="F49"/>
  <c r="E49"/>
  <c r="S49" l="1"/>
  <c r="T49"/>
  <c r="D49"/>
  <c r="H49" s="1"/>
  <c r="C49"/>
  <c r="AB48"/>
  <c r="AA48"/>
  <c r="Z48"/>
  <c r="Y48"/>
  <c r="R48"/>
  <c r="Q48"/>
  <c r="V48" s="1"/>
  <c r="U48" s="1"/>
  <c r="P48"/>
  <c r="O48"/>
  <c r="T48" s="1"/>
  <c r="N48"/>
  <c r="M48"/>
  <c r="L48"/>
  <c r="K48"/>
  <c r="J48"/>
  <c r="I48"/>
  <c r="G48"/>
  <c r="F48"/>
  <c r="E48"/>
  <c r="D48"/>
  <c r="C48"/>
  <c r="AB47"/>
  <c r="AA47"/>
  <c r="Z47"/>
  <c r="Y47"/>
  <c r="R47"/>
  <c r="Q47"/>
  <c r="V47" s="1"/>
  <c r="U47" s="1"/>
  <c r="P47"/>
  <c r="O47"/>
  <c r="N47"/>
  <c r="M47"/>
  <c r="L47"/>
  <c r="K47"/>
  <c r="J47"/>
  <c r="I47"/>
  <c r="G47"/>
  <c r="F47"/>
  <c r="E47"/>
  <c r="D47"/>
  <c r="C47"/>
  <c r="AB46"/>
  <c r="AA46"/>
  <c r="Z46"/>
  <c r="Y46"/>
  <c r="R46"/>
  <c r="Q46"/>
  <c r="V46" s="1"/>
  <c r="P46"/>
  <c r="O46"/>
  <c r="N46"/>
  <c r="M46"/>
  <c r="L46"/>
  <c r="K46"/>
  <c r="J46"/>
  <c r="I46"/>
  <c r="G46"/>
  <c r="F46"/>
  <c r="E46"/>
  <c r="D46"/>
  <c r="C46"/>
  <c r="AB45"/>
  <c r="AA45"/>
  <c r="Z45"/>
  <c r="Y45"/>
  <c r="R45"/>
  <c r="W45" s="1"/>
  <c r="Q45"/>
  <c r="P45"/>
  <c r="U45" s="1"/>
  <c r="O45"/>
  <c r="N45"/>
  <c r="M45"/>
  <c r="L45"/>
  <c r="K45"/>
  <c r="J45"/>
  <c r="I45"/>
  <c r="G45"/>
  <c r="F45"/>
  <c r="E45"/>
  <c r="D45"/>
  <c r="C45"/>
  <c r="AB44"/>
  <c r="AA44"/>
  <c r="Z44"/>
  <c r="Y44"/>
  <c r="R44"/>
  <c r="Q44"/>
  <c r="P44"/>
  <c r="U44" s="1"/>
  <c r="O44"/>
  <c r="N44"/>
  <c r="M44"/>
  <c r="L44"/>
  <c r="K44"/>
  <c r="J44"/>
  <c r="I44"/>
  <c r="G44"/>
  <c r="F44"/>
  <c r="E44"/>
  <c r="D44"/>
  <c r="C44"/>
  <c r="AB43"/>
  <c r="Y43"/>
  <c r="C43"/>
  <c r="AB42"/>
  <c r="Y42"/>
  <c r="C42"/>
  <c r="AB41"/>
  <c r="AA41"/>
  <c r="Z41"/>
  <c r="Y41"/>
  <c r="R41"/>
  <c r="Q41"/>
  <c r="P41"/>
  <c r="O41"/>
  <c r="N41"/>
  <c r="M41"/>
  <c r="L41"/>
  <c r="K41"/>
  <c r="J41"/>
  <c r="I41"/>
  <c r="G41"/>
  <c r="F41"/>
  <c r="E41"/>
  <c r="D41"/>
  <c r="C41"/>
  <c r="AB40"/>
  <c r="AA40"/>
  <c r="Z40"/>
  <c r="Y40"/>
  <c r="R40"/>
  <c r="Q40"/>
  <c r="P40"/>
  <c r="O40"/>
  <c r="T40" s="1"/>
  <c r="N40"/>
  <c r="M40"/>
  <c r="L40"/>
  <c r="K40"/>
  <c r="J40"/>
  <c r="I40"/>
  <c r="G40"/>
  <c r="F40"/>
  <c r="E40"/>
  <c r="D40"/>
  <c r="C40"/>
  <c r="AB39"/>
  <c r="AA39"/>
  <c r="Z39"/>
  <c r="Y39"/>
  <c r="R39"/>
  <c r="Q39"/>
  <c r="P39"/>
  <c r="O39"/>
  <c r="N39"/>
  <c r="M39"/>
  <c r="L39"/>
  <c r="K39"/>
  <c r="J39"/>
  <c r="I39"/>
  <c r="G39"/>
  <c r="F39"/>
  <c r="E39"/>
  <c r="D39"/>
  <c r="C39"/>
  <c r="AB38"/>
  <c r="AA38"/>
  <c r="Z38"/>
  <c r="Y38"/>
  <c r="R38"/>
  <c r="Q38"/>
  <c r="P38"/>
  <c r="O38"/>
  <c r="N38"/>
  <c r="M38"/>
  <c r="L38"/>
  <c r="K38"/>
  <c r="J38"/>
  <c r="I38"/>
  <c r="G38"/>
  <c r="F38"/>
  <c r="E38"/>
  <c r="D38"/>
  <c r="C38"/>
  <c r="AB37"/>
  <c r="AA37"/>
  <c r="Z37"/>
  <c r="Y37"/>
  <c r="R37"/>
  <c r="Q37"/>
  <c r="P37"/>
  <c r="O37"/>
  <c r="N37"/>
  <c r="M37"/>
  <c r="L37"/>
  <c r="K37"/>
  <c r="J37"/>
  <c r="I37"/>
  <c r="G37"/>
  <c r="F37"/>
  <c r="E37"/>
  <c r="D37"/>
  <c r="C37"/>
  <c r="AB36"/>
  <c r="AA36"/>
  <c r="Z36"/>
  <c r="Y36"/>
  <c r="R36"/>
  <c r="Q36"/>
  <c r="P36"/>
  <c r="O36"/>
  <c r="N36"/>
  <c r="M36"/>
  <c r="L36"/>
  <c r="K36"/>
  <c r="J36"/>
  <c r="I36"/>
  <c r="G36"/>
  <c r="F36"/>
  <c r="E36"/>
  <c r="D36"/>
  <c r="C36"/>
  <c r="AB35"/>
  <c r="AA35"/>
  <c r="Z35"/>
  <c r="Y35"/>
  <c r="R35"/>
  <c r="Q35"/>
  <c r="P35"/>
  <c r="O35"/>
  <c r="N35"/>
  <c r="M35"/>
  <c r="L35"/>
  <c r="K35"/>
  <c r="J35"/>
  <c r="I35"/>
  <c r="G35"/>
  <c r="F35"/>
  <c r="E35"/>
  <c r="D35"/>
  <c r="C35"/>
  <c r="AB34"/>
  <c r="AA34"/>
  <c r="Z34"/>
  <c r="Y34"/>
  <c r="R34"/>
  <c r="Q34"/>
  <c r="P34"/>
  <c r="O34"/>
  <c r="N34"/>
  <c r="M34"/>
  <c r="L34"/>
  <c r="K34"/>
  <c r="J34"/>
  <c r="I34"/>
  <c r="G34"/>
  <c r="F34"/>
  <c r="E34"/>
  <c r="D34"/>
  <c r="C34"/>
  <c r="AB33"/>
  <c r="AA33"/>
  <c r="Z33"/>
  <c r="Y33"/>
  <c r="R33"/>
  <c r="Q33"/>
  <c r="P33"/>
  <c r="O33"/>
  <c r="N33"/>
  <c r="M33"/>
  <c r="L33"/>
  <c r="K33"/>
  <c r="J33"/>
  <c r="I33"/>
  <c r="G33"/>
  <c r="F33"/>
  <c r="E33"/>
  <c r="D33"/>
  <c r="C33"/>
  <c r="AB32"/>
  <c r="AA32"/>
  <c r="Z32"/>
  <c r="Y32"/>
  <c r="R32"/>
  <c r="Q32"/>
  <c r="P32"/>
  <c r="O32"/>
  <c r="T32" s="1"/>
  <c r="N32"/>
  <c r="M32"/>
  <c r="L32"/>
  <c r="K32"/>
  <c r="J32"/>
  <c r="I32"/>
  <c r="G32"/>
  <c r="F32"/>
  <c r="E32"/>
  <c r="D32"/>
  <c r="C32"/>
  <c r="AB31"/>
  <c r="AA31"/>
  <c r="Z31"/>
  <c r="Y31"/>
  <c r="R31"/>
  <c r="Q31"/>
  <c r="V31" s="1"/>
  <c r="P31"/>
  <c r="O31"/>
  <c r="N31"/>
  <c r="M31"/>
  <c r="L31"/>
  <c r="K31"/>
  <c r="J31"/>
  <c r="I31"/>
  <c r="G31"/>
  <c r="F31"/>
  <c r="E31"/>
  <c r="D31"/>
  <c r="C31"/>
  <c r="AB30"/>
  <c r="AA30"/>
  <c r="Z30"/>
  <c r="Y30"/>
  <c r="R30"/>
  <c r="Q30"/>
  <c r="P30"/>
  <c r="O30"/>
  <c r="N30"/>
  <c r="M30"/>
  <c r="L30"/>
  <c r="K30"/>
  <c r="J30"/>
  <c r="I30"/>
  <c r="G30"/>
  <c r="F30"/>
  <c r="E30"/>
  <c r="D30"/>
  <c r="C30"/>
  <c r="AB29"/>
  <c r="AA29"/>
  <c r="Z29"/>
  <c r="Y29"/>
  <c r="R29"/>
  <c r="Q29"/>
  <c r="P29"/>
  <c r="O29"/>
  <c r="T29" s="1"/>
  <c r="N29"/>
  <c r="M29"/>
  <c r="L29"/>
  <c r="K29"/>
  <c r="J29"/>
  <c r="I29"/>
  <c r="G29"/>
  <c r="F29"/>
  <c r="E29"/>
  <c r="D29"/>
  <c r="C29"/>
  <c r="AB28"/>
  <c r="AA28"/>
  <c r="Z28"/>
  <c r="Y28"/>
  <c r="R28"/>
  <c r="Q28"/>
  <c r="P28"/>
  <c r="U28" s="1"/>
  <c r="O28"/>
  <c r="N28"/>
  <c r="M28"/>
  <c r="L28"/>
  <c r="K28"/>
  <c r="J28"/>
  <c r="I28"/>
  <c r="G28"/>
  <c r="F28"/>
  <c r="E28"/>
  <c r="D28"/>
  <c r="C28"/>
  <c r="AB27"/>
  <c r="AA27"/>
  <c r="Z27"/>
  <c r="Y27"/>
  <c r="R27"/>
  <c r="Q27"/>
  <c r="P27"/>
  <c r="U27" s="1"/>
  <c r="O27"/>
  <c r="N27"/>
  <c r="M27"/>
  <c r="L27"/>
  <c r="K27"/>
  <c r="J27"/>
  <c r="I27"/>
  <c r="G27"/>
  <c r="F27"/>
  <c r="E27"/>
  <c r="D27"/>
  <c r="C27"/>
  <c r="AB26"/>
  <c r="AA26"/>
  <c r="Z26"/>
  <c r="Y26"/>
  <c r="R26"/>
  <c r="W26" s="1"/>
  <c r="Q26"/>
  <c r="V26" s="1"/>
  <c r="P26"/>
  <c r="O26"/>
  <c r="N26"/>
  <c r="M26"/>
  <c r="L26"/>
  <c r="K26"/>
  <c r="J26"/>
  <c r="I26"/>
  <c r="G26"/>
  <c r="F26"/>
  <c r="E26"/>
  <c r="D26"/>
  <c r="C26"/>
  <c r="AB25"/>
  <c r="AA25"/>
  <c r="Z25"/>
  <c r="Y25"/>
  <c r="R25"/>
  <c r="Q25"/>
  <c r="P25"/>
  <c r="O25"/>
  <c r="N25"/>
  <c r="M25"/>
  <c r="L25"/>
  <c r="K25"/>
  <c r="J25"/>
  <c r="I25"/>
  <c r="G25"/>
  <c r="F25"/>
  <c r="E25"/>
  <c r="D25"/>
  <c r="C25"/>
  <c r="AB24"/>
  <c r="AA24"/>
  <c r="Z24"/>
  <c r="Y24"/>
  <c r="R24"/>
  <c r="Q24"/>
  <c r="P24"/>
  <c r="O24"/>
  <c r="N24"/>
  <c r="M24"/>
  <c r="L24"/>
  <c r="K24"/>
  <c r="J24"/>
  <c r="I24"/>
  <c r="G24"/>
  <c r="F24"/>
  <c r="E24"/>
  <c r="D24"/>
  <c r="C24"/>
  <c r="AB23"/>
  <c r="AA23"/>
  <c r="Z23"/>
  <c r="Y23"/>
  <c r="R23"/>
  <c r="Q23"/>
  <c r="V23" s="1"/>
  <c r="P23"/>
  <c r="O23"/>
  <c r="N23"/>
  <c r="M23"/>
  <c r="L23"/>
  <c r="K23"/>
  <c r="J23"/>
  <c r="I23"/>
  <c r="G23"/>
  <c r="F23"/>
  <c r="E23"/>
  <c r="D23"/>
  <c r="C23"/>
  <c r="AB22"/>
  <c r="AA22"/>
  <c r="Z22"/>
  <c r="Y22"/>
  <c r="R22"/>
  <c r="Q22"/>
  <c r="P22"/>
  <c r="O22"/>
  <c r="N22"/>
  <c r="M22"/>
  <c r="L22"/>
  <c r="K22"/>
  <c r="J22"/>
  <c r="I22"/>
  <c r="G22"/>
  <c r="F22"/>
  <c r="E22"/>
  <c r="D22"/>
  <c r="C22"/>
  <c r="AB21"/>
  <c r="AA21"/>
  <c r="Z21"/>
  <c r="Y21"/>
  <c r="R21"/>
  <c r="Q21"/>
  <c r="P21"/>
  <c r="O21"/>
  <c r="N21"/>
  <c r="M21"/>
  <c r="L21"/>
  <c r="K21"/>
  <c r="J21"/>
  <c r="I21"/>
  <c r="G21"/>
  <c r="F21"/>
  <c r="E21"/>
  <c r="D21"/>
  <c r="C21"/>
  <c r="AB20"/>
  <c r="AA20"/>
  <c r="Z20"/>
  <c r="Y20"/>
  <c r="R20"/>
  <c r="Q20"/>
  <c r="P20"/>
  <c r="U20" s="1"/>
  <c r="O20"/>
  <c r="N20"/>
  <c r="M20"/>
  <c r="L20"/>
  <c r="K20"/>
  <c r="J20"/>
  <c r="I20"/>
  <c r="G20"/>
  <c r="F20"/>
  <c r="E20"/>
  <c r="D20"/>
  <c r="C20"/>
  <c r="AB19"/>
  <c r="AA19"/>
  <c r="Z19"/>
  <c r="Y19"/>
  <c r="R19"/>
  <c r="Q19"/>
  <c r="P19"/>
  <c r="O19"/>
  <c r="T19" s="1"/>
  <c r="N19"/>
  <c r="M19"/>
  <c r="L19"/>
  <c r="K19"/>
  <c r="J19"/>
  <c r="I19"/>
  <c r="G19"/>
  <c r="F19"/>
  <c r="E19"/>
  <c r="D19"/>
  <c r="C19"/>
  <c r="AB18"/>
  <c r="AA18"/>
  <c r="Z18"/>
  <c r="Y18"/>
  <c r="R18"/>
  <c r="Q18"/>
  <c r="P18"/>
  <c r="O18"/>
  <c r="N18"/>
  <c r="M18"/>
  <c r="L18"/>
  <c r="K18"/>
  <c r="J18"/>
  <c r="I18"/>
  <c r="G18"/>
  <c r="F18"/>
  <c r="E18"/>
  <c r="D18"/>
  <c r="C18"/>
  <c r="AB17"/>
  <c r="AA17"/>
  <c r="Z17"/>
  <c r="Y17"/>
  <c r="R17"/>
  <c r="Q17"/>
  <c r="P17"/>
  <c r="O17"/>
  <c r="N17"/>
  <c r="M17"/>
  <c r="L17"/>
  <c r="K17"/>
  <c r="J17"/>
  <c r="I17"/>
  <c r="G17"/>
  <c r="F17"/>
  <c r="E17"/>
  <c r="D17"/>
  <c r="C17"/>
  <c r="AB16"/>
  <c r="AA16"/>
  <c r="Z16"/>
  <c r="Y16"/>
  <c r="R16"/>
  <c r="Q16"/>
  <c r="P16"/>
  <c r="U16" s="1"/>
  <c r="O16"/>
  <c r="S16" s="1"/>
  <c r="N16"/>
  <c r="M16"/>
  <c r="L16"/>
  <c r="K16"/>
  <c r="J16"/>
  <c r="I16"/>
  <c r="G16"/>
  <c r="F16"/>
  <c r="E16"/>
  <c r="D16"/>
  <c r="C16"/>
  <c r="AB15"/>
  <c r="AA15"/>
  <c r="Z15"/>
  <c r="Y15"/>
  <c r="R15"/>
  <c r="Q15"/>
  <c r="P15"/>
  <c r="U15" s="1"/>
  <c r="O15"/>
  <c r="N15"/>
  <c r="M15"/>
  <c r="L15"/>
  <c r="K15"/>
  <c r="J15"/>
  <c r="I15"/>
  <c r="G15"/>
  <c r="F15"/>
  <c r="E15"/>
  <c r="D15"/>
  <c r="C15"/>
  <c r="AB14"/>
  <c r="AA14"/>
  <c r="Z14"/>
  <c r="Y14"/>
  <c r="R14"/>
  <c r="Q14"/>
  <c r="V14" s="1"/>
  <c r="P14"/>
  <c r="O14"/>
  <c r="N14"/>
  <c r="M14"/>
  <c r="L14"/>
  <c r="K14"/>
  <c r="J14"/>
  <c r="I14"/>
  <c r="G14"/>
  <c r="F14"/>
  <c r="E14"/>
  <c r="D14"/>
  <c r="C14"/>
  <c r="AB13"/>
  <c r="AA13"/>
  <c r="Z13"/>
  <c r="Y13"/>
  <c r="R13"/>
  <c r="Q13"/>
  <c r="V13" s="1"/>
  <c r="P13"/>
  <c r="U13" s="1"/>
  <c r="O13"/>
  <c r="N13"/>
  <c r="M13"/>
  <c r="L13"/>
  <c r="K13"/>
  <c r="J13"/>
  <c r="I13"/>
  <c r="G13"/>
  <c r="F13"/>
  <c r="E13"/>
  <c r="D13"/>
  <c r="C13"/>
  <c r="AB12"/>
  <c r="AA12"/>
  <c r="Z12"/>
  <c r="Y12"/>
  <c r="R12"/>
  <c r="Q12"/>
  <c r="P12"/>
  <c r="O12"/>
  <c r="N12"/>
  <c r="M12"/>
  <c r="L12"/>
  <c r="K12"/>
  <c r="J12"/>
  <c r="I12"/>
  <c r="G12"/>
  <c r="F12"/>
  <c r="E12"/>
  <c r="D12"/>
  <c r="C12"/>
  <c r="AB11"/>
  <c r="AA11"/>
  <c r="Z11"/>
  <c r="Y11"/>
  <c r="S48" l="1"/>
  <c r="U46"/>
  <c r="T46" s="1"/>
  <c r="T28"/>
  <c r="T44"/>
  <c r="H39"/>
  <c r="T45"/>
  <c r="H21"/>
  <c r="S20"/>
  <c r="S18"/>
  <c r="H34"/>
  <c r="H36"/>
  <c r="S13"/>
  <c r="S35"/>
  <c r="H35"/>
  <c r="H38"/>
  <c r="H19"/>
  <c r="S26"/>
  <c r="H23"/>
  <c r="S12"/>
  <c r="S22"/>
  <c r="H27"/>
  <c r="S27"/>
  <c r="H30"/>
  <c r="S34"/>
  <c r="S39"/>
  <c r="S15"/>
  <c r="H22"/>
  <c r="H25"/>
  <c r="U31"/>
  <c r="S41"/>
  <c r="S45"/>
  <c r="S46"/>
  <c r="S14"/>
  <c r="H17"/>
  <c r="S24"/>
  <c r="H32"/>
  <c r="V45"/>
  <c r="H16"/>
  <c r="U23"/>
  <c r="T23" s="1"/>
  <c r="S31"/>
  <c r="S38"/>
  <c r="S32"/>
  <c r="H18"/>
  <c r="H26"/>
  <c r="S40"/>
  <c r="S37"/>
  <c r="H14"/>
  <c r="H20"/>
  <c r="S21"/>
  <c r="S25"/>
  <c r="T26"/>
  <c r="H31"/>
  <c r="H41"/>
  <c r="S47"/>
  <c r="H24"/>
  <c r="H29"/>
  <c r="S33"/>
  <c r="H46"/>
  <c r="S17"/>
  <c r="S23"/>
  <c r="T27"/>
  <c r="S28"/>
  <c r="S30"/>
  <c r="H33"/>
  <c r="H37"/>
  <c r="H12"/>
  <c r="S19"/>
  <c r="T35"/>
  <c r="S36"/>
  <c r="H47"/>
  <c r="T13"/>
  <c r="T31"/>
  <c r="H44"/>
  <c r="H45"/>
  <c r="T47"/>
  <c r="H13"/>
  <c r="U14"/>
  <c r="T14" s="1"/>
  <c r="H15"/>
  <c r="T16"/>
  <c r="H40"/>
  <c r="S44"/>
  <c r="H48"/>
  <c r="X45"/>
  <c r="T24"/>
  <c r="H28"/>
  <c r="S29"/>
  <c r="T20"/>
  <c r="U26"/>
  <c r="T15"/>
  <c r="R11"/>
  <c r="W11" s="1"/>
  <c r="Q11"/>
  <c r="V11" s="1"/>
  <c r="P11"/>
  <c r="U11" s="1"/>
  <c r="O11"/>
  <c r="T11" s="1"/>
  <c r="N11"/>
  <c r="M11"/>
  <c r="L11"/>
  <c r="K11"/>
  <c r="J11"/>
  <c r="I11"/>
  <c r="G11"/>
  <c r="F11"/>
  <c r="E11"/>
  <c r="D11"/>
  <c r="C11"/>
  <c r="AB10"/>
  <c r="AA10"/>
  <c r="Z10"/>
  <c r="Y10"/>
  <c r="R10"/>
  <c r="W10" s="1"/>
  <c r="Q10"/>
  <c r="V10" s="1"/>
  <c r="P10"/>
  <c r="U10" s="1"/>
  <c r="O10"/>
  <c r="T10" s="1"/>
  <c r="N10"/>
  <c r="M10"/>
  <c r="L10"/>
  <c r="K10"/>
  <c r="J10"/>
  <c r="I10"/>
  <c r="G10"/>
  <c r="F10"/>
  <c r="E10"/>
  <c r="D10"/>
  <c r="C10"/>
  <c r="T8"/>
  <c r="I7"/>
  <c r="V15"/>
  <c r="W15"/>
  <c r="V20"/>
  <c r="W20"/>
  <c r="U24"/>
  <c r="V24"/>
  <c r="W24"/>
  <c r="W31"/>
  <c r="V28"/>
  <c r="W28"/>
  <c r="W48"/>
  <c r="X48" s="1"/>
  <c r="W46"/>
  <c r="X46" s="1"/>
  <c r="V44"/>
  <c r="W44"/>
  <c r="U29"/>
  <c r="V29"/>
  <c r="W29"/>
  <c r="W47"/>
  <c r="V16"/>
  <c r="W16"/>
  <c r="U35"/>
  <c r="V35"/>
  <c r="W35"/>
  <c r="W14"/>
  <c r="X14" s="1"/>
  <c r="V27"/>
  <c r="W27"/>
  <c r="W13"/>
  <c r="U19"/>
  <c r="V19"/>
  <c r="W19"/>
  <c r="U32"/>
  <c r="V32"/>
  <c r="W32"/>
  <c r="W23"/>
  <c r="U49"/>
  <c r="V49"/>
  <c r="W49"/>
  <c r="T36"/>
  <c r="U36"/>
  <c r="V36"/>
  <c r="W36"/>
  <c r="T41"/>
  <c r="U41"/>
  <c r="V41"/>
  <c r="W41"/>
  <c r="T12"/>
  <c r="U12"/>
  <c r="V12"/>
  <c r="W12"/>
  <c r="T33"/>
  <c r="U33"/>
  <c r="V33"/>
  <c r="W33"/>
  <c r="T30"/>
  <c r="U30"/>
  <c r="V30"/>
  <c r="W30"/>
  <c r="T37"/>
  <c r="U37"/>
  <c r="V37"/>
  <c r="W37"/>
  <c r="T17"/>
  <c r="U17"/>
  <c r="V17"/>
  <c r="W17"/>
  <c r="T21"/>
  <c r="U21"/>
  <c r="V21"/>
  <c r="W21"/>
  <c r="T25"/>
  <c r="U25"/>
  <c r="V25"/>
  <c r="W25"/>
  <c r="T34"/>
  <c r="U34"/>
  <c r="V34"/>
  <c r="W34"/>
  <c r="T38"/>
  <c r="U38"/>
  <c r="V38"/>
  <c r="W38"/>
  <c r="U40"/>
  <c r="V40"/>
  <c r="W40"/>
  <c r="T18"/>
  <c r="U18"/>
  <c r="V18"/>
  <c r="W18"/>
  <c r="T22"/>
  <c r="U22"/>
  <c r="V22"/>
  <c r="W22"/>
  <c r="T39"/>
  <c r="U39"/>
  <c r="V39"/>
  <c r="W39"/>
  <c r="J12" i="14"/>
  <c r="D12" s="1"/>
  <c r="E12" s="1"/>
  <c r="G12"/>
  <c r="J18"/>
  <c r="D18" s="1"/>
  <c r="E18" s="1"/>
  <c r="G18"/>
  <c r="F15"/>
  <c r="G15" s="1"/>
  <c r="D15"/>
  <c r="E15" s="1"/>
  <c r="F13"/>
  <c r="G13" s="1"/>
  <c r="E13"/>
  <c r="F17"/>
  <c r="G17" s="1"/>
  <c r="E17"/>
  <c r="F16"/>
  <c r="G16" s="1"/>
  <c r="E16"/>
  <c r="J14"/>
  <c r="H14" s="1"/>
  <c r="I14" s="1"/>
  <c r="F11"/>
  <c r="G11" s="1"/>
  <c r="E11"/>
  <c r="G14"/>
  <c r="X17" i="11" l="1"/>
  <c r="X36"/>
  <c r="X28"/>
  <c r="X23"/>
  <c r="X40"/>
  <c r="X31"/>
  <c r="X37"/>
  <c r="X39"/>
  <c r="X18"/>
  <c r="X44"/>
  <c r="X24"/>
  <c r="X30"/>
  <c r="X27"/>
  <c r="H10"/>
  <c r="X33"/>
  <c r="X35"/>
  <c r="K18" i="14"/>
  <c r="X49" i="11"/>
  <c r="X19"/>
  <c r="X15"/>
  <c r="X11"/>
  <c r="X25"/>
  <c r="X12"/>
  <c r="X29"/>
  <c r="X41"/>
  <c r="X38"/>
  <c r="X34"/>
  <c r="X21"/>
  <c r="X47"/>
  <c r="X20"/>
  <c r="X16"/>
  <c r="X13"/>
  <c r="X22"/>
  <c r="S10"/>
  <c r="X26"/>
  <c r="X32"/>
  <c r="X10"/>
  <c r="H11"/>
  <c r="K14" i="14"/>
  <c r="S11" i="11"/>
  <c r="H12" i="14"/>
  <c r="I12" s="1"/>
  <c r="D14"/>
  <c r="E14" s="1"/>
  <c r="H18"/>
  <c r="I18" s="1"/>
  <c r="K12"/>
</calcChain>
</file>

<file path=xl/sharedStrings.xml><?xml version="1.0" encoding="utf-8"?>
<sst xmlns="http://schemas.openxmlformats.org/spreadsheetml/2006/main" count="6451" uniqueCount="3624">
  <si>
    <t>-</t>
  </si>
  <si>
    <t>名称</t>
  </si>
  <si>
    <t>备注</t>
  </si>
  <si>
    <t>練習航海</t>
  </si>
  <si>
    <t>長距離練習航海</t>
  </si>
  <si>
    <t>警備任務</t>
  </si>
  <si>
    <t>対潜警戒任務</t>
  </si>
  <si>
    <t>海上護衛任務</t>
  </si>
  <si>
    <t>防空射撃演習</t>
  </si>
  <si>
    <t>観艦式予行</t>
  </si>
  <si>
    <t>観艦式</t>
  </si>
  <si>
    <t>タンカー護衛任務</t>
  </si>
  <si>
    <t>強行偵察任務</t>
  </si>
  <si>
    <t>ボーキサイト輸送任務</t>
  </si>
  <si>
    <t>資源輸送任務</t>
  </si>
  <si>
    <t>鼠輸送作戦</t>
  </si>
  <si>
    <t>包囲陸戦隊撤収作戦</t>
  </si>
  <si>
    <t>囮機動部隊支援作戦</t>
  </si>
  <si>
    <t>艦隊決戦援護作戦</t>
  </si>
  <si>
    <t>敵地偵察作戦</t>
  </si>
  <si>
    <t>航空機輸送作戦</t>
  </si>
  <si>
    <t>轻空母，水母可，潜母不可</t>
  </si>
  <si>
    <t>北号作戦</t>
  </si>
  <si>
    <t>潜水艦哨戒任務</t>
  </si>
  <si>
    <t>潜母可</t>
  </si>
  <si>
    <t>北方鼠輸送作戦</t>
  </si>
  <si>
    <t>有无闪大成功报告</t>
  </si>
  <si>
    <t>艦隊演習</t>
  </si>
  <si>
    <t>旗舰经验1200/600，僚舰经验800/400，大成功双倍</t>
  </si>
  <si>
    <t>航空戦艦運用演習</t>
  </si>
  <si>
    <t>北方航路海上護衛</t>
  </si>
  <si>
    <t>通商破壊作戦</t>
  </si>
  <si>
    <t>敵母港空襲作戦</t>
  </si>
  <si>
    <t>潜水艦通商破壊作戦</t>
  </si>
  <si>
    <t>西方海域封鎖作戦</t>
  </si>
  <si>
    <t>潜水艦派遣演習</t>
  </si>
  <si>
    <t>潜水艦派遣作戦</t>
  </si>
  <si>
    <t>海外艦との接触</t>
  </si>
  <si>
    <t>遠洋練習航海</t>
  </si>
  <si>
    <t>前衛支援任務</t>
  </si>
  <si>
    <t>艦隊決戦支援任務</t>
  </si>
  <si>
    <t>MO作戦</t>
  </si>
  <si>
    <t>水上機基地建設</t>
  </si>
  <si>
    <t>東京急行</t>
  </si>
  <si>
    <t>東京急行(弐)</t>
  </si>
  <si>
    <t>遠洋潜水艦作戦</t>
  </si>
  <si>
    <t>水上機前線輸送</t>
  </si>
  <si>
    <t>有无闪大成功报告
空母，轻母，潜母不可</t>
  </si>
  <si>
    <t>序号</t>
    <phoneticPr fontId="2"/>
  </si>
  <si>
    <r>
      <t>等</t>
    </r>
    <r>
      <rPr>
        <sz val="11"/>
        <color theme="1"/>
        <rFont val="ＭＳ Ｐゴシック"/>
        <family val="3"/>
        <charset val="134"/>
        <scheme val="minor"/>
      </rPr>
      <t>级</t>
    </r>
    <phoneticPr fontId="2"/>
  </si>
  <si>
    <t>其他需求</t>
    <phoneticPr fontId="2"/>
  </si>
  <si>
    <t>大成功</t>
    <phoneticPr fontId="2"/>
  </si>
  <si>
    <t>普通</t>
    <phoneticPr fontId="2"/>
  </si>
  <si>
    <r>
      <rPr>
        <sz val="11"/>
        <color theme="1"/>
        <rFont val="ＭＳ Ｐゴシック"/>
        <family val="3"/>
        <charset val="134"/>
        <scheme val="minor"/>
      </rPr>
      <t>小</t>
    </r>
    <r>
      <rPr>
        <sz val="11"/>
        <color theme="1"/>
        <rFont val="ＭＳ Ｐゴシック"/>
        <family val="3"/>
        <charset val="134"/>
        <scheme val="minor"/>
      </rPr>
      <t>时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</si>
  <si>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分</t>
    </r>
    <r>
      <rPr>
        <sz val="11"/>
        <color theme="1"/>
        <rFont val="ＭＳ Ｐゴシック"/>
        <family val="3"/>
        <charset val="134"/>
        <scheme val="minor"/>
      </rPr>
      <t>钟</t>
    </r>
    <phoneticPr fontId="2"/>
  </si>
  <si>
    <r>
      <t>耗</t>
    </r>
    <r>
      <rPr>
        <sz val="11"/>
        <color theme="1"/>
        <rFont val="ＭＳ Ｐゴシック"/>
        <family val="3"/>
        <charset val="134"/>
        <scheme val="minor"/>
      </rPr>
      <t>时</t>
    </r>
    <phoneticPr fontId="2"/>
  </si>
  <si>
    <r>
      <t>合</t>
    </r>
    <r>
      <rPr>
        <sz val="11"/>
        <color theme="1"/>
        <rFont val="ＭＳ Ｐゴシック"/>
        <family val="3"/>
        <charset val="134"/>
        <scheme val="minor"/>
      </rPr>
      <t>计</t>
    </r>
    <phoneticPr fontId="2"/>
  </si>
  <si>
    <r>
      <t>旗</t>
    </r>
    <r>
      <rPr>
        <sz val="11"/>
        <color theme="1"/>
        <rFont val="ＭＳ Ｐゴシック"/>
        <family val="3"/>
        <charset val="134"/>
        <scheme val="minor"/>
      </rPr>
      <t>舰</t>
    </r>
    <phoneticPr fontId="2"/>
  </si>
  <si>
    <t>消耗</t>
    <phoneticPr fontId="2"/>
  </si>
  <si>
    <t>燃料</t>
    <phoneticPr fontId="2"/>
  </si>
  <si>
    <t>弹药</t>
    <phoneticPr fontId="2"/>
  </si>
  <si>
    <r>
      <rPr>
        <sz val="11"/>
        <color theme="1"/>
        <rFont val="ＭＳ Ｐゴシック"/>
        <family val="3"/>
        <charset val="134"/>
        <scheme val="minor"/>
      </rPr>
      <t>获</t>
    </r>
    <r>
      <rPr>
        <sz val="11"/>
        <color theme="1"/>
        <rFont val="ＭＳ Ｐゴシック"/>
        <family val="2"/>
        <charset val="134"/>
        <scheme val="minor"/>
      </rPr>
      <t>得</t>
    </r>
    <phoneticPr fontId="2"/>
  </si>
  <si>
    <r>
      <t>钢</t>
    </r>
    <r>
      <rPr>
        <sz val="11"/>
        <color theme="1"/>
        <rFont val="ＭＳ Ｐゴシック"/>
        <family val="2"/>
        <charset val="134"/>
        <scheme val="minor"/>
      </rPr>
      <t>材</t>
    </r>
    <phoneticPr fontId="2"/>
  </si>
  <si>
    <t>铝</t>
    <phoneticPr fontId="2"/>
  </si>
  <si>
    <t>经验</t>
    <phoneticPr fontId="2"/>
  </si>
  <si>
    <t>舰娘</t>
    <phoneticPr fontId="2"/>
  </si>
  <si>
    <t>提督</t>
    <phoneticPr fontId="2"/>
  </si>
  <si>
    <t>修复</t>
    <phoneticPr fontId="2"/>
  </si>
  <si>
    <t>建造</t>
    <phoneticPr fontId="2"/>
  </si>
  <si>
    <r>
      <t>开</t>
    </r>
    <r>
      <rPr>
        <sz val="11"/>
        <color theme="1"/>
        <rFont val="ＭＳ Ｐゴシック"/>
        <family val="3"/>
        <charset val="134"/>
        <scheme val="minor"/>
      </rPr>
      <t>发</t>
    </r>
    <phoneticPr fontId="2"/>
  </si>
  <si>
    <t>家具</t>
    <phoneticPr fontId="2"/>
  </si>
  <si>
    <t>数量</t>
    <phoneticPr fontId="2"/>
  </si>
  <si>
    <t>配置要求</t>
    <phoneticPr fontId="2"/>
  </si>
  <si>
    <r>
      <t>最少</t>
    </r>
    <r>
      <rPr>
        <sz val="11"/>
        <color theme="1"/>
        <rFont val="ＭＳ Ｐゴシック"/>
        <family val="3"/>
        <charset val="134"/>
        <scheme val="minor"/>
      </rPr>
      <t>舰数</t>
    </r>
    <phoneticPr fontId="2"/>
  </si>
  <si>
    <t>必要舰</t>
    <phoneticPr fontId="2"/>
  </si>
  <si>
    <r>
      <t>潜母可，注意其中一只</t>
    </r>
    <r>
      <rPr>
        <sz val="11"/>
        <color theme="1"/>
        <rFont val="ＭＳ Ｐゴシック"/>
        <family val="3"/>
        <charset val="134"/>
        <scheme val="minor"/>
      </rPr>
      <t>是</t>
    </r>
    <r>
      <rPr>
        <sz val="11"/>
        <color theme="1"/>
        <rFont val="ＭＳ Ｐゴシック"/>
        <family val="2"/>
        <charset val="134"/>
        <scheme val="minor"/>
      </rPr>
      <t>潜水母</t>
    </r>
    <r>
      <rPr>
        <sz val="11"/>
        <color theme="1"/>
        <rFont val="ＭＳ Ｐゴシック"/>
        <family val="3"/>
        <charset val="134"/>
        <scheme val="minor"/>
      </rPr>
      <t>舰（目前只有大鲸）</t>
    </r>
    <phoneticPr fontId="2"/>
  </si>
  <si>
    <r>
      <t>旗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只可</t>
    </r>
    <r>
      <rPr>
        <sz val="11"/>
        <color theme="1"/>
        <rFont val="ＭＳ Ｐゴシック"/>
        <family val="3"/>
        <charset val="134"/>
        <scheme val="minor"/>
      </rPr>
      <t>为练</t>
    </r>
    <r>
      <rPr>
        <sz val="11"/>
        <color theme="1"/>
        <rFont val="ＭＳ Ｐゴシック"/>
        <family val="2"/>
        <charset val="134"/>
        <scheme val="minor"/>
      </rPr>
      <t>巡（目前只有香取/鹿</t>
    </r>
    <r>
      <rPr>
        <sz val="11"/>
        <color theme="1"/>
        <rFont val="ＭＳ Ｐゴシック"/>
        <family val="3"/>
        <charset val="134"/>
        <scheme val="minor"/>
      </rPr>
      <t>岛</t>
    </r>
    <r>
      <rPr>
        <sz val="11"/>
        <color theme="1"/>
        <rFont val="ＭＳ Ｐゴシック"/>
        <family val="2"/>
        <charset val="134"/>
        <scheme val="minor"/>
      </rPr>
      <t>），</t>
    </r>
    <r>
      <rPr>
        <sz val="11"/>
        <color theme="1"/>
        <rFont val="ＭＳ Ｐゴシック"/>
        <family val="3"/>
        <charset val="134"/>
        <scheme val="minor"/>
      </rPr>
      <t>获得经验根据旗舰等级变化</t>
    </r>
    <phoneticPr fontId="2"/>
  </si>
  <si>
    <r>
      <t>旗</t>
    </r>
    <r>
      <rPr>
        <sz val="11"/>
        <color theme="1"/>
        <rFont val="ＭＳ Ｐゴシック"/>
        <family val="3"/>
        <charset val="134"/>
        <scheme val="minor"/>
      </rPr>
      <t>舰经验</t>
    </r>
    <r>
      <rPr>
        <sz val="11"/>
        <color theme="1"/>
        <rFont val="ＭＳ Ｐゴシック"/>
        <family val="2"/>
        <charset val="134"/>
        <scheme val="minor"/>
      </rPr>
      <t>1260/630，僚</t>
    </r>
    <r>
      <rPr>
        <sz val="11"/>
        <color theme="1"/>
        <rFont val="ＭＳ Ｐゴシック"/>
        <family val="3"/>
        <charset val="134"/>
        <scheme val="minor"/>
      </rPr>
      <t>舰经验</t>
    </r>
    <r>
      <rPr>
        <sz val="11"/>
        <color theme="1"/>
        <rFont val="ＭＳ Ｐゴシック"/>
        <family val="2"/>
        <charset val="134"/>
        <scheme val="minor"/>
      </rPr>
      <t>840/420，大成功双倍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</si>
  <si>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空母/水母可，潜母不可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</si>
  <si>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空母/水母可，潜母不可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</si>
  <si>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母/水母可，潜母不可</t>
    </r>
    <phoneticPr fontId="2"/>
  </si>
  <si>
    <r>
      <t>空母/</t>
    </r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母/潜母不可</t>
    </r>
    <phoneticPr fontId="2"/>
  </si>
  <si>
    <t>战舰不可</t>
    <phoneticPr fontId="2"/>
  </si>
  <si>
    <t>航巡不可</t>
    <phoneticPr fontId="2"/>
  </si>
  <si>
    <r>
      <t>参考支援</t>
    </r>
    <r>
      <rPr>
        <sz val="11"/>
        <color theme="1"/>
        <rFont val="ＭＳ Ｐゴシック"/>
        <family val="3"/>
        <charset val="134"/>
        <scheme val="minor"/>
      </rPr>
      <t>舰队</t>
    </r>
    <phoneticPr fontId="2"/>
  </si>
  <si>
    <t>艦船ID</t>
  </si>
  <si>
    <t>図鑑番号</t>
  </si>
  <si>
    <t>艦名</t>
  </si>
  <si>
    <t>読み</t>
  </si>
  <si>
    <t>艦種</t>
  </si>
  <si>
    <t>改装前</t>
  </si>
  <si>
    <t>改装後</t>
  </si>
  <si>
    <t>改装Lv</t>
  </si>
  <si>
    <t>改装弾薬</t>
  </si>
  <si>
    <t>改装鋼材</t>
  </si>
  <si>
    <t>改装設計図</t>
  </si>
  <si>
    <t>耐久初期</t>
  </si>
  <si>
    <t>耐久最大</t>
  </si>
  <si>
    <t>耐久結婚</t>
  </si>
  <si>
    <t>火力初期</t>
  </si>
  <si>
    <t>火力最大</t>
  </si>
  <si>
    <t>雷装初期</t>
  </si>
  <si>
    <t>雷装最大</t>
  </si>
  <si>
    <t>対空初期</t>
  </si>
  <si>
    <t>対空最大</t>
  </si>
  <si>
    <t>装甲初期</t>
  </si>
  <si>
    <t>装甲最大</t>
  </si>
  <si>
    <t>対潜最大</t>
  </si>
  <si>
    <t>回避初期最小</t>
  </si>
  <si>
    <t>回避最大</t>
  </si>
  <si>
    <t>索敵初期最小</t>
  </si>
  <si>
    <t>索敵最大</t>
  </si>
  <si>
    <t>運初期</t>
  </si>
  <si>
    <t>運最大</t>
  </si>
  <si>
    <t>速力</t>
  </si>
  <si>
    <t>射程</t>
  </si>
  <si>
    <t>レア</t>
  </si>
  <si>
    <t>スロット数</t>
  </si>
  <si>
    <t>搭載機数1</t>
  </si>
  <si>
    <t>搭載機数2</t>
  </si>
  <si>
    <t>搭載機数3</t>
  </si>
  <si>
    <t>搭載機数4</t>
  </si>
  <si>
    <t>搭載機数5</t>
  </si>
  <si>
    <t>初期装備1</t>
  </si>
  <si>
    <t>初期装備2</t>
  </si>
  <si>
    <t>初期装備3</t>
  </si>
  <si>
    <t>初期装備4</t>
  </si>
  <si>
    <t>初期装備5</t>
  </si>
  <si>
    <t>建造時間</t>
  </si>
  <si>
    <t>解体燃料</t>
  </si>
  <si>
    <t>解体弾薬</t>
  </si>
  <si>
    <t>解体鋼材</t>
  </si>
  <si>
    <t>解体ボーキ</t>
  </si>
  <si>
    <t>改修火力</t>
  </si>
  <si>
    <t>改修雷装</t>
  </si>
  <si>
    <t>改修対空</t>
  </si>
  <si>
    <t>改修装甲</t>
  </si>
  <si>
    <t>搭載燃料</t>
  </si>
  <si>
    <t>搭載弾薬</t>
  </si>
  <si>
    <t>睦月</t>
  </si>
  <si>
    <t>むつき</t>
  </si>
  <si>
    <t>如月</t>
  </si>
  <si>
    <t>きさらぎ</t>
  </si>
  <si>
    <t>長月</t>
  </si>
  <si>
    <t>ながつき</t>
  </si>
  <si>
    <t>三日月</t>
  </si>
  <si>
    <t>みかづき</t>
  </si>
  <si>
    <t>吹雪</t>
  </si>
  <si>
    <t>ふぶき</t>
  </si>
  <si>
    <t>白雪</t>
  </si>
  <si>
    <t>しらゆき</t>
  </si>
  <si>
    <t>深雪</t>
  </si>
  <si>
    <t>みゆき</t>
  </si>
  <si>
    <t>磯波</t>
  </si>
  <si>
    <t>いそなみ</t>
  </si>
  <si>
    <t>綾波</t>
  </si>
  <si>
    <t>あやなみ</t>
  </si>
  <si>
    <t>敷波</t>
  </si>
  <si>
    <t>しきなみ</t>
  </si>
  <si>
    <t>曙</t>
  </si>
  <si>
    <t>あけぼの</t>
  </si>
  <si>
    <t>潮</t>
  </si>
  <si>
    <t>うしお</t>
  </si>
  <si>
    <t>陽炎</t>
  </si>
  <si>
    <t>かげろう</t>
  </si>
  <si>
    <t>不知火</t>
  </si>
  <si>
    <t>しらぬい</t>
  </si>
  <si>
    <t>黒潮</t>
  </si>
  <si>
    <t>くろしお</t>
  </si>
  <si>
    <t>雪風</t>
  </si>
  <si>
    <t>ゆきかぜ</t>
  </si>
  <si>
    <t>長良</t>
  </si>
  <si>
    <t>ながら</t>
  </si>
  <si>
    <t>五十鈴</t>
  </si>
  <si>
    <t>いすず</t>
  </si>
  <si>
    <t>由良</t>
  </si>
  <si>
    <t>ゆら</t>
  </si>
  <si>
    <t>大井</t>
  </si>
  <si>
    <t>おおい</t>
  </si>
  <si>
    <t>北上</t>
  </si>
  <si>
    <t>きたかみ</t>
  </si>
  <si>
    <t>扶桑</t>
  </si>
  <si>
    <t>ふそう</t>
  </si>
  <si>
    <t>山城</t>
  </si>
  <si>
    <t>やましろ</t>
  </si>
  <si>
    <t>皐月</t>
  </si>
  <si>
    <t>さつき</t>
  </si>
  <si>
    <t>文月</t>
  </si>
  <si>
    <t>ふみづき</t>
  </si>
  <si>
    <t>菊月</t>
  </si>
  <si>
    <t>きくづき</t>
  </si>
  <si>
    <t>望月</t>
  </si>
  <si>
    <t>もちづき</t>
  </si>
  <si>
    <t>初雪</t>
  </si>
  <si>
    <t>はつゆき</t>
  </si>
  <si>
    <t>叢雲</t>
  </si>
  <si>
    <t>むらくも</t>
  </si>
  <si>
    <t>暁</t>
  </si>
  <si>
    <t>あかつき</t>
  </si>
  <si>
    <t>響</t>
  </si>
  <si>
    <t>ひびき</t>
  </si>
  <si>
    <t>雷</t>
  </si>
  <si>
    <t>いかづち</t>
  </si>
  <si>
    <t>電</t>
  </si>
  <si>
    <t>いなづま</t>
  </si>
  <si>
    <t>初春</t>
  </si>
  <si>
    <t>はつはる</t>
  </si>
  <si>
    <t>子日</t>
  </si>
  <si>
    <t>ねのひ</t>
  </si>
  <si>
    <t>若葉</t>
  </si>
  <si>
    <t>わかば</t>
  </si>
  <si>
    <t>初霜</t>
  </si>
  <si>
    <t>はつしも</t>
  </si>
  <si>
    <t>白露</t>
  </si>
  <si>
    <t>しらつゆ</t>
  </si>
  <si>
    <t>時雨</t>
  </si>
  <si>
    <t>しぐれ</t>
  </si>
  <si>
    <t>村雨</t>
  </si>
  <si>
    <t>むらさめ</t>
  </si>
  <si>
    <t>夕立</t>
  </si>
  <si>
    <t>ゆうだち</t>
  </si>
  <si>
    <t>五月雨</t>
  </si>
  <si>
    <t>さみだれ</t>
  </si>
  <si>
    <t>涼風</t>
  </si>
  <si>
    <t>すずかぜ</t>
  </si>
  <si>
    <t>霰</t>
  </si>
  <si>
    <t>あられ</t>
  </si>
  <si>
    <t>霞</t>
  </si>
  <si>
    <t>かすみ</t>
  </si>
  <si>
    <t>島風</t>
  </si>
  <si>
    <t>しまかぜ</t>
  </si>
  <si>
    <t>天龍</t>
  </si>
  <si>
    <t>てんりゅう</t>
  </si>
  <si>
    <t>龍田</t>
  </si>
  <si>
    <t>たつた</t>
  </si>
  <si>
    <t>名取</t>
  </si>
  <si>
    <t>なとり</t>
  </si>
  <si>
    <t>川内</t>
  </si>
  <si>
    <t>せんだい</t>
  </si>
  <si>
    <t>神通</t>
  </si>
  <si>
    <t>じんつう</t>
  </si>
  <si>
    <t>那珂</t>
  </si>
  <si>
    <t>なか</t>
  </si>
  <si>
    <t>大井改</t>
  </si>
  <si>
    <t>北上改</t>
  </si>
  <si>
    <t>古鷹</t>
  </si>
  <si>
    <t>ふるたか</t>
  </si>
  <si>
    <t>加古</t>
  </si>
  <si>
    <t>かこ</t>
  </si>
  <si>
    <t>青葉</t>
  </si>
  <si>
    <t>あおば</t>
  </si>
  <si>
    <t>妙高</t>
  </si>
  <si>
    <t>みょうこう</t>
  </si>
  <si>
    <t>那智</t>
  </si>
  <si>
    <t>なち</t>
  </si>
  <si>
    <t>足柄</t>
  </si>
  <si>
    <t>あしがら</t>
  </si>
  <si>
    <t>羽黒</t>
  </si>
  <si>
    <t>はぐろ</t>
  </si>
  <si>
    <t>高雄</t>
  </si>
  <si>
    <t>たかお</t>
  </si>
  <si>
    <t>愛宕</t>
  </si>
  <si>
    <t>あたご</t>
  </si>
  <si>
    <t>摩耶</t>
  </si>
  <si>
    <t>まや</t>
  </si>
  <si>
    <t>鳥海</t>
  </si>
  <si>
    <t>ちょうかい</t>
  </si>
  <si>
    <t>最上</t>
  </si>
  <si>
    <t>もがみ</t>
  </si>
  <si>
    <t>利根</t>
  </si>
  <si>
    <t>とね</t>
  </si>
  <si>
    <t>筑摩</t>
  </si>
  <si>
    <t>ちくま</t>
  </si>
  <si>
    <t>最上改</t>
  </si>
  <si>
    <t>祥鳳</t>
  </si>
  <si>
    <t>しょうほう</t>
  </si>
  <si>
    <t>飛鷹</t>
  </si>
  <si>
    <t>ひよう</t>
  </si>
  <si>
    <t>龍驤</t>
  </si>
  <si>
    <t>りゅうじょう</t>
  </si>
  <si>
    <t>伊勢</t>
  </si>
  <si>
    <t>いせ</t>
  </si>
  <si>
    <t>金剛</t>
  </si>
  <si>
    <t>こんごう</t>
  </si>
  <si>
    <t>榛名</t>
  </si>
  <si>
    <t>はるな</t>
  </si>
  <si>
    <t>長門</t>
  </si>
  <si>
    <t>ながと</t>
  </si>
  <si>
    <t>陸奥</t>
  </si>
  <si>
    <t>むつ</t>
  </si>
  <si>
    <t>伊勢改</t>
  </si>
  <si>
    <t>赤城</t>
  </si>
  <si>
    <t>あかぎ</t>
  </si>
  <si>
    <t>加賀</t>
  </si>
  <si>
    <t>かが</t>
  </si>
  <si>
    <t>霧島</t>
  </si>
  <si>
    <t>きりしま</t>
  </si>
  <si>
    <t>比叡</t>
  </si>
  <si>
    <t>ひえい</t>
  </si>
  <si>
    <t>日向</t>
  </si>
  <si>
    <t>ひゅうが</t>
  </si>
  <si>
    <t>日向改</t>
  </si>
  <si>
    <t>鳳翔</t>
  </si>
  <si>
    <t>ほうしょう</t>
  </si>
  <si>
    <t>蒼龍</t>
  </si>
  <si>
    <t>そうりゅう</t>
  </si>
  <si>
    <t>飛龍</t>
  </si>
  <si>
    <t>ひりゅう</t>
  </si>
  <si>
    <t>隼鷹</t>
  </si>
  <si>
    <t>じゅんよう</t>
  </si>
  <si>
    <t>朧</t>
  </si>
  <si>
    <t>おぼろ</t>
  </si>
  <si>
    <t>漣</t>
  </si>
  <si>
    <t>さざなみ</t>
  </si>
  <si>
    <t>朝潮</t>
  </si>
  <si>
    <t>あさしお</t>
  </si>
  <si>
    <t>大潮</t>
  </si>
  <si>
    <t>おおしお</t>
  </si>
  <si>
    <t>満潮</t>
  </si>
  <si>
    <t>みちしお</t>
  </si>
  <si>
    <t>荒潮</t>
  </si>
  <si>
    <t>あらしお</t>
  </si>
  <si>
    <t>球磨</t>
  </si>
  <si>
    <t>くま</t>
  </si>
  <si>
    <t>多摩</t>
  </si>
  <si>
    <t>たま</t>
  </si>
  <si>
    <t>木曾</t>
  </si>
  <si>
    <t>きそ</t>
  </si>
  <si>
    <t>千歳</t>
  </si>
  <si>
    <t>ちとせ</t>
  </si>
  <si>
    <t>千代田</t>
  </si>
  <si>
    <t>ちよだ</t>
  </si>
  <si>
    <t>千歳改</t>
  </si>
  <si>
    <t>千代田改</t>
  </si>
  <si>
    <t>千歳甲</t>
  </si>
  <si>
    <t>千代田甲</t>
  </si>
  <si>
    <t>千歳航</t>
  </si>
  <si>
    <t>千代田航</t>
  </si>
  <si>
    <t>翔鶴</t>
  </si>
  <si>
    <t>しょうかく</t>
  </si>
  <si>
    <t>瑞鶴</t>
  </si>
  <si>
    <t>ずいかく</t>
  </si>
  <si>
    <t>瑞鶴改</t>
  </si>
  <si>
    <t>鬼怒</t>
  </si>
  <si>
    <t>きぬ</t>
  </si>
  <si>
    <t>阿武隈</t>
  </si>
  <si>
    <t>あぶくま</t>
  </si>
  <si>
    <t>夕張</t>
  </si>
  <si>
    <t>ゆうばり</t>
  </si>
  <si>
    <t>瑞鳳</t>
  </si>
  <si>
    <t>ずいほう</t>
  </si>
  <si>
    <t>瑞鳳改</t>
  </si>
  <si>
    <t>大井改二</t>
  </si>
  <si>
    <t>北上改二</t>
  </si>
  <si>
    <t>三隈</t>
  </si>
  <si>
    <t>みくま</t>
  </si>
  <si>
    <t>三隈改</t>
  </si>
  <si>
    <t>舞風</t>
  </si>
  <si>
    <t>まいかぜ</t>
  </si>
  <si>
    <t>衣笠</t>
  </si>
  <si>
    <t>きぬがさ</t>
  </si>
  <si>
    <t>鈴谷</t>
  </si>
  <si>
    <t>すずや</t>
  </si>
  <si>
    <t>熊野</t>
  </si>
  <si>
    <t>くまの</t>
  </si>
  <si>
    <t>伊168</t>
  </si>
  <si>
    <t>い168</t>
  </si>
  <si>
    <t>伊58</t>
  </si>
  <si>
    <t>い58</t>
  </si>
  <si>
    <t>伊8</t>
  </si>
  <si>
    <t>い8</t>
  </si>
  <si>
    <t>鈴谷改</t>
  </si>
  <si>
    <t>熊野改</t>
  </si>
  <si>
    <t>大和</t>
  </si>
  <si>
    <t>やまと</t>
  </si>
  <si>
    <t>秋雲</t>
  </si>
  <si>
    <t>あきぐも</t>
  </si>
  <si>
    <t>夕雲</t>
  </si>
  <si>
    <t>ゆうぐも</t>
  </si>
  <si>
    <t>巻雲</t>
  </si>
  <si>
    <t>まきぐも</t>
  </si>
  <si>
    <t>長波</t>
  </si>
  <si>
    <t>ながなみ</t>
  </si>
  <si>
    <t>大和改</t>
  </si>
  <si>
    <t>阿賀野</t>
  </si>
  <si>
    <t>あがの</t>
  </si>
  <si>
    <t>能代</t>
  </si>
  <si>
    <t>のしろ</t>
  </si>
  <si>
    <t>矢矧</t>
  </si>
  <si>
    <t>やはぎ</t>
  </si>
  <si>
    <t>酒匂</t>
  </si>
  <si>
    <t>さかわ</t>
  </si>
  <si>
    <t>五十鈴改二</t>
  </si>
  <si>
    <t>衣笠改二</t>
  </si>
  <si>
    <t>武蔵</t>
  </si>
  <si>
    <t>むさし</t>
  </si>
  <si>
    <t>夕立改二</t>
  </si>
  <si>
    <t>時雨改二</t>
  </si>
  <si>
    <t>木曾改二</t>
  </si>
  <si>
    <t>Верный</t>
  </si>
  <si>
    <t>武蔵改</t>
  </si>
  <si>
    <t>金剛改二</t>
  </si>
  <si>
    <t>比叡改二</t>
  </si>
  <si>
    <t>榛名改二</t>
  </si>
  <si>
    <t>霧島改二</t>
  </si>
  <si>
    <t>大鳳</t>
  </si>
  <si>
    <t>たいほう</t>
  </si>
  <si>
    <t>香取</t>
  </si>
  <si>
    <t>かとり</t>
  </si>
  <si>
    <t>伊401</t>
  </si>
  <si>
    <t>い401</t>
  </si>
  <si>
    <t>大鳳改</t>
  </si>
  <si>
    <t>龍驤改二</t>
  </si>
  <si>
    <t>川内改二</t>
  </si>
  <si>
    <t>神通改二</t>
  </si>
  <si>
    <t>那珂改二</t>
  </si>
  <si>
    <t>あきつ丸</t>
  </si>
  <si>
    <t>あきつまる</t>
  </si>
  <si>
    <t>まるゆ</t>
  </si>
  <si>
    <t>弥生</t>
  </si>
  <si>
    <t>やよい</t>
  </si>
  <si>
    <t>卯月</t>
  </si>
  <si>
    <t>うづき</t>
  </si>
  <si>
    <t>あきつ丸改</t>
  </si>
  <si>
    <t>磯風</t>
  </si>
  <si>
    <t>いそかぜ</t>
  </si>
  <si>
    <t>浦風</t>
  </si>
  <si>
    <t>うらかぜ</t>
  </si>
  <si>
    <t>谷風</t>
  </si>
  <si>
    <t>たにかぜ</t>
  </si>
  <si>
    <t>浜風</t>
  </si>
  <si>
    <t>はまかぜ</t>
  </si>
  <si>
    <t>Bismarck</t>
  </si>
  <si>
    <t>ビスマルク</t>
  </si>
  <si>
    <t>Bismarck改</t>
  </si>
  <si>
    <t>Bismarck zwei</t>
  </si>
  <si>
    <t>Z1</t>
  </si>
  <si>
    <t>レーベレヒト・マース</t>
  </si>
  <si>
    <t>Z3</t>
  </si>
  <si>
    <t>マックス・シュルツ</t>
  </si>
  <si>
    <t>Prinz Eugen</t>
  </si>
  <si>
    <t>プリンツ・オイゲン</t>
  </si>
  <si>
    <t>Prinz Eugen改</t>
  </si>
  <si>
    <t>Bismarck drei</t>
  </si>
  <si>
    <t>Z1 zwei</t>
  </si>
  <si>
    <t>Z3 zwei</t>
  </si>
  <si>
    <t>天津風</t>
  </si>
  <si>
    <t>あまつかぜ</t>
  </si>
  <si>
    <t>明石</t>
  </si>
  <si>
    <t>あかし</t>
  </si>
  <si>
    <t>大淀</t>
  </si>
  <si>
    <t>おおよど</t>
  </si>
  <si>
    <t>大鯨</t>
  </si>
  <si>
    <t>たいげい・りゅうほう</t>
  </si>
  <si>
    <t>龍鳳</t>
  </si>
  <si>
    <t>時津風</t>
  </si>
  <si>
    <t>ときつかぜ</t>
  </si>
  <si>
    <t>明石改</t>
  </si>
  <si>
    <t>利根改二</t>
  </si>
  <si>
    <t>筑摩改二</t>
  </si>
  <si>
    <t>初風</t>
  </si>
  <si>
    <t>はつかぜ</t>
  </si>
  <si>
    <t>伊19</t>
  </si>
  <si>
    <t>い19</t>
  </si>
  <si>
    <t>那智改二</t>
  </si>
  <si>
    <t>足柄改二</t>
  </si>
  <si>
    <t>羽黒改二</t>
  </si>
  <si>
    <t>綾波改二</t>
  </si>
  <si>
    <t>飛龍改二</t>
  </si>
  <si>
    <t>蒼龍改二</t>
  </si>
  <si>
    <t>阿武隈改二</t>
  </si>
  <si>
    <t>吹雪改</t>
  </si>
  <si>
    <t>白雪改</t>
  </si>
  <si>
    <t>初雪改</t>
  </si>
  <si>
    <t>深雪改</t>
  </si>
  <si>
    <t>叢雲改</t>
  </si>
  <si>
    <t>磯波改</t>
  </si>
  <si>
    <t>綾波改</t>
  </si>
  <si>
    <t>敷波改</t>
  </si>
  <si>
    <t>金剛改</t>
  </si>
  <si>
    <t>比叡改</t>
  </si>
  <si>
    <t>榛名改</t>
  </si>
  <si>
    <t>霧島改</t>
  </si>
  <si>
    <t>天龍改</t>
  </si>
  <si>
    <t>龍田改</t>
  </si>
  <si>
    <t>球磨改</t>
  </si>
  <si>
    <t>多摩改</t>
  </si>
  <si>
    <t>木曾改</t>
  </si>
  <si>
    <t>長良改</t>
  </si>
  <si>
    <t>五十鈴改</t>
  </si>
  <si>
    <t>由良改</t>
  </si>
  <si>
    <t>名取改</t>
  </si>
  <si>
    <t>川内改</t>
  </si>
  <si>
    <t>神通改</t>
  </si>
  <si>
    <t>那珂改</t>
  </si>
  <si>
    <t>陽炎改</t>
  </si>
  <si>
    <t>不知火改</t>
  </si>
  <si>
    <t>黒潮改</t>
  </si>
  <si>
    <t>雪風改</t>
  </si>
  <si>
    <t>島風改</t>
  </si>
  <si>
    <t>朧改</t>
  </si>
  <si>
    <t>曙改</t>
  </si>
  <si>
    <t>漣改</t>
  </si>
  <si>
    <t>潮改</t>
  </si>
  <si>
    <t>暁改</t>
  </si>
  <si>
    <t>響改</t>
  </si>
  <si>
    <t>雷改</t>
  </si>
  <si>
    <t>電改</t>
  </si>
  <si>
    <t>初春改</t>
  </si>
  <si>
    <t>子日改</t>
  </si>
  <si>
    <t>若葉改</t>
  </si>
  <si>
    <t>初霜改</t>
  </si>
  <si>
    <t>白露改</t>
  </si>
  <si>
    <t>時雨改</t>
  </si>
  <si>
    <t>村雨改</t>
  </si>
  <si>
    <t>夕立改</t>
  </si>
  <si>
    <t>五月雨改</t>
  </si>
  <si>
    <t>涼風改</t>
  </si>
  <si>
    <t>朝潮改</t>
  </si>
  <si>
    <t>大潮改</t>
  </si>
  <si>
    <t>満潮改</t>
  </si>
  <si>
    <t>荒潮改</t>
  </si>
  <si>
    <t>霰改</t>
  </si>
  <si>
    <t>霞改</t>
  </si>
  <si>
    <t>睦月改</t>
  </si>
  <si>
    <t>如月改</t>
  </si>
  <si>
    <t>皐月改</t>
  </si>
  <si>
    <t>文月改</t>
  </si>
  <si>
    <t>長月改</t>
  </si>
  <si>
    <t>菊月改</t>
  </si>
  <si>
    <t>三日月改</t>
  </si>
  <si>
    <t>望月改</t>
  </si>
  <si>
    <t>古鷹改</t>
  </si>
  <si>
    <t>加古改</t>
  </si>
  <si>
    <t>青葉改</t>
  </si>
  <si>
    <t>妙高改</t>
  </si>
  <si>
    <t>那智改</t>
  </si>
  <si>
    <t>足柄改</t>
  </si>
  <si>
    <t>羽黒改</t>
  </si>
  <si>
    <t>高雄改</t>
  </si>
  <si>
    <t>愛宕改</t>
  </si>
  <si>
    <t>摩耶改</t>
  </si>
  <si>
    <t>鳥海改</t>
  </si>
  <si>
    <t>利根改</t>
  </si>
  <si>
    <t>筑摩改</t>
  </si>
  <si>
    <t>長門改</t>
  </si>
  <si>
    <t>陸奥改</t>
  </si>
  <si>
    <t>赤城改</t>
  </si>
  <si>
    <t>加賀改</t>
  </si>
  <si>
    <t>蒼龍改</t>
  </si>
  <si>
    <t>飛龍改</t>
  </si>
  <si>
    <t>龍驤改</t>
  </si>
  <si>
    <t>祥鳳改</t>
  </si>
  <si>
    <t>飛鷹改</t>
  </si>
  <si>
    <t>隼鷹改</t>
  </si>
  <si>
    <t>鳳翔改</t>
  </si>
  <si>
    <t>扶桑改</t>
  </si>
  <si>
    <t>山城改</t>
  </si>
  <si>
    <t>翔鶴改</t>
  </si>
  <si>
    <t>鬼怒改</t>
  </si>
  <si>
    <t>阿武隈改</t>
  </si>
  <si>
    <t>千歳航改</t>
  </si>
  <si>
    <t>千代田航改</t>
  </si>
  <si>
    <t>夕張改</t>
  </si>
  <si>
    <t>舞風改</t>
  </si>
  <si>
    <t>衣笠改</t>
  </si>
  <si>
    <t>千歳航改二</t>
  </si>
  <si>
    <t>千代田航改二</t>
  </si>
  <si>
    <t>初風改</t>
  </si>
  <si>
    <t>秋雲改</t>
  </si>
  <si>
    <t>夕雲改</t>
  </si>
  <si>
    <t>巻雲改</t>
  </si>
  <si>
    <t>長波改</t>
  </si>
  <si>
    <t>阿賀野改</t>
  </si>
  <si>
    <t>能代改</t>
  </si>
  <si>
    <t>矢矧改</t>
  </si>
  <si>
    <t>弥生改</t>
  </si>
  <si>
    <t>卯月改</t>
  </si>
  <si>
    <t>Z1改</t>
  </si>
  <si>
    <t>Z3改</t>
  </si>
  <si>
    <t>浜風改</t>
  </si>
  <si>
    <t>谷風改</t>
  </si>
  <si>
    <t>酒匂改</t>
  </si>
  <si>
    <t>天津風改</t>
  </si>
  <si>
    <t>浦風改</t>
  </si>
  <si>
    <t>龍鳳改</t>
  </si>
  <si>
    <t>妙高改二</t>
  </si>
  <si>
    <t>磯風改</t>
  </si>
  <si>
    <t>大淀改</t>
  </si>
  <si>
    <t>時津風改</t>
  </si>
  <si>
    <t>春雨改</t>
  </si>
  <si>
    <t>はるさめ</t>
  </si>
  <si>
    <t>早霜改</t>
  </si>
  <si>
    <t>はやしも</t>
  </si>
  <si>
    <t>清霜改</t>
  </si>
  <si>
    <t>きよしも</t>
  </si>
  <si>
    <t>初春改二</t>
  </si>
  <si>
    <t>朝雲改</t>
  </si>
  <si>
    <t>あさぐも</t>
  </si>
  <si>
    <t>山雲改</t>
  </si>
  <si>
    <t>やまぐも</t>
  </si>
  <si>
    <t>野分改</t>
  </si>
  <si>
    <t>のわき</t>
  </si>
  <si>
    <t>秋月改</t>
  </si>
  <si>
    <t>あきづき</t>
  </si>
  <si>
    <t>天城</t>
  </si>
  <si>
    <t>あまぎ</t>
  </si>
  <si>
    <t>葛城</t>
  </si>
  <si>
    <t>かつらぎ</t>
  </si>
  <si>
    <t>U-511改</t>
  </si>
  <si>
    <t>ゆー511・ろ500</t>
  </si>
  <si>
    <t>香取改</t>
  </si>
  <si>
    <t>朝霜改</t>
  </si>
  <si>
    <t>あさしも</t>
  </si>
  <si>
    <t>高波改</t>
  </si>
  <si>
    <t>たかなみ</t>
  </si>
  <si>
    <t>照月改</t>
  </si>
  <si>
    <t>てるづき</t>
  </si>
  <si>
    <t>Libeccio改</t>
  </si>
  <si>
    <t>リベッチオ</t>
  </si>
  <si>
    <t>瑞穂改</t>
  </si>
  <si>
    <t>みずほ</t>
  </si>
  <si>
    <t>風雲改</t>
  </si>
  <si>
    <t>かざぐも</t>
  </si>
  <si>
    <t>海風改</t>
  </si>
  <si>
    <t>うみかぜ</t>
  </si>
  <si>
    <t>江風改</t>
  </si>
  <si>
    <t>かわかぜ</t>
  </si>
  <si>
    <t>速吸改</t>
  </si>
  <si>
    <t>はやすい</t>
  </si>
  <si>
    <t>Graf Zeppelin改</t>
  </si>
  <si>
    <t>グラーフ・ツェッペリン</t>
  </si>
  <si>
    <t>嵐改</t>
  </si>
  <si>
    <t>あらし</t>
  </si>
  <si>
    <t>萩風改</t>
  </si>
  <si>
    <t>はぎかぜ</t>
  </si>
  <si>
    <t>鹿島改</t>
  </si>
  <si>
    <t>かしま</t>
  </si>
  <si>
    <t>初月改</t>
  </si>
  <si>
    <t>はつづき</t>
  </si>
  <si>
    <t>Zara改</t>
  </si>
  <si>
    <t>ザラ</t>
  </si>
  <si>
    <t>沖波改</t>
  </si>
  <si>
    <t>おきなみ</t>
  </si>
  <si>
    <t>伊168改</t>
  </si>
  <si>
    <t>伊58改</t>
  </si>
  <si>
    <t>伊8改</t>
  </si>
  <si>
    <t>伊19改</t>
  </si>
  <si>
    <t>まるゆ改</t>
  </si>
  <si>
    <t>伊401改</t>
  </si>
  <si>
    <t>雲龍</t>
  </si>
  <si>
    <t>うんりゅう</t>
  </si>
  <si>
    <t>春雨</t>
  </si>
  <si>
    <t>雲龍改</t>
  </si>
  <si>
    <t>潮改二</t>
  </si>
  <si>
    <t>隼鷹改二</t>
  </si>
  <si>
    <t>早霜</t>
  </si>
  <si>
    <t>清霜</t>
  </si>
  <si>
    <t>扶桑改二</t>
  </si>
  <si>
    <t>山城改二</t>
  </si>
  <si>
    <t>朝雲</t>
  </si>
  <si>
    <t>山雲</t>
  </si>
  <si>
    <t>野分</t>
  </si>
  <si>
    <t>古鷹改二</t>
  </si>
  <si>
    <t>加古改二</t>
  </si>
  <si>
    <t>皐月改二</t>
  </si>
  <si>
    <t>初霜改二</t>
  </si>
  <si>
    <t>叢雲改二</t>
  </si>
  <si>
    <t>秋月</t>
  </si>
  <si>
    <t>照月</t>
  </si>
  <si>
    <t>初月</t>
  </si>
  <si>
    <t>高波</t>
  </si>
  <si>
    <t>朝霜</t>
  </si>
  <si>
    <t>吹雪改二</t>
  </si>
  <si>
    <t>鳥海改二</t>
  </si>
  <si>
    <t>摩耶改二</t>
  </si>
  <si>
    <t>天城改</t>
  </si>
  <si>
    <t>葛城改</t>
  </si>
  <si>
    <t>U-511</t>
  </si>
  <si>
    <t>Graf Zeppelin</t>
  </si>
  <si>
    <t>睦月改二</t>
  </si>
  <si>
    <t>如月改二</t>
  </si>
  <si>
    <t>呂500</t>
  </si>
  <si>
    <t>暁改二</t>
  </si>
  <si>
    <t>Littorio</t>
  </si>
  <si>
    <t>リットリオ・イタリア</t>
  </si>
  <si>
    <t>Roma</t>
  </si>
  <si>
    <t>ローマ</t>
  </si>
  <si>
    <t>Libeccio</t>
  </si>
  <si>
    <t>秋津洲</t>
  </si>
  <si>
    <t>あきつしま</t>
  </si>
  <si>
    <t>Italia</t>
  </si>
  <si>
    <t>Roma改</t>
  </si>
  <si>
    <t>Zara</t>
  </si>
  <si>
    <t>秋津洲改</t>
  </si>
  <si>
    <t>瑞穂</t>
  </si>
  <si>
    <t>沖波</t>
  </si>
  <si>
    <t>風雲</t>
  </si>
  <si>
    <t>嵐</t>
  </si>
  <si>
    <t>萩風</t>
  </si>
  <si>
    <t>海風</t>
  </si>
  <si>
    <t>江風</t>
  </si>
  <si>
    <t>速吸</t>
  </si>
  <si>
    <t>翔鶴改二</t>
  </si>
  <si>
    <t>瑞鶴改二</t>
  </si>
  <si>
    <t>霞改二</t>
  </si>
  <si>
    <t>鹿島</t>
  </si>
  <si>
    <t>翔鶴改二甲</t>
  </si>
  <si>
    <t>瑞鶴改二甲</t>
  </si>
  <si>
    <t>霞改二乙</t>
  </si>
  <si>
    <t>駆逐イ級</t>
  </si>
  <si>
    <t>駆逐ロ級</t>
  </si>
  <si>
    <t>駆逐ハ級</t>
  </si>
  <si>
    <t>駆逐ニ級</t>
  </si>
  <si>
    <t>軽巡ホ級</t>
  </si>
  <si>
    <t>軽巡ヘ級</t>
  </si>
  <si>
    <t>軽巡ト級</t>
  </si>
  <si>
    <t>雷巡チ級</t>
  </si>
  <si>
    <t>重巡リ級</t>
  </si>
  <si>
    <t>軽母ヌ級</t>
  </si>
  <si>
    <t>戦艦ル級</t>
  </si>
  <si>
    <t>空母ヲ級</t>
  </si>
  <si>
    <t>輸送ワ級</t>
  </si>
  <si>
    <t>elite</t>
  </si>
  <si>
    <t>flagship</t>
  </si>
  <si>
    <t>潜水カ級</t>
  </si>
  <si>
    <t>潜水ヨ級</t>
  </si>
  <si>
    <t>浮遊要塞</t>
  </si>
  <si>
    <t>泊地棲鬼</t>
  </si>
  <si>
    <t>泊地棲姫</t>
  </si>
  <si>
    <t>戦艦タ級</t>
  </si>
  <si>
    <t>装甲空母鬼</t>
  </si>
  <si>
    <t>装甲空母姫</t>
  </si>
  <si>
    <t>南方棲鬼</t>
  </si>
  <si>
    <t>南方棲戦鬼</t>
  </si>
  <si>
    <t>南方棲戦姫</t>
  </si>
  <si>
    <t>護衛要塞</t>
  </si>
  <si>
    <t>飛行場姫</t>
  </si>
  <si>
    <t>戦艦棲姫</t>
  </si>
  <si>
    <t>戦艦レ級</t>
  </si>
  <si>
    <t>空母ヲ級改</t>
  </si>
  <si>
    <t>重巡リ級改</t>
  </si>
  <si>
    <t>戦艦ル級改</t>
  </si>
  <si>
    <t>潜水ソ級</t>
  </si>
  <si>
    <t>港湾棲姫</t>
  </si>
  <si>
    <t>離島棲鬼</t>
  </si>
  <si>
    <t>駆逐イ級後期型</t>
  </si>
  <si>
    <t>駆逐ロ級後期型</t>
  </si>
  <si>
    <t>駆逐ハ級後期型</t>
  </si>
  <si>
    <t>駆逐ニ級後期型</t>
  </si>
  <si>
    <t>北方棲姫</t>
  </si>
  <si>
    <t>中間棲姫</t>
  </si>
  <si>
    <t>空母棲鬼</t>
  </si>
  <si>
    <t>空母棲姫</t>
  </si>
  <si>
    <t>軽巡ツ級</t>
  </si>
  <si>
    <t>重巡ネ級</t>
  </si>
  <si>
    <t>駆逐棲姫</t>
  </si>
  <si>
    <t>空母水鬼</t>
  </si>
  <si>
    <t>軽巡棲鬼</t>
  </si>
  <si>
    <t>戦艦水鬼</t>
  </si>
  <si>
    <t>港湾水鬼</t>
  </si>
  <si>
    <t>泊地水鬼</t>
  </si>
  <si>
    <t>水母棲姫</t>
  </si>
  <si>
    <t>防空棲姫</t>
  </si>
  <si>
    <t>PT小鬼群</t>
  </si>
  <si>
    <t>軽巡棲姫</t>
  </si>
  <si>
    <t>潜水棲姫</t>
  </si>
  <si>
    <t>駆逐水鬼</t>
  </si>
  <si>
    <t>集積地棲姫</t>
  </si>
  <si>
    <t>集積地棲姫-壊</t>
  </si>
  <si>
    <t>重巡棲姫</t>
  </si>
  <si>
    <t>装備ID</t>
  </si>
  <si>
    <t>装備名</t>
  </si>
  <si>
    <t>装備種1</t>
  </si>
  <si>
    <t>装備種2</t>
  </si>
  <si>
    <t>装備種3</t>
  </si>
  <si>
    <t>装備種4</t>
  </si>
  <si>
    <t>火力</t>
  </si>
  <si>
    <t>雷装</t>
  </si>
  <si>
    <t>対空</t>
  </si>
  <si>
    <t>装甲</t>
  </si>
  <si>
    <t>対潜</t>
  </si>
  <si>
    <t>回避</t>
  </si>
  <si>
    <t>索敵</t>
  </si>
  <si>
    <t>運</t>
  </si>
  <si>
    <t>命中</t>
  </si>
  <si>
    <t>爆装</t>
  </si>
  <si>
    <t>廃棄燃料</t>
  </si>
  <si>
    <t>廃棄弾薬</t>
  </si>
  <si>
    <t>廃棄鋼材</t>
  </si>
  <si>
    <t>廃棄ボーキ</t>
  </si>
  <si>
    <t>12cm単装砲</t>
  </si>
  <si>
    <t>12.7cm連装砲</t>
  </si>
  <si>
    <t>10cm連装高角砲</t>
  </si>
  <si>
    <t>14cm単装砲</t>
  </si>
  <si>
    <t>15.5cm三連装砲</t>
  </si>
  <si>
    <t>20.3cm連装砲</t>
  </si>
  <si>
    <t>35.6cm連装砲</t>
  </si>
  <si>
    <t>41cm連装砲</t>
  </si>
  <si>
    <t>46cm三連装砲</t>
  </si>
  <si>
    <t>12.7cm連装高角砲</t>
  </si>
  <si>
    <t>15.2cm単装砲</t>
  </si>
  <si>
    <t>15.5cm三連装副砲</t>
  </si>
  <si>
    <t>61cm三連装魚雷</t>
  </si>
  <si>
    <t>61cm四連装魚雷</t>
  </si>
  <si>
    <t>61cm四連装(酸素)魚雷</t>
  </si>
  <si>
    <t>九七式艦攻</t>
  </si>
  <si>
    <t>天山</t>
  </si>
  <si>
    <t>流星</t>
  </si>
  <si>
    <t>九六式艦戦</t>
  </si>
  <si>
    <t>零式艦戦21型</t>
  </si>
  <si>
    <t>零式艦戦52型</t>
  </si>
  <si>
    <t>烈風</t>
  </si>
  <si>
    <t>九九式艦爆</t>
  </si>
  <si>
    <t>彗星</t>
  </si>
  <si>
    <t>零式水上偵察機</t>
  </si>
  <si>
    <t>瑞雲</t>
  </si>
  <si>
    <t>13号対空電探</t>
  </si>
  <si>
    <t>22号対水上電探</t>
  </si>
  <si>
    <t>33号対水上電探</t>
  </si>
  <si>
    <t>21号対空電探</t>
  </si>
  <si>
    <t>32号対水上電探</t>
  </si>
  <si>
    <t>14号対空電探</t>
  </si>
  <si>
    <t>改良型艦本式タービン</t>
  </si>
  <si>
    <t>強化型艦本式缶</t>
  </si>
  <si>
    <t>三式弾</t>
  </si>
  <si>
    <t>九一式徹甲弾</t>
  </si>
  <si>
    <t>7.7mm機銃</t>
  </si>
  <si>
    <t>12.7mm単装機銃</t>
  </si>
  <si>
    <t>25mm連装機銃</t>
  </si>
  <si>
    <t>25mm三連装機銃</t>
  </si>
  <si>
    <t>甲標的</t>
  </si>
  <si>
    <t>応急修理要員</t>
  </si>
  <si>
    <t>応急修理女神</t>
  </si>
  <si>
    <t>九四式爆雷投射機</t>
  </si>
  <si>
    <t>三式爆雷投射機</t>
  </si>
  <si>
    <t>九三式水中聴音機</t>
  </si>
  <si>
    <t>三式水中探信儀</t>
  </si>
  <si>
    <t>12.7cm単装高角砲</t>
  </si>
  <si>
    <t>25mm単装機銃</t>
  </si>
  <si>
    <t>20.3cm(3号)連装砲</t>
  </si>
  <si>
    <t>12cm30連装噴進砲</t>
  </si>
  <si>
    <t>流星改</t>
  </si>
  <si>
    <t>烈風改</t>
  </si>
  <si>
    <t>彩雲</t>
  </si>
  <si>
    <t>紫電改二</t>
  </si>
  <si>
    <t>震電改</t>
  </si>
  <si>
    <t>彗星一二型甲</t>
  </si>
  <si>
    <t>61cm五連装(酸素)魚雷</t>
  </si>
  <si>
    <t>零式水上観測機</t>
  </si>
  <si>
    <t>零式艦戦62型(爆戦)</t>
  </si>
  <si>
    <t>二式艦上偵察機</t>
  </si>
  <si>
    <t>試製晴嵐</t>
  </si>
  <si>
    <t>12.7cm連装砲B型改二</t>
  </si>
  <si>
    <t>Ju87C改</t>
  </si>
  <si>
    <t>15.2cm連装砲</t>
  </si>
  <si>
    <t>8cm高角砲</t>
  </si>
  <si>
    <t>53cm艦首(酸素)魚雷</t>
  </si>
  <si>
    <t>大発動艇</t>
  </si>
  <si>
    <t>カ号観測機</t>
  </si>
  <si>
    <t>三式指揮連絡機(対潜)</t>
  </si>
  <si>
    <t>10cm連装高角砲(砲架)</t>
  </si>
  <si>
    <t>増設バルジ(中型艦)</t>
  </si>
  <si>
    <t>増設バルジ(大型艦)</t>
  </si>
  <si>
    <t>探照灯</t>
  </si>
  <si>
    <t>ドラム缶(輸送用)</t>
  </si>
  <si>
    <t>38cm連装砲</t>
  </si>
  <si>
    <t>15cm連装副砲</t>
  </si>
  <si>
    <t>12.7cm単装砲</t>
  </si>
  <si>
    <t>瑞雲(六三四空)</t>
  </si>
  <si>
    <t>瑞雲12型</t>
  </si>
  <si>
    <t>瑞雲12型(六三四空)</t>
  </si>
  <si>
    <t>九七式艦攻(九三一空)</t>
  </si>
  <si>
    <t>天山(九三一空)</t>
  </si>
  <si>
    <t>2cm 四連装FlaK 38</t>
  </si>
  <si>
    <t>3.7cm FlaK M42</t>
  </si>
  <si>
    <t>艦艇修理施設</t>
  </si>
  <si>
    <t>新型高温高圧缶</t>
  </si>
  <si>
    <t>22号対水上電探改四</t>
  </si>
  <si>
    <t>21号対空電探改</t>
  </si>
  <si>
    <t>20.3cm(2号)連装砲</t>
  </si>
  <si>
    <t>12.7cm連装高角砲(後期型)</t>
  </si>
  <si>
    <t>毘式40mm連装機銃</t>
  </si>
  <si>
    <t>九七式艦攻(友永隊)</t>
  </si>
  <si>
    <t>天山一二型(友永隊)</t>
  </si>
  <si>
    <t>潜水艦53cm艦首魚雷(8門)</t>
  </si>
  <si>
    <t>零式艦戦21型(熟練)</t>
  </si>
  <si>
    <t>九九式艦爆(熟練)</t>
  </si>
  <si>
    <t>九七式艦攻(熟練)</t>
  </si>
  <si>
    <t>九九式艦爆(江草隊)</t>
  </si>
  <si>
    <t>彗星(江草隊)</t>
  </si>
  <si>
    <t>照明弾</t>
  </si>
  <si>
    <t>九八式水上偵察機(夜偵)</t>
  </si>
  <si>
    <t>試製35.6cm三連装砲</t>
  </si>
  <si>
    <t>35.6cm連装砲(ダズル迷彩)</t>
  </si>
  <si>
    <t>試製41cm三連装砲</t>
  </si>
  <si>
    <t>13号対空電探改</t>
  </si>
  <si>
    <t>艦隊司令部施設</t>
  </si>
  <si>
    <t>熟練艦載機整備員</t>
  </si>
  <si>
    <t>零戦52型丙(六〇一空)</t>
  </si>
  <si>
    <t>烈風(六〇一空)</t>
  </si>
  <si>
    <t>彗星(六〇一空)</t>
  </si>
  <si>
    <t>天山(六〇一空)</t>
  </si>
  <si>
    <t>流星(六〇一空)</t>
  </si>
  <si>
    <t>38cm連装砲改</t>
  </si>
  <si>
    <t>Ar196改</t>
  </si>
  <si>
    <t>一式徹甲弾</t>
  </si>
  <si>
    <t>試製46cm連装砲</t>
  </si>
  <si>
    <t>紫雲</t>
  </si>
  <si>
    <t>14cm連装砲</t>
  </si>
  <si>
    <t>91式高射装置</t>
  </si>
  <si>
    <t>94式高射装置</t>
  </si>
  <si>
    <t>10cm連装高角砲+高射装置</t>
  </si>
  <si>
    <t>SKC34 20.3cm連装砲</t>
  </si>
  <si>
    <t>FuMO25 レーダー</t>
  </si>
  <si>
    <t>61cm三連装(酸素)魚雷</t>
  </si>
  <si>
    <t>WG42 (Wurfgerat 42)</t>
  </si>
  <si>
    <t>試製FaT仕様九五式酸素魚雷改</t>
  </si>
  <si>
    <t>試製51cm連装砲</t>
  </si>
  <si>
    <t>熟練見張員</t>
  </si>
  <si>
    <t>12.7cm高角砲+高射装置</t>
  </si>
  <si>
    <t>25mm三連装機銃 集中配備</t>
  </si>
  <si>
    <t>零式水中聴音機</t>
  </si>
  <si>
    <t>381mm/50 三連装砲</t>
  </si>
  <si>
    <t>OTO 152mm三連装速射砲</t>
  </si>
  <si>
    <t>90mm単装高角砲</t>
  </si>
  <si>
    <t>プリエーゼ式水中防御隔壁</t>
  </si>
  <si>
    <t>381mm/50 三連装砲改</t>
  </si>
  <si>
    <t>二式大艇</t>
  </si>
  <si>
    <t>15.2cm連装砲改</t>
  </si>
  <si>
    <t>96式150cm探照灯</t>
  </si>
  <si>
    <t>32号対水上電探改</t>
  </si>
  <si>
    <t>15m二重測距儀+21号電探改二</t>
  </si>
  <si>
    <t>九七式艦攻(村田隊)</t>
  </si>
  <si>
    <t>天山一二型(村田隊)</t>
  </si>
  <si>
    <t>戦闘糧食</t>
  </si>
  <si>
    <t>洋上補給</t>
  </si>
  <si>
    <t>120mm連装砲</t>
  </si>
  <si>
    <t>試製南山</t>
  </si>
  <si>
    <t>四式水中聴音機</t>
  </si>
  <si>
    <t>秋刀魚の缶詰</t>
  </si>
  <si>
    <t>試製景雲(艦偵型)</t>
  </si>
  <si>
    <t>零式艦戦52型(熟練)</t>
  </si>
  <si>
    <t>零戦52型丙(付岩井小隊)</t>
  </si>
  <si>
    <t>零戦62型(爆戦/岩井隊)</t>
  </si>
  <si>
    <t>零戦21型(付岩本小隊)</t>
  </si>
  <si>
    <t>零戦52型甲(付岩本小隊)</t>
  </si>
  <si>
    <t>零式艦戦53型(岩本隊)</t>
  </si>
  <si>
    <t>Bf109T改</t>
  </si>
  <si>
    <t>Fw190T改</t>
  </si>
  <si>
    <t>10.5cm連装砲</t>
  </si>
  <si>
    <t>16inch三連装砲 Mk.7</t>
  </si>
  <si>
    <t>203mm/53 連装砲</t>
  </si>
  <si>
    <t>Ro.43水偵</t>
  </si>
  <si>
    <t>Ro.44水上戦闘機</t>
  </si>
  <si>
    <t>5inch単装砲</t>
  </si>
  <si>
    <t>5inch連装砲</t>
  </si>
  <si>
    <t>3inch単装高角砲</t>
  </si>
  <si>
    <t>5inch単装高射砲</t>
  </si>
  <si>
    <t>8inch三連装砲</t>
  </si>
  <si>
    <t>6inch連装速射砲</t>
  </si>
  <si>
    <t>14inch連装砲</t>
  </si>
  <si>
    <t>16inch連装砲</t>
  </si>
  <si>
    <t>16inch三連装砲</t>
  </si>
  <si>
    <t>6inch単装砲</t>
  </si>
  <si>
    <t>12.5inch連装副砲</t>
  </si>
  <si>
    <t>21inch魚雷前期型</t>
  </si>
  <si>
    <t>21inch魚雷後期型</t>
  </si>
  <si>
    <t>高速深海魚雷</t>
  </si>
  <si>
    <t>深海棲艦攻</t>
  </si>
  <si>
    <t>深海棲艦攻 Mark.II</t>
  </si>
  <si>
    <t>深海棲艦攻 Mark.III</t>
  </si>
  <si>
    <t>深海棲艦戦</t>
  </si>
  <si>
    <t>深海棲艦戦 Mark.II</t>
  </si>
  <si>
    <t>深海棲艦戦 Mark.III</t>
  </si>
  <si>
    <t>飛び魚艦戦</t>
  </si>
  <si>
    <t>深海棲艦爆</t>
  </si>
  <si>
    <t>深海棲艦爆 Mark.II</t>
  </si>
  <si>
    <t>深海棲艦偵察機</t>
  </si>
  <si>
    <t>飛び魚偵察機</t>
  </si>
  <si>
    <t>対空レーダ― Mark.I</t>
  </si>
  <si>
    <t>水上レーダ― Mark.I</t>
  </si>
  <si>
    <t>水上レーダ― Mark.II</t>
  </si>
  <si>
    <t>対空レーダ― Mark.II</t>
  </si>
  <si>
    <t>深海水上レーダー</t>
  </si>
  <si>
    <t>深海対空レーダ―</t>
  </si>
  <si>
    <t>改良型深海タービン</t>
  </si>
  <si>
    <t>強化型深海缶</t>
  </si>
  <si>
    <t>対空散弾</t>
  </si>
  <si>
    <t>劣化徹甲弾</t>
  </si>
  <si>
    <t>12.7mm機銃</t>
  </si>
  <si>
    <t>20mm機銃</t>
  </si>
  <si>
    <t>40mm二連装機関砲</t>
  </si>
  <si>
    <t>40mm四連装機関砲</t>
  </si>
  <si>
    <t>深海烏賊魚雷</t>
  </si>
  <si>
    <t>深海爆雷投射機</t>
  </si>
  <si>
    <t>深海ソナー</t>
  </si>
  <si>
    <t>深海爆雷投射機 Mk.II</t>
  </si>
  <si>
    <t>深海ソナー Mk.II</t>
  </si>
  <si>
    <t>飛び魚艦爆</t>
  </si>
  <si>
    <t>深海猫艦戦</t>
  </si>
  <si>
    <t>深海地獄艦爆</t>
  </si>
  <si>
    <t>深海復讐艦攻</t>
  </si>
  <si>
    <t>5inch連装両用莢砲</t>
  </si>
  <si>
    <t>20inch連装砲</t>
  </si>
  <si>
    <t>15inch要塞砲</t>
  </si>
  <si>
    <t>4inch連装両用砲+CIC</t>
  </si>
  <si>
    <t>深海水上攻撃機</t>
  </si>
  <si>
    <t>深海水上攻撃機改</t>
  </si>
  <si>
    <t>深海猫艦戦改</t>
  </si>
  <si>
    <t>深海地獄艦爆改</t>
  </si>
  <si>
    <t>深海復讐艦攻改</t>
  </si>
  <si>
    <t>深海FCS+CIC</t>
  </si>
  <si>
    <t>深海探照灯</t>
  </si>
  <si>
    <t>深海解放陸爆</t>
  </si>
  <si>
    <t>深海解放陸爆Ace</t>
  </si>
  <si>
    <t>8inch長射程連装砲</t>
  </si>
  <si>
    <t>深海水上偵察観測機</t>
  </si>
  <si>
    <r>
      <t>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面由74EO</t>
    </r>
    <r>
      <rPr>
        <sz val="11"/>
        <color rgb="FFFF0000"/>
        <rFont val="ＭＳ Ｐゴシック"/>
        <family val="3"/>
        <charset val="134"/>
        <scheme val="minor"/>
      </rPr>
      <t>导</t>
    </r>
    <r>
      <rPr>
        <sz val="11"/>
        <color rgb="FFFF0000"/>
        <rFont val="ＭＳ Ｐゴシック"/>
        <family val="2"/>
        <scheme val="minor"/>
      </rPr>
      <t>出，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勿随意修改</t>
    </r>
    <phoneticPr fontId="2"/>
  </si>
  <si>
    <t>小</t>
  </si>
  <si>
    <t>中</t>
  </si>
  <si>
    <t>大</t>
  </si>
  <si>
    <t>燃料比</t>
    <phoneticPr fontId="2"/>
  </si>
  <si>
    <t>弹药比</t>
    <phoneticPr fontId="2"/>
  </si>
  <si>
    <t>燃料</t>
  </si>
  <si>
    <t>是</t>
    <phoneticPr fontId="2"/>
  </si>
  <si>
    <t>否</t>
  </si>
  <si>
    <t>否</t>
    <phoneticPr fontId="2"/>
  </si>
  <si>
    <t>最低配置</t>
  </si>
  <si>
    <t>时间</t>
  </si>
  <si>
    <t>弹药</t>
  </si>
  <si>
    <t>钢</t>
  </si>
  <si>
    <t>铝</t>
  </si>
  <si>
    <t>总</t>
  </si>
  <si>
    <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</si>
  <si>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</si>
  <si>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</si>
  <si>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4必要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</si>
  <si>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3必要</t>
    </r>
    <phoneticPr fontId="2"/>
  </si>
  <si>
    <r>
      <t>空母2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</si>
  <si>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空母3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</si>
  <si>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航</t>
    </r>
    <r>
      <rPr>
        <sz val="11"/>
        <color theme="1"/>
        <rFont val="ＭＳ Ｐゴシック"/>
        <family val="3"/>
        <charset val="134"/>
        <scheme val="minor"/>
      </rPr>
      <t>战</t>
    </r>
    <r>
      <rPr>
        <sz val="11"/>
        <color theme="1"/>
        <rFont val="ＭＳ Ｐゴシック"/>
        <family val="2"/>
        <charset val="134"/>
        <scheme val="minor"/>
      </rPr>
      <t>2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</si>
  <si>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潜艇1</t>
    </r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1必要</t>
    </r>
    <phoneticPr fontId="2"/>
  </si>
  <si>
    <r>
      <t>重1</t>
    </r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</si>
  <si>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巡1(旗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固定)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逐4必要</t>
    </r>
    <phoneticPr fontId="2"/>
  </si>
  <si>
    <r>
      <t>重巡2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</si>
  <si>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空母1</t>
    </r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2必要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</si>
  <si>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巡1(旗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固定)水母2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逐2必要</t>
    </r>
    <phoneticPr fontId="2"/>
  </si>
  <si>
    <r>
      <t>潜水母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1潜艇4必要</t>
    </r>
    <phoneticPr fontId="2"/>
  </si>
  <si>
    <r>
      <t>驱</t>
    </r>
    <r>
      <rPr>
        <sz val="11"/>
        <color theme="1"/>
        <rFont val="ＭＳ Ｐゴシック"/>
        <family val="2"/>
        <charset val="134"/>
        <scheme val="minor"/>
      </rPr>
      <t>5必要</t>
    </r>
    <phoneticPr fontId="2"/>
  </si>
  <si>
    <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5必要</t>
    </r>
    <phoneticPr fontId="2"/>
  </si>
  <si>
    <r>
      <t>水母2</t>
    </r>
    <r>
      <rPr>
        <sz val="11"/>
        <color theme="1"/>
        <rFont val="ＭＳ Ｐゴシック"/>
        <family val="3"/>
        <charset val="134"/>
        <scheme val="minor"/>
      </rPr>
      <t>轻</t>
    </r>
    <r>
      <rPr>
        <sz val="11"/>
        <color theme="1"/>
        <rFont val="ＭＳ Ｐゴシック"/>
        <family val="2"/>
        <charset val="134"/>
        <scheme val="minor"/>
      </rPr>
      <t>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1必要</t>
    </r>
    <phoneticPr fontId="2"/>
  </si>
  <si>
    <r>
      <t>空母2重1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1必要</t>
    </r>
    <phoneticPr fontId="2"/>
  </si>
  <si>
    <r>
      <t>练</t>
    </r>
    <r>
      <rPr>
        <sz val="11"/>
        <color theme="1"/>
        <rFont val="ＭＳ Ｐゴシック"/>
        <family val="2"/>
        <charset val="134"/>
        <scheme val="minor"/>
      </rPr>
      <t>巡(旗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固定)</t>
    </r>
    <r>
      <rPr>
        <sz val="11"/>
        <color theme="1"/>
        <rFont val="ＭＳ Ｐゴシック"/>
        <family val="3"/>
        <charset val="134"/>
        <scheme val="minor"/>
      </rPr>
      <t>驱</t>
    </r>
    <r>
      <rPr>
        <sz val="11"/>
        <color theme="1"/>
        <rFont val="ＭＳ Ｐゴシック"/>
        <family val="2"/>
        <charset val="134"/>
        <scheme val="minor"/>
      </rPr>
      <t>逐2必要</t>
    </r>
    <phoneticPr fontId="2"/>
  </si>
  <si>
    <t>潜艇4必要</t>
    <phoneticPr fontId="2"/>
  </si>
  <si>
    <t>潜艇3必要</t>
    <phoneticPr fontId="2"/>
  </si>
  <si>
    <t>潜艇2必要</t>
    <phoneticPr fontId="2"/>
  </si>
  <si>
    <r>
      <t>舰</t>
    </r>
    <r>
      <rPr>
        <sz val="11"/>
        <color theme="1"/>
        <rFont val="ＭＳ Ｐゴシック"/>
        <family val="3"/>
        <charset val="134"/>
        <scheme val="minor"/>
      </rPr>
      <t>种任意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</si>
  <si>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种任意</t>
    </r>
    <phoneticPr fontId="2"/>
  </si>
  <si>
    <r>
      <t>最少3只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娘装</t>
    </r>
    <r>
      <rPr>
        <sz val="11"/>
        <color theme="1"/>
        <rFont val="ＭＳ Ｐゴシック"/>
        <family val="3"/>
        <charset val="134"/>
        <scheme val="minor"/>
      </rPr>
      <t>备运输桶</t>
    </r>
    <phoneticPr fontId="2"/>
  </si>
  <si>
    <r>
      <t>最少4只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娘装</t>
    </r>
    <r>
      <rPr>
        <sz val="11"/>
        <color theme="1"/>
        <rFont val="ＭＳ Ｐゴシック"/>
        <family val="3"/>
        <charset val="134"/>
        <scheme val="minor"/>
      </rPr>
      <t>备</t>
    </r>
    <r>
      <rPr>
        <sz val="11"/>
        <color theme="1"/>
        <rFont val="ＭＳ Ｐゴシック"/>
        <family val="2"/>
        <charset val="134"/>
        <scheme val="minor"/>
      </rPr>
      <t>运</t>
    </r>
    <r>
      <rPr>
        <sz val="11"/>
        <color theme="1"/>
        <rFont val="ＭＳ Ｐゴシック"/>
        <family val="3"/>
        <charset val="134"/>
        <scheme val="minor"/>
      </rPr>
      <t>输</t>
    </r>
    <r>
      <rPr>
        <sz val="11"/>
        <color theme="1"/>
        <rFont val="ＭＳ Ｐゴシック"/>
        <family val="2"/>
        <charset val="134"/>
        <scheme val="minor"/>
      </rPr>
      <t>桶</t>
    </r>
    <phoneticPr fontId="2"/>
  </si>
  <si>
    <r>
      <t>最少4只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娘装</t>
    </r>
    <r>
      <rPr>
        <sz val="11"/>
        <color theme="1"/>
        <rFont val="ＭＳ Ｐゴシック"/>
        <family val="3"/>
        <charset val="134"/>
        <scheme val="minor"/>
      </rPr>
      <t>备</t>
    </r>
    <r>
      <rPr>
        <sz val="11"/>
        <color theme="1"/>
        <rFont val="ＭＳ Ｐゴシック"/>
        <family val="2"/>
        <charset val="134"/>
        <scheme val="minor"/>
      </rPr>
      <t>至少8个运</t>
    </r>
    <r>
      <rPr>
        <sz val="11"/>
        <color theme="1"/>
        <rFont val="ＭＳ Ｐゴシック"/>
        <family val="3"/>
        <charset val="134"/>
        <scheme val="minor"/>
      </rPr>
      <t>输</t>
    </r>
    <r>
      <rPr>
        <sz val="11"/>
        <color theme="1"/>
        <rFont val="ＭＳ Ｐゴシック"/>
        <family val="2"/>
        <charset val="134"/>
        <scheme val="minor"/>
      </rPr>
      <t>桶</t>
    </r>
    <phoneticPr fontId="2"/>
  </si>
  <si>
    <r>
      <t>每小</t>
    </r>
    <r>
      <rPr>
        <sz val="11"/>
        <color theme="1"/>
        <rFont val="ＭＳ Ｐゴシック"/>
        <family val="3"/>
        <charset val="134"/>
        <scheme val="minor"/>
      </rPr>
      <t>时</t>
    </r>
    <phoneticPr fontId="2"/>
  </si>
  <si>
    <r>
      <t>每分</t>
    </r>
    <r>
      <rPr>
        <sz val="11"/>
        <color theme="1"/>
        <rFont val="ＭＳ Ｐゴシック"/>
        <family val="3"/>
        <charset val="134"/>
        <scheme val="minor"/>
      </rPr>
      <t>钟</t>
    </r>
    <phoneticPr fontId="2"/>
  </si>
  <si>
    <t>每小时</t>
  </si>
  <si>
    <r>
      <t>请</t>
    </r>
    <r>
      <rPr>
        <sz val="11"/>
        <color theme="1"/>
        <rFont val="ＭＳ Ｐゴシック"/>
        <family val="3"/>
        <charset val="134"/>
        <scheme val="minor"/>
      </rPr>
      <t>参考支援</t>
    </r>
    <r>
      <rPr>
        <sz val="11"/>
        <color theme="1"/>
        <rFont val="ＭＳ Ｐゴシック"/>
        <family val="3"/>
        <charset val="134"/>
        <scheme val="minor"/>
      </rPr>
      <t>舰队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</si>
  <si>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请</t>
    </r>
    <r>
      <rPr>
        <sz val="11"/>
        <color theme="1"/>
        <rFont val="ＭＳ Ｐゴシック"/>
        <family val="2"/>
        <charset val="134"/>
        <scheme val="minor"/>
      </rPr>
      <t>参考支援</t>
    </r>
    <r>
      <rPr>
        <sz val="11"/>
        <color theme="1"/>
        <rFont val="ＭＳ Ｐゴシック"/>
        <family val="3"/>
        <charset val="134"/>
        <scheme val="minor"/>
      </rPr>
      <t>舰队</t>
    </r>
    <phoneticPr fontId="2"/>
  </si>
  <si>
    <t>配置</t>
    <phoneticPr fontId="2"/>
  </si>
  <si>
    <r>
      <t>远</t>
    </r>
    <r>
      <rPr>
        <b/>
        <sz val="11"/>
        <color theme="1"/>
        <rFont val="ＭＳ Ｐゴシック"/>
        <family val="2"/>
        <scheme val="minor"/>
      </rPr>
      <t>征</t>
    </r>
  </si>
  <si>
    <r>
      <t>理</t>
    </r>
    <r>
      <rPr>
        <b/>
        <sz val="11"/>
        <color theme="1"/>
        <rFont val="ＭＳ Ｐゴシック"/>
        <family val="3"/>
        <charset val="134"/>
        <scheme val="minor"/>
      </rPr>
      <t>论</t>
    </r>
    <r>
      <rPr>
        <b/>
        <sz val="11"/>
        <color theme="1"/>
        <rFont val="ＭＳ Ｐゴシック"/>
        <family val="2"/>
        <scheme val="minor"/>
      </rPr>
      <t>收入</t>
    </r>
    <phoneticPr fontId="2"/>
  </si>
  <si>
    <r>
      <t>实际</t>
    </r>
    <r>
      <rPr>
        <b/>
        <sz val="11"/>
        <color theme="1"/>
        <rFont val="ＭＳ Ｐゴシック"/>
        <family val="2"/>
        <scheme val="minor"/>
      </rPr>
      <t>收入</t>
    </r>
    <phoneticPr fontId="2"/>
  </si>
  <si>
    <r>
      <t>备</t>
    </r>
    <r>
      <rPr>
        <b/>
        <sz val="11"/>
        <color theme="1"/>
        <rFont val="ＭＳ Ｐゴシック"/>
        <family val="2"/>
        <scheme val="minor"/>
      </rPr>
      <t>注</t>
    </r>
    <phoneticPr fontId="2"/>
  </si>
  <si>
    <t>是否大成功</t>
    <phoneticPr fontId="2"/>
  </si>
  <si>
    <r>
      <t>大</t>
    </r>
    <r>
      <rPr>
        <sz val="11"/>
        <color theme="1"/>
        <rFont val="ＭＳ Ｐゴシック"/>
        <family val="3"/>
        <charset val="134"/>
        <scheme val="minor"/>
      </rPr>
      <t>发动艇数量</t>
    </r>
    <phoneticPr fontId="2"/>
  </si>
  <si>
    <r>
      <rPr>
        <sz val="11"/>
        <color theme="1"/>
        <rFont val="ＭＳ Ｐゴシック"/>
        <family val="3"/>
        <charset val="134"/>
        <scheme val="minor"/>
      </rPr>
      <t>单位</t>
    </r>
    <r>
      <rPr>
        <sz val="11"/>
        <color theme="1"/>
        <rFont val="ＭＳ Ｐゴシック"/>
        <family val="2"/>
        <charset val="134"/>
        <scheme val="minor"/>
      </rPr>
      <t>收入</t>
    </r>
    <r>
      <rPr>
        <sz val="11"/>
        <color theme="1"/>
        <rFont val="ＭＳ Ｐゴシック"/>
        <family val="3"/>
        <charset val="134"/>
        <scheme val="minor"/>
      </rPr>
      <t>显</t>
    </r>
    <r>
      <rPr>
        <sz val="11"/>
        <color theme="1"/>
        <rFont val="ＭＳ Ｐゴシック"/>
        <family val="2"/>
        <charset val="134"/>
        <scheme val="minor"/>
      </rPr>
      <t>示方式</t>
    </r>
    <r>
      <rPr>
        <sz val="11"/>
        <color theme="1"/>
        <rFont val="ＭＳ Ｐゴシック"/>
        <family val="3"/>
        <charset val="134"/>
        <scheme val="minor"/>
      </rPr>
      <t/>
    </r>
    <phoneticPr fontId="2"/>
  </si>
  <si>
    <r>
      <t>等</t>
    </r>
    <r>
      <rPr>
        <sz val="11"/>
        <color theme="1"/>
        <rFont val="ＭＳ Ｐゴシック"/>
        <family val="3"/>
        <charset val="134"/>
        <scheme val="minor"/>
      </rPr>
      <t>级</t>
    </r>
    <phoneticPr fontId="2"/>
  </si>
  <si>
    <r>
      <t>所需</t>
    </r>
    <r>
      <rPr>
        <sz val="11"/>
        <color theme="1"/>
        <rFont val="ＭＳ Ｐゴシック"/>
        <family val="3"/>
        <charset val="134"/>
        <scheme val="minor"/>
      </rPr>
      <t>经验</t>
    </r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</si>
  <si>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</si>
  <si>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</si>
  <si>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</si>
  <si>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</si>
  <si>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</si>
  <si>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现在等级</t>
    <phoneticPr fontId="2"/>
  </si>
  <si>
    <r>
      <t>目</t>
    </r>
    <r>
      <rPr>
        <sz val="11"/>
        <color theme="1"/>
        <rFont val="ＭＳ Ｐゴシック"/>
        <family val="3"/>
        <charset val="134"/>
        <scheme val="minor"/>
      </rPr>
      <t>标等级</t>
    </r>
    <phoneticPr fontId="2"/>
  </si>
  <si>
    <t>战斗评价</t>
    <phoneticPr fontId="2"/>
  </si>
  <si>
    <t>图</t>
    <phoneticPr fontId="13" type="noConversion"/>
  </si>
  <si>
    <t>经验基数</t>
    <phoneticPr fontId="13" type="noConversion"/>
  </si>
  <si>
    <t>提督经验道中</t>
    <phoneticPr fontId="13" type="noConversion"/>
  </si>
  <si>
    <t>提督经验BOSS</t>
    <phoneticPr fontId="13" type="noConversion"/>
  </si>
  <si>
    <t>1-1</t>
    <phoneticPr fontId="13" type="noConversion"/>
  </si>
  <si>
    <t>1-2</t>
    <phoneticPr fontId="13" type="noConversion"/>
  </si>
  <si>
    <t>1-3</t>
    <phoneticPr fontId="13" type="noConversion"/>
  </si>
  <si>
    <t>1-4</t>
    <phoneticPr fontId="13" type="noConversion"/>
  </si>
  <si>
    <t>1-5</t>
    <phoneticPr fontId="13" type="noConversion"/>
  </si>
  <si>
    <t>2-1</t>
    <phoneticPr fontId="13" type="noConversion"/>
  </si>
  <si>
    <t>2-2</t>
    <phoneticPr fontId="13" type="noConversion"/>
  </si>
  <si>
    <t>2-3</t>
    <phoneticPr fontId="13" type="noConversion"/>
  </si>
  <si>
    <t>2-4</t>
    <phoneticPr fontId="13" type="noConversion"/>
  </si>
  <si>
    <t>2-5</t>
  </si>
  <si>
    <t>3-1</t>
    <phoneticPr fontId="13" type="noConversion"/>
  </si>
  <si>
    <t>3-2</t>
    <phoneticPr fontId="13" type="noConversion"/>
  </si>
  <si>
    <t>3-3</t>
    <phoneticPr fontId="13" type="noConversion"/>
  </si>
  <si>
    <t>3-4</t>
    <phoneticPr fontId="13" type="noConversion"/>
  </si>
  <si>
    <t>3-5</t>
    <phoneticPr fontId="13" type="noConversion"/>
  </si>
  <si>
    <t>4-1</t>
    <phoneticPr fontId="13" type="noConversion"/>
  </si>
  <si>
    <t>4-2</t>
    <phoneticPr fontId="13" type="noConversion"/>
  </si>
  <si>
    <t>4-3</t>
    <phoneticPr fontId="13" type="noConversion"/>
  </si>
  <si>
    <t>4-4</t>
    <phoneticPr fontId="13" type="noConversion"/>
  </si>
  <si>
    <t>5-1</t>
    <phoneticPr fontId="13" type="noConversion"/>
  </si>
  <si>
    <t>5-2</t>
    <phoneticPr fontId="13" type="noConversion"/>
  </si>
  <si>
    <t>5-3</t>
    <phoneticPr fontId="13" type="noConversion"/>
  </si>
  <si>
    <t>5-4</t>
    <phoneticPr fontId="13" type="noConversion"/>
  </si>
  <si>
    <t>5-5</t>
    <phoneticPr fontId="13" type="noConversion"/>
  </si>
  <si>
    <t>6-1</t>
    <phoneticPr fontId="13" type="noConversion"/>
  </si>
  <si>
    <t>6-2</t>
    <phoneticPr fontId="13" type="noConversion"/>
  </si>
  <si>
    <t>1-5</t>
  </si>
  <si>
    <t>3-2</t>
  </si>
  <si>
    <t>4-2</t>
  </si>
  <si>
    <t>4-3</t>
  </si>
  <si>
    <t>5-2</t>
  </si>
  <si>
    <r>
      <t>MVP</t>
    </r>
    <r>
      <rPr>
        <sz val="11"/>
        <color theme="1"/>
        <rFont val="ＭＳ Ｐゴシック"/>
        <family val="3"/>
        <charset val="134"/>
        <scheme val="minor"/>
      </rPr>
      <t/>
    </r>
    <phoneticPr fontId="14" type="noConversion"/>
  </si>
  <si>
    <t>非MVP</t>
    <phoneticPr fontId="14" type="noConversion"/>
  </si>
  <si>
    <t>5-4</t>
  </si>
  <si>
    <t>5-1</t>
  </si>
  <si>
    <t>6-2</t>
  </si>
  <si>
    <r>
      <t>自定</t>
    </r>
    <r>
      <rPr>
        <sz val="11"/>
        <color theme="1"/>
        <rFont val="ＭＳ Ｐゴシック"/>
        <family val="3"/>
        <charset val="134"/>
        <scheme val="minor"/>
      </rPr>
      <t>义</t>
    </r>
    <phoneticPr fontId="14" type="noConversion"/>
  </si>
  <si>
    <t>S</t>
  </si>
  <si>
    <r>
      <t>查</t>
    </r>
    <r>
      <rPr>
        <b/>
        <sz val="11"/>
        <color theme="1"/>
        <rFont val="ＭＳ Ｐゴシック"/>
        <family val="3"/>
        <charset val="134"/>
        <scheme val="minor"/>
      </rPr>
      <t>询设</t>
    </r>
    <r>
      <rPr>
        <b/>
        <sz val="11"/>
        <color theme="1"/>
        <rFont val="ＭＳ Ｐゴシック"/>
        <family val="3"/>
        <charset val="136"/>
        <scheme val="minor"/>
      </rPr>
      <t>置</t>
    </r>
    <phoneticPr fontId="2"/>
  </si>
  <si>
    <r>
      <t>计</t>
    </r>
    <r>
      <rPr>
        <b/>
        <sz val="11"/>
        <color theme="1"/>
        <rFont val="ＭＳ Ｐゴシック"/>
        <family val="2"/>
        <scheme val="minor"/>
      </rPr>
      <t>算</t>
    </r>
    <r>
      <rPr>
        <b/>
        <sz val="11"/>
        <color theme="1"/>
        <rFont val="ＭＳ Ｐゴシック"/>
        <family val="3"/>
        <charset val="134"/>
        <scheme val="minor"/>
      </rPr>
      <t>设</t>
    </r>
    <r>
      <rPr>
        <b/>
        <sz val="11"/>
        <color theme="1"/>
        <rFont val="ＭＳ Ｐゴシック"/>
        <family val="2"/>
        <scheme val="minor"/>
      </rPr>
      <t>置</t>
    </r>
    <phoneticPr fontId="14" type="noConversion"/>
  </si>
  <si>
    <r>
      <t>地</t>
    </r>
    <r>
      <rPr>
        <b/>
        <sz val="11"/>
        <color theme="1"/>
        <rFont val="ＭＳ Ｐゴシック"/>
        <family val="3"/>
        <charset val="134"/>
        <scheme val="minor"/>
      </rPr>
      <t>图</t>
    </r>
    <phoneticPr fontId="14" type="noConversion"/>
  </si>
  <si>
    <t>经验基数</t>
    <phoneticPr fontId="14" type="noConversion"/>
  </si>
  <si>
    <r>
      <t>旗</t>
    </r>
    <r>
      <rPr>
        <b/>
        <sz val="11"/>
        <color theme="1"/>
        <rFont val="ＭＳ Ｐゴシック"/>
        <family val="2"/>
        <charset val="134"/>
        <scheme val="minor"/>
      </rPr>
      <t>舰</t>
    </r>
  </si>
  <si>
    <r>
      <t>僚</t>
    </r>
    <r>
      <rPr>
        <b/>
        <sz val="11"/>
        <color theme="1"/>
        <rFont val="ＭＳ Ｐゴシック"/>
        <family val="2"/>
        <charset val="134"/>
        <scheme val="minor"/>
      </rPr>
      <t>舰</t>
    </r>
  </si>
  <si>
    <t>通常</t>
    <phoneticPr fontId="2"/>
  </si>
  <si>
    <t>大成功</t>
    <phoneticPr fontId="2"/>
  </si>
  <si>
    <t>燃料</t>
    <phoneticPr fontId="2"/>
  </si>
  <si>
    <r>
      <t>等</t>
    </r>
    <r>
      <rPr>
        <b/>
        <sz val="11"/>
        <color theme="1"/>
        <rFont val="ＭＳ Ｐゴシック"/>
        <family val="3"/>
        <charset val="134"/>
        <scheme val="minor"/>
      </rPr>
      <t>级</t>
    </r>
    <r>
      <rPr>
        <b/>
        <sz val="11"/>
        <color theme="1"/>
        <rFont val="ＭＳ Ｐゴシック"/>
        <family val="2"/>
        <scheme val="minor"/>
      </rPr>
      <t>要求</t>
    </r>
    <phoneticPr fontId="2"/>
  </si>
  <si>
    <r>
      <t>运</t>
    </r>
    <r>
      <rPr>
        <b/>
        <sz val="11"/>
        <color theme="1"/>
        <rFont val="ＭＳ Ｐゴシック"/>
        <family val="3"/>
        <charset val="134"/>
        <scheme val="minor"/>
      </rPr>
      <t>输</t>
    </r>
    <r>
      <rPr>
        <b/>
        <sz val="11"/>
        <color theme="1"/>
        <rFont val="ＭＳ Ｐゴシック"/>
        <family val="2"/>
        <scheme val="minor"/>
      </rPr>
      <t>桶要求</t>
    </r>
    <phoneticPr fontId="2"/>
  </si>
  <si>
    <t>燃比</t>
    <phoneticPr fontId="2"/>
  </si>
  <si>
    <r>
      <t>弹</t>
    </r>
    <r>
      <rPr>
        <b/>
        <sz val="11"/>
        <color theme="1"/>
        <rFont val="ＭＳ Ｐゴシック"/>
        <family val="2"/>
        <scheme val="minor"/>
      </rPr>
      <t>比</t>
    </r>
    <phoneticPr fontId="2"/>
  </si>
  <si>
    <t>场数</t>
    <phoneticPr fontId="14" type="noConversion"/>
  </si>
  <si>
    <t>对手旗舰等级</t>
    <phoneticPr fontId="2"/>
  </si>
  <si>
    <t>对手2号舰等级</t>
    <phoneticPr fontId="2"/>
  </si>
  <si>
    <t>MVP</t>
  </si>
  <si>
    <t>非MVP</t>
  </si>
  <si>
    <r>
      <t>本次演</t>
    </r>
    <r>
      <rPr>
        <b/>
        <sz val="11"/>
        <color theme="1"/>
        <rFont val="ＭＳ Ｐゴシック"/>
        <family val="3"/>
        <charset val="134"/>
        <scheme val="minor"/>
      </rPr>
      <t>习</t>
    </r>
    <r>
      <rPr>
        <b/>
        <sz val="11"/>
        <color theme="1"/>
        <rFont val="ＭＳ Ｐゴシック"/>
        <family val="2"/>
        <scheme val="minor"/>
      </rPr>
      <t>基</t>
    </r>
    <r>
      <rPr>
        <b/>
        <sz val="11"/>
        <color theme="1"/>
        <rFont val="ＭＳ Ｐゴシック"/>
        <family val="3"/>
        <charset val="134"/>
        <scheme val="minor"/>
      </rPr>
      <t>础经验：</t>
    </r>
    <phoneticPr fontId="2"/>
  </si>
  <si>
    <r>
      <t>僚</t>
    </r>
    <r>
      <rPr>
        <b/>
        <sz val="11"/>
        <rFont val="ＭＳ Ｐゴシック"/>
        <family val="2"/>
        <charset val="134"/>
        <scheme val="minor"/>
      </rPr>
      <t>舰</t>
    </r>
  </si>
  <si>
    <r>
      <t>逆</t>
    </r>
    <r>
      <rPr>
        <sz val="11"/>
        <color theme="1"/>
        <rFont val="ＭＳ Ｐゴシック"/>
        <family val="3"/>
        <charset val="136"/>
        <scheme val="minor"/>
      </rPr>
      <t>查使用</t>
    </r>
    <phoneticPr fontId="2"/>
  </si>
  <si>
    <t>耐久</t>
  </si>
  <si>
    <t>001a</t>
  </si>
  <si>
    <t>戦艦</t>
  </si>
  <si>
    <t>001b</t>
  </si>
  <si>
    <t>002a</t>
  </si>
  <si>
    <t>002b</t>
  </si>
  <si>
    <t>駆逐艦</t>
  </si>
  <si>
    <t>短</t>
  </si>
  <si>
    <t>005b</t>
  </si>
  <si>
    <t>006a</t>
  </si>
  <si>
    <t>正規空母</t>
  </si>
  <si>
    <t>006b</t>
  </si>
  <si>
    <t>007a</t>
  </si>
  <si>
    <t>007b</t>
  </si>
  <si>
    <t>008a</t>
  </si>
  <si>
    <t>008b</t>
  </si>
  <si>
    <t>009a</t>
  </si>
  <si>
    <t>009b</t>
  </si>
  <si>
    <t>010a</t>
  </si>
  <si>
    <t>010b</t>
  </si>
  <si>
    <t>011a</t>
  </si>
  <si>
    <t>011b</t>
  </si>
  <si>
    <t>012a</t>
  </si>
  <si>
    <t>012b</t>
  </si>
  <si>
    <t>013a</t>
  </si>
  <si>
    <t>013b</t>
  </si>
  <si>
    <t>014a</t>
  </si>
  <si>
    <t>014b</t>
  </si>
  <si>
    <t>015a</t>
  </si>
  <si>
    <t>015b</t>
  </si>
  <si>
    <t>016a</t>
  </si>
  <si>
    <t>016b</t>
  </si>
  <si>
    <t>017a</t>
  </si>
  <si>
    <t>017b</t>
  </si>
  <si>
    <t>018a</t>
  </si>
  <si>
    <t>018b</t>
  </si>
  <si>
    <t>軽巡洋艦</t>
  </si>
  <si>
    <t>021a</t>
  </si>
  <si>
    <t>021b</t>
  </si>
  <si>
    <t>022a</t>
  </si>
  <si>
    <t>022b</t>
  </si>
  <si>
    <t>023a</t>
  </si>
  <si>
    <t>023b</t>
  </si>
  <si>
    <t>024a</t>
  </si>
  <si>
    <t>024b</t>
  </si>
  <si>
    <t>025a</t>
  </si>
  <si>
    <t>軽空母</t>
  </si>
  <si>
    <t>025b</t>
  </si>
  <si>
    <t>026a</t>
  </si>
  <si>
    <t>026b</t>
  </si>
  <si>
    <t>航空戦艦</t>
  </si>
  <si>
    <t>027a</t>
  </si>
  <si>
    <t>027b</t>
  </si>
  <si>
    <t>028a</t>
  </si>
  <si>
    <t>028b</t>
  </si>
  <si>
    <t>029a</t>
  </si>
  <si>
    <t>029b</t>
  </si>
  <si>
    <t>030a</t>
  </si>
  <si>
    <t>030b</t>
  </si>
  <si>
    <t>031a</t>
  </si>
  <si>
    <t>031b</t>
  </si>
  <si>
    <t>032a</t>
  </si>
  <si>
    <t>032b</t>
  </si>
  <si>
    <t>033a</t>
  </si>
  <si>
    <t>033b</t>
  </si>
  <si>
    <t>034a</t>
  </si>
  <si>
    <t>034b</t>
  </si>
  <si>
    <t>035a</t>
  </si>
  <si>
    <t>035b</t>
  </si>
  <si>
    <t>036a</t>
  </si>
  <si>
    <t>036b</t>
  </si>
  <si>
    <t>037a</t>
  </si>
  <si>
    <t>037b</t>
  </si>
  <si>
    <t>038a</t>
  </si>
  <si>
    <t>038b</t>
  </si>
  <si>
    <t>039a</t>
  </si>
  <si>
    <t>039b</t>
  </si>
  <si>
    <t>040a</t>
  </si>
  <si>
    <t>040b</t>
  </si>
  <si>
    <t>041a</t>
  </si>
  <si>
    <t>041b</t>
  </si>
  <si>
    <t>042a</t>
  </si>
  <si>
    <t>042b</t>
  </si>
  <si>
    <t>043a</t>
  </si>
  <si>
    <t>043b</t>
  </si>
  <si>
    <t>044a</t>
  </si>
  <si>
    <t>044b</t>
  </si>
  <si>
    <t>045a</t>
  </si>
  <si>
    <t>045b</t>
  </si>
  <si>
    <t>046a</t>
  </si>
  <si>
    <t>046b</t>
  </si>
  <si>
    <t>047a</t>
  </si>
  <si>
    <t>047b</t>
  </si>
  <si>
    <t>048a</t>
  </si>
  <si>
    <t>048b</t>
  </si>
  <si>
    <t>水上機母艦</t>
  </si>
  <si>
    <t>重巡洋艦</t>
  </si>
  <si>
    <t>052a</t>
  </si>
  <si>
    <t>052b</t>
  </si>
  <si>
    <t>053a</t>
  </si>
  <si>
    <t>053b</t>
  </si>
  <si>
    <t>054a</t>
  </si>
  <si>
    <t>054b</t>
  </si>
  <si>
    <t>055a</t>
  </si>
  <si>
    <t>055b</t>
  </si>
  <si>
    <t>056a</t>
  </si>
  <si>
    <t>056b</t>
  </si>
  <si>
    <t>057a</t>
  </si>
  <si>
    <t>057b</t>
  </si>
  <si>
    <t>058a</t>
  </si>
  <si>
    <t>058b</t>
  </si>
  <si>
    <t>059a</t>
  </si>
  <si>
    <t>059b</t>
  </si>
  <si>
    <t>060a</t>
  </si>
  <si>
    <t>060b</t>
  </si>
  <si>
    <t>061a</t>
  </si>
  <si>
    <t>061b</t>
  </si>
  <si>
    <t>062a</t>
  </si>
  <si>
    <t>062b</t>
  </si>
  <si>
    <t>063a</t>
  </si>
  <si>
    <t>063b</t>
  </si>
  <si>
    <t>064a</t>
  </si>
  <si>
    <t>064b</t>
  </si>
  <si>
    <t>065a</t>
  </si>
  <si>
    <t>065b</t>
  </si>
  <si>
    <t>066a</t>
  </si>
  <si>
    <t>066b</t>
  </si>
  <si>
    <t>067a</t>
  </si>
  <si>
    <t>067b</t>
  </si>
  <si>
    <t>068a</t>
  </si>
  <si>
    <t>068b</t>
  </si>
  <si>
    <t>069a</t>
  </si>
  <si>
    <t>069b</t>
  </si>
  <si>
    <t>070a</t>
  </si>
  <si>
    <t>070b</t>
  </si>
  <si>
    <t>071a</t>
  </si>
  <si>
    <t>071b</t>
  </si>
  <si>
    <t>072a</t>
  </si>
  <si>
    <t>072b</t>
  </si>
  <si>
    <t>073a</t>
  </si>
  <si>
    <t>073b</t>
  </si>
  <si>
    <t>074a</t>
  </si>
  <si>
    <t>074b</t>
  </si>
  <si>
    <t>075a</t>
  </si>
  <si>
    <t>075b</t>
  </si>
  <si>
    <t>076a</t>
  </si>
  <si>
    <t>076b</t>
  </si>
  <si>
    <t>077a</t>
  </si>
  <si>
    <t>077b</t>
  </si>
  <si>
    <t>078a</t>
  </si>
  <si>
    <t>078b</t>
  </si>
  <si>
    <t>079a</t>
  </si>
  <si>
    <t>079b</t>
  </si>
  <si>
    <t>080a</t>
  </si>
  <si>
    <t>080b</t>
  </si>
  <si>
    <t>081a</t>
  </si>
  <si>
    <t>081b</t>
  </si>
  <si>
    <t>082a</t>
  </si>
  <si>
    <t>082b</t>
  </si>
  <si>
    <t>083a</t>
  </si>
  <si>
    <t>083b</t>
  </si>
  <si>
    <t>084a</t>
  </si>
  <si>
    <t>084b</t>
  </si>
  <si>
    <t>085a</t>
  </si>
  <si>
    <t>085b</t>
  </si>
  <si>
    <t>086a</t>
  </si>
  <si>
    <t>086b</t>
  </si>
  <si>
    <t>087a</t>
  </si>
  <si>
    <t>087b</t>
  </si>
  <si>
    <t>088a</t>
  </si>
  <si>
    <t>088b</t>
  </si>
  <si>
    <t>089a</t>
  </si>
  <si>
    <t>089b</t>
  </si>
  <si>
    <t>090a</t>
  </si>
  <si>
    <t>090b</t>
  </si>
  <si>
    <t>091a</t>
  </si>
  <si>
    <t>091b</t>
  </si>
  <si>
    <t>092a</t>
  </si>
  <si>
    <t>092b</t>
  </si>
  <si>
    <t>093a</t>
  </si>
  <si>
    <t>093b</t>
  </si>
  <si>
    <t>094a</t>
  </si>
  <si>
    <t>094b</t>
  </si>
  <si>
    <t>重雷装巡洋艦</t>
  </si>
  <si>
    <t>航空巡洋艦</t>
  </si>
  <si>
    <t>104a</t>
  </si>
  <si>
    <t>104b</t>
  </si>
  <si>
    <t>105a</t>
  </si>
  <si>
    <t>105b</t>
  </si>
  <si>
    <t>106a</t>
  </si>
  <si>
    <t>106b</t>
  </si>
  <si>
    <t>109a</t>
  </si>
  <si>
    <t>109b</t>
  </si>
  <si>
    <t>110a</t>
  </si>
  <si>
    <t>110b</t>
  </si>
  <si>
    <t>111a</t>
  </si>
  <si>
    <t>111b</t>
  </si>
  <si>
    <t>118a</t>
  </si>
  <si>
    <t>118b</t>
  </si>
  <si>
    <t>119a</t>
  </si>
  <si>
    <t>119b</t>
  </si>
  <si>
    <t>120a</t>
  </si>
  <si>
    <t>120b</t>
  </si>
  <si>
    <t>123a</t>
  </si>
  <si>
    <t>潜水艦</t>
  </si>
  <si>
    <t>123b</t>
  </si>
  <si>
    <t>潜水空母</t>
  </si>
  <si>
    <t>126a</t>
  </si>
  <si>
    <t>126b</t>
  </si>
  <si>
    <t>127a</t>
  </si>
  <si>
    <t>127b</t>
  </si>
  <si>
    <t>128a</t>
  </si>
  <si>
    <t>128b</t>
  </si>
  <si>
    <t>132a</t>
  </si>
  <si>
    <t>132b</t>
  </si>
  <si>
    <t>133a</t>
  </si>
  <si>
    <t>133b</t>
  </si>
  <si>
    <t>134a</t>
  </si>
  <si>
    <t>134b</t>
  </si>
  <si>
    <t>135a</t>
  </si>
  <si>
    <t>135b</t>
  </si>
  <si>
    <t>137a</t>
  </si>
  <si>
    <t>137b</t>
  </si>
  <si>
    <t>138a</t>
  </si>
  <si>
    <t>138b</t>
  </si>
  <si>
    <t>139a</t>
  </si>
  <si>
    <t>139b</t>
  </si>
  <si>
    <t>140a</t>
  </si>
  <si>
    <t>140b</t>
  </si>
  <si>
    <t>装甲空母</t>
  </si>
  <si>
    <t>154a</t>
  </si>
  <si>
    <t>練習巡洋艦</t>
  </si>
  <si>
    <t>154b</t>
  </si>
  <si>
    <t>155a</t>
  </si>
  <si>
    <t>155b</t>
  </si>
  <si>
    <t>揚陸艦</t>
  </si>
  <si>
    <t>163a</t>
  </si>
  <si>
    <t>163b</t>
  </si>
  <si>
    <t>164a</t>
  </si>
  <si>
    <t>164b</t>
  </si>
  <si>
    <t>165a</t>
  </si>
  <si>
    <t>165b</t>
  </si>
  <si>
    <t>167a</t>
  </si>
  <si>
    <t>167b</t>
  </si>
  <si>
    <t>168a</t>
  </si>
  <si>
    <t>168b</t>
  </si>
  <si>
    <t>169a</t>
  </si>
  <si>
    <t>169b</t>
  </si>
  <si>
    <t>170a</t>
  </si>
  <si>
    <t>170b</t>
  </si>
  <si>
    <t>174a</t>
  </si>
  <si>
    <t>174b</t>
  </si>
  <si>
    <t>175a</t>
  </si>
  <si>
    <t>175b</t>
  </si>
  <si>
    <t>181a</t>
  </si>
  <si>
    <t>181b</t>
  </si>
  <si>
    <t>工作艦</t>
  </si>
  <si>
    <t>183a</t>
  </si>
  <si>
    <t>183b</t>
  </si>
  <si>
    <t>潜水母艦</t>
  </si>
  <si>
    <t>186a</t>
  </si>
  <si>
    <t>186b</t>
  </si>
  <si>
    <t>205a</t>
  </si>
  <si>
    <t>205b</t>
  </si>
  <si>
    <t>209a</t>
  </si>
  <si>
    <t>209b</t>
  </si>
  <si>
    <t>210a</t>
  </si>
  <si>
    <t>210b</t>
  </si>
  <si>
    <t>213a</t>
  </si>
  <si>
    <t>213b</t>
  </si>
  <si>
    <t>214a</t>
  </si>
  <si>
    <t>214b</t>
  </si>
  <si>
    <t>215a</t>
  </si>
  <si>
    <t>215b</t>
  </si>
  <si>
    <t>221a</t>
  </si>
  <si>
    <t>221b</t>
  </si>
  <si>
    <t>222a</t>
  </si>
  <si>
    <t>222b</t>
  </si>
  <si>
    <t>223a</t>
  </si>
  <si>
    <t>223b</t>
  </si>
  <si>
    <t>224a</t>
  </si>
  <si>
    <t>224b</t>
  </si>
  <si>
    <t>225a</t>
  </si>
  <si>
    <t>225b</t>
  </si>
  <si>
    <t>231a</t>
  </si>
  <si>
    <t>231b</t>
  </si>
  <si>
    <t>232b</t>
  </si>
  <si>
    <t>243a</t>
  </si>
  <si>
    <t>243b</t>
  </si>
  <si>
    <t>248a</t>
  </si>
  <si>
    <t>248b</t>
  </si>
  <si>
    <t>251a</t>
  </si>
  <si>
    <t>251b</t>
  </si>
  <si>
    <t>252a</t>
  </si>
  <si>
    <t>252b</t>
  </si>
  <si>
    <t>253a</t>
  </si>
  <si>
    <t>253b</t>
  </si>
  <si>
    <t>254b</t>
  </si>
  <si>
    <t>255b</t>
  </si>
  <si>
    <t>258a</t>
  </si>
  <si>
    <t>258b</t>
  </si>
  <si>
    <t>259a</t>
  </si>
  <si>
    <t>259b</t>
  </si>
  <si>
    <t>260a</t>
  </si>
  <si>
    <t>補給艦</t>
  </si>
  <si>
    <t>260b</t>
  </si>
  <si>
    <t>265b</t>
  </si>
  <si>
    <t>049</t>
    <phoneticPr fontId="2"/>
  </si>
  <si>
    <t>050</t>
    <phoneticPr fontId="2"/>
  </si>
  <si>
    <t>051</t>
    <phoneticPr fontId="2"/>
  </si>
  <si>
    <t>019</t>
    <phoneticPr fontId="2"/>
  </si>
  <si>
    <t>003</t>
    <phoneticPr fontId="2"/>
  </si>
  <si>
    <t>004</t>
    <phoneticPr fontId="2"/>
  </si>
  <si>
    <t>095</t>
    <phoneticPr fontId="2"/>
  </si>
  <si>
    <t>096</t>
    <phoneticPr fontId="2"/>
  </si>
  <si>
    <t>097</t>
    <phoneticPr fontId="2"/>
  </si>
  <si>
    <t>098</t>
    <phoneticPr fontId="2"/>
  </si>
  <si>
    <t>099</t>
    <phoneticPr fontId="2"/>
  </si>
  <si>
    <t>皐月</t>
    <phoneticPr fontId="2"/>
  </si>
  <si>
    <t>运</t>
    <phoneticPr fontId="2"/>
  </si>
  <si>
    <t>消耗燃料</t>
    <phoneticPr fontId="2"/>
  </si>
  <si>
    <t>舰种</t>
    <phoneticPr fontId="2"/>
  </si>
  <si>
    <t>备注</t>
    <phoneticPr fontId="2"/>
  </si>
  <si>
    <t>020</t>
    <phoneticPr fontId="2"/>
  </si>
  <si>
    <r>
      <t>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面由游</t>
    </r>
    <r>
      <rPr>
        <sz val="11"/>
        <color rgb="FFFF0000"/>
        <rFont val="ＭＳ Ｐゴシック"/>
        <family val="3"/>
        <charset val="134"/>
        <scheme val="minor"/>
      </rPr>
      <t>戏</t>
    </r>
    <r>
      <rPr>
        <sz val="11"/>
        <color rgb="FFFF0000"/>
        <rFont val="ＭＳ Ｐゴシック"/>
        <family val="3"/>
        <charset val="134"/>
        <scheme val="minor"/>
      </rPr>
      <t>数据</t>
    </r>
    <r>
      <rPr>
        <sz val="11"/>
        <color rgb="FFFF0000"/>
        <rFont val="ＭＳ Ｐゴシック"/>
        <family val="3"/>
        <charset val="134"/>
        <scheme val="minor"/>
      </rPr>
      <t>导</t>
    </r>
    <r>
      <rPr>
        <sz val="11"/>
        <color rgb="FFFF0000"/>
        <rFont val="ＭＳ Ｐゴシック"/>
        <family val="3"/>
        <charset val="134"/>
        <scheme val="minor"/>
      </rPr>
      <t>出后修改，修改</t>
    </r>
    <r>
      <rPr>
        <sz val="11"/>
        <color rgb="FFFF0000"/>
        <rFont val="ＭＳ Ｐゴシック"/>
        <family val="3"/>
        <charset val="134"/>
        <scheme val="minor"/>
      </rPr>
      <t>时请务</t>
    </r>
    <r>
      <rPr>
        <sz val="11"/>
        <color rgb="FFFF0000"/>
        <rFont val="ＭＳ Ｐゴシック"/>
        <family val="3"/>
        <charset val="134"/>
        <scheme val="minor"/>
      </rPr>
      <t>必注意</t>
    </r>
    <phoneticPr fontId="2"/>
  </si>
  <si>
    <r>
      <t>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3"/>
        <charset val="134"/>
        <scheme val="minor"/>
      </rPr>
      <t>面由游</t>
    </r>
    <r>
      <rPr>
        <sz val="11"/>
        <color rgb="FFFF0000"/>
        <rFont val="ＭＳ Ｐゴシック"/>
        <family val="3"/>
        <charset val="134"/>
        <scheme val="minor"/>
      </rPr>
      <t>戏</t>
    </r>
    <r>
      <rPr>
        <sz val="11"/>
        <color rgb="FFFF0000"/>
        <rFont val="ＭＳ Ｐゴシック"/>
        <family val="3"/>
        <charset val="134"/>
        <scheme val="minor"/>
      </rPr>
      <t>数据</t>
    </r>
    <r>
      <rPr>
        <sz val="11"/>
        <color rgb="FFFF0000"/>
        <rFont val="ＭＳ Ｐゴシック"/>
        <family val="3"/>
        <charset val="134"/>
        <scheme val="minor"/>
      </rPr>
      <t>导</t>
    </r>
    <r>
      <rPr>
        <sz val="11"/>
        <color rgb="FFFF0000"/>
        <rFont val="ＭＳ Ｐゴシック"/>
        <family val="3"/>
        <charset val="134"/>
        <scheme val="minor"/>
      </rPr>
      <t>出后修改，修改</t>
    </r>
    <r>
      <rPr>
        <sz val="11"/>
        <color rgb="FFFF0000"/>
        <rFont val="ＭＳ Ｐゴシック"/>
        <family val="3"/>
        <charset val="134"/>
        <scheme val="minor"/>
      </rPr>
      <t>时请务</t>
    </r>
    <r>
      <rPr>
        <sz val="11"/>
        <color rgb="FFFF0000"/>
        <rFont val="ＭＳ Ｐゴシック"/>
        <family val="3"/>
        <charset val="134"/>
        <scheme val="minor"/>
      </rPr>
      <t>必注意</t>
    </r>
  </si>
  <si>
    <t>超弩級戦艦</t>
  </si>
  <si>
    <t>海防艦</t>
  </si>
  <si>
    <t>砲</t>
  </si>
  <si>
    <t>魚雷</t>
  </si>
  <si>
    <t>艦載機</t>
  </si>
  <si>
    <t>機銃・特殊弾(対空系)</t>
  </si>
  <si>
    <t>偵察機・電探(索敵系)</t>
  </si>
  <si>
    <t>強化</t>
  </si>
  <si>
    <t>対潜装備</t>
  </si>
  <si>
    <t>大発動艇・探照灯</t>
  </si>
  <si>
    <t>簡易輸送部材</t>
  </si>
  <si>
    <t>司令部施設</t>
  </si>
  <si>
    <t>航空要員</t>
  </si>
  <si>
    <t>高射装置</t>
  </si>
  <si>
    <t>対地装備</t>
  </si>
  <si>
    <t>水上艦要員</t>
  </si>
  <si>
    <t>大型飛行艇</t>
  </si>
  <si>
    <t>補給物資</t>
  </si>
  <si>
    <r>
      <t>装</t>
    </r>
    <r>
      <rPr>
        <sz val="11"/>
        <color theme="1"/>
        <rFont val="ＭＳ Ｐゴシック"/>
        <family val="3"/>
        <charset val="134"/>
        <scheme val="minor"/>
      </rPr>
      <t>备种1</t>
    </r>
    <phoneticPr fontId="2"/>
  </si>
  <si>
    <r>
      <t>装</t>
    </r>
    <r>
      <rPr>
        <sz val="11"/>
        <color theme="1"/>
        <rFont val="ＭＳ Ｐゴシック"/>
        <family val="3"/>
        <charset val="134"/>
        <scheme val="minor"/>
      </rPr>
      <t>备种2</t>
    </r>
    <phoneticPr fontId="2"/>
  </si>
  <si>
    <r>
      <t>装</t>
    </r>
    <r>
      <rPr>
        <sz val="11"/>
        <color theme="1"/>
        <rFont val="ＭＳ Ｐゴシック"/>
        <family val="3"/>
        <charset val="134"/>
        <scheme val="minor"/>
      </rPr>
      <t>备种3</t>
    </r>
    <phoneticPr fontId="2"/>
  </si>
  <si>
    <r>
      <t>装</t>
    </r>
    <r>
      <rPr>
        <sz val="11"/>
        <color theme="1"/>
        <rFont val="ＭＳ Ｐゴシック"/>
        <family val="3"/>
        <charset val="134"/>
        <scheme val="minor"/>
      </rPr>
      <t>备种4</t>
    </r>
    <phoneticPr fontId="2"/>
  </si>
  <si>
    <t>主砲</t>
  </si>
  <si>
    <t>副砲</t>
  </si>
  <si>
    <t>特殊潜航艇</t>
  </si>
  <si>
    <t>艦上機</t>
  </si>
  <si>
    <t>対空機銃</t>
  </si>
  <si>
    <t>偵察機</t>
  </si>
  <si>
    <t>電探</t>
  </si>
  <si>
    <t>ソナー</t>
  </si>
  <si>
    <t>上陸用舟艇</t>
  </si>
  <si>
    <t>オートジャイロ</t>
  </si>
  <si>
    <t>対潜哨戒機</t>
  </si>
  <si>
    <t>追加装甲</t>
  </si>
  <si>
    <t>対艦強化弾</t>
  </si>
  <si>
    <t>対空強化弾</t>
  </si>
  <si>
    <t>対空ロケットランチャー</t>
  </si>
  <si>
    <t>機関部強化</t>
  </si>
  <si>
    <t>爆雷</t>
  </si>
  <si>
    <t>多用途水上機/水上戦闘機</t>
  </si>
  <si>
    <t>小口径主砲</t>
  </si>
  <si>
    <t>中口径主砲</t>
  </si>
  <si>
    <t>大口径主砲</t>
  </si>
  <si>
    <t>艦上戦闘機</t>
  </si>
  <si>
    <t>艦上爆撃機</t>
  </si>
  <si>
    <t>艦上攻撃機</t>
  </si>
  <si>
    <t>艦上偵察機</t>
  </si>
  <si>
    <t>水上偵察機</t>
  </si>
  <si>
    <t>水上爆撃機</t>
  </si>
  <si>
    <t>小型電探</t>
  </si>
  <si>
    <t>大型電探</t>
  </si>
  <si>
    <t>VT信管</t>
  </si>
  <si>
    <t>追加装甲(中型)</t>
  </si>
  <si>
    <t>追加装甲(大型)</t>
  </si>
  <si>
    <t>潜水艦魚雷</t>
  </si>
  <si>
    <t>大口径主砲(II)</t>
  </si>
  <si>
    <t>大型ソナー</t>
  </si>
  <si>
    <t>大型探照灯</t>
  </si>
  <si>
    <t>水上戦闘機</t>
  </si>
  <si>
    <t>大型電探(II)</t>
  </si>
  <si>
    <t>艦上偵察機(II)</t>
  </si>
  <si>
    <t>水上機</t>
  </si>
  <si>
    <t>高角砲</t>
  </si>
  <si>
    <t>稀有度</t>
    <phoneticPr fontId="2"/>
  </si>
  <si>
    <t>弹药</t>
    <phoneticPr fontId="2"/>
  </si>
  <si>
    <t>铝</t>
    <phoneticPr fontId="2"/>
  </si>
  <si>
    <t>回避</t>
    <phoneticPr fontId="2"/>
  </si>
  <si>
    <t>雷装</t>
    <phoneticPr fontId="2"/>
  </si>
  <si>
    <t>-</t>
    <phoneticPr fontId="2"/>
  </si>
  <si>
    <t>中</t>
    <phoneticPr fontId="2"/>
  </si>
  <si>
    <t>長</t>
    <phoneticPr fontId="2"/>
  </si>
  <si>
    <t>超長</t>
    <phoneticPr fontId="2"/>
  </si>
  <si>
    <t>射程</t>
    <phoneticPr fontId="2"/>
  </si>
  <si>
    <r>
      <t>编</t>
    </r>
    <r>
      <rPr>
        <b/>
        <sz val="11"/>
        <color theme="1"/>
        <rFont val="ＭＳ Ｐゴシック"/>
        <family val="2"/>
        <scheme val="minor"/>
      </rPr>
      <t>号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</si>
  <si>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</t>
    </r>
    <r>
      <rPr>
        <b/>
        <sz val="11"/>
        <color theme="1"/>
        <rFont val="ＭＳ Ｐゴシック"/>
        <family val="2"/>
        <scheme val="minor"/>
      </rPr>
      <t>名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</si>
  <si>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备类别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</si>
  <si>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</t>
    </r>
    <r>
      <rPr>
        <b/>
        <sz val="11"/>
        <color theme="1"/>
        <rFont val="ＭＳ Ｐゴシック"/>
        <family val="2"/>
        <scheme val="minor"/>
      </rPr>
      <t>属性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</si>
  <si>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备废</t>
    </r>
    <r>
      <rPr>
        <b/>
        <sz val="11"/>
        <color theme="1"/>
        <rFont val="ＭＳ Ｐゴシック"/>
        <family val="2"/>
        <scheme val="minor"/>
      </rPr>
      <t>弃</t>
    </r>
    <phoneticPr fontId="2"/>
  </si>
  <si>
    <r>
      <t>对</t>
    </r>
    <r>
      <rPr>
        <b/>
        <sz val="11"/>
        <color theme="1"/>
        <rFont val="ＭＳ Ｐゴシック"/>
        <family val="2"/>
        <scheme val="minor"/>
      </rPr>
      <t>空</t>
    </r>
    <phoneticPr fontId="2"/>
  </si>
  <si>
    <r>
      <t>对</t>
    </r>
    <r>
      <rPr>
        <b/>
        <sz val="11"/>
        <color theme="1"/>
        <rFont val="ＭＳ Ｐゴシック"/>
        <family val="2"/>
        <scheme val="minor"/>
      </rPr>
      <t>潜</t>
    </r>
    <phoneticPr fontId="2"/>
  </si>
  <si>
    <r>
      <t>索</t>
    </r>
    <r>
      <rPr>
        <b/>
        <sz val="11"/>
        <color theme="1"/>
        <rFont val="ＭＳ Ｐゴシック"/>
        <family val="3"/>
        <charset val="134"/>
        <scheme val="minor"/>
      </rPr>
      <t>敌</t>
    </r>
    <phoneticPr fontId="2"/>
  </si>
  <si>
    <r>
      <t>钢</t>
    </r>
    <r>
      <rPr>
        <b/>
        <sz val="11"/>
        <color theme="1"/>
        <rFont val="ＭＳ Ｐゴシック"/>
        <family val="2"/>
        <scheme val="minor"/>
      </rPr>
      <t>材</t>
    </r>
    <phoneticPr fontId="2"/>
  </si>
  <si>
    <t>戦艦</t>
    <phoneticPr fontId="2"/>
  </si>
  <si>
    <r>
      <t>初期</t>
    </r>
    <r>
      <rPr>
        <sz val="11"/>
        <color theme="1"/>
        <rFont val="ＭＳ Ｐゴシック"/>
        <family val="3"/>
        <charset val="136"/>
        <scheme val="minor"/>
      </rPr>
      <t>值</t>
    </r>
    <phoneticPr fontId="2"/>
  </si>
  <si>
    <r>
      <t>最</t>
    </r>
    <r>
      <rPr>
        <sz val="11"/>
        <color theme="1"/>
        <rFont val="ＭＳ Ｐゴシック"/>
        <family val="3"/>
        <charset val="134"/>
        <scheme val="minor"/>
      </rPr>
      <t>终</t>
    </r>
    <r>
      <rPr>
        <sz val="11"/>
        <color theme="1"/>
        <rFont val="ＭＳ Ｐゴシック"/>
        <family val="3"/>
        <charset val="136"/>
        <scheme val="minor"/>
      </rPr>
      <t>值(Lv.99)</t>
    </r>
    <phoneticPr fontId="2"/>
  </si>
  <si>
    <r>
      <t>最</t>
    </r>
    <r>
      <rPr>
        <sz val="11"/>
        <color theme="1"/>
        <rFont val="ＭＳ Ｐゴシック"/>
        <family val="3"/>
        <charset val="134"/>
        <scheme val="minor"/>
      </rPr>
      <t>终</t>
    </r>
    <r>
      <rPr>
        <sz val="11"/>
        <color theme="1"/>
        <rFont val="ＭＳ Ｐゴシック"/>
        <family val="3"/>
        <charset val="136"/>
        <scheme val="minor"/>
      </rPr>
      <t>值(Lv.155)</t>
    </r>
    <phoneticPr fontId="2"/>
  </si>
  <si>
    <r>
      <rPr>
        <sz val="11"/>
        <color theme="1"/>
        <rFont val="ＭＳ Ｐゴシック"/>
        <family val="3"/>
        <charset val="136"/>
        <scheme val="minor"/>
      </rPr>
      <t>查</t>
    </r>
    <r>
      <rPr>
        <sz val="11"/>
        <color theme="1"/>
        <rFont val="ＭＳ Ｐゴシック"/>
        <family val="3"/>
        <charset val="134"/>
        <scheme val="minor"/>
      </rPr>
      <t>询属性</t>
    </r>
    <phoneticPr fontId="2"/>
  </si>
  <si>
    <t>查询设置</t>
    <phoneticPr fontId="2"/>
  </si>
  <si>
    <t>速力</t>
    <phoneticPr fontId="2"/>
  </si>
  <si>
    <t>無</t>
    <rPh sb="0" eb="1">
      <t>ナ</t>
    </rPh>
    <phoneticPr fontId="2"/>
  </si>
  <si>
    <t>低速</t>
    <phoneticPr fontId="2"/>
  </si>
  <si>
    <t>高速</t>
    <phoneticPr fontId="2"/>
  </si>
  <si>
    <t>長門</t>
    <phoneticPr fontId="2"/>
  </si>
  <si>
    <t>改修</t>
    <phoneticPr fontId="2"/>
  </si>
  <si>
    <t>解体</t>
    <phoneticPr fontId="2"/>
  </si>
  <si>
    <t>改造</t>
    <phoneticPr fontId="2"/>
  </si>
  <si>
    <r>
      <t>舰</t>
    </r>
    <r>
      <rPr>
        <b/>
        <sz val="11"/>
        <color theme="1"/>
        <rFont val="ＭＳ Ｐゴシック"/>
        <family val="2"/>
        <scheme val="minor"/>
      </rPr>
      <t>名</t>
    </r>
    <phoneticPr fontId="2"/>
  </si>
  <si>
    <r>
      <t>舰</t>
    </r>
    <r>
      <rPr>
        <b/>
        <sz val="11"/>
        <color theme="1"/>
        <rFont val="ＭＳ Ｐゴシック"/>
        <family val="2"/>
        <scheme val="minor"/>
      </rPr>
      <t>种</t>
    </r>
    <phoneticPr fontId="2"/>
  </si>
  <si>
    <r>
      <t>搭</t>
    </r>
    <r>
      <rPr>
        <b/>
        <sz val="11"/>
        <color theme="1"/>
        <rFont val="ＭＳ Ｐゴシック"/>
        <family val="3"/>
        <charset val="134"/>
        <scheme val="minor"/>
      </rPr>
      <t>载</t>
    </r>
    <phoneticPr fontId="2"/>
  </si>
  <si>
    <r>
      <t>消耗</t>
    </r>
    <r>
      <rPr>
        <b/>
        <sz val="11"/>
        <color theme="1"/>
        <rFont val="ＭＳ Ｐゴシック"/>
        <family val="3"/>
        <charset val="134"/>
        <scheme val="minor"/>
      </rPr>
      <t>弹药</t>
    </r>
    <phoneticPr fontId="2"/>
  </si>
  <si>
    <t>龍驤改</t>
    <phoneticPr fontId="2"/>
  </si>
  <si>
    <r>
      <t>等</t>
    </r>
    <r>
      <rPr>
        <b/>
        <sz val="11"/>
        <color theme="1"/>
        <rFont val="ＭＳ Ｐゴシック"/>
        <family val="3"/>
        <charset val="134"/>
        <scheme val="minor"/>
      </rPr>
      <t>级</t>
    </r>
    <phoneticPr fontId="2"/>
  </si>
  <si>
    <t>图纸</t>
    <phoneticPr fontId="2"/>
  </si>
  <si>
    <t>基本属性</t>
    <phoneticPr fontId="2"/>
  </si>
  <si>
    <t>钢</t>
    <phoneticPr fontId="2"/>
  </si>
  <si>
    <t>弾薬</t>
  </si>
  <si>
    <t>钢材</t>
  </si>
  <si>
    <t>流星改・烈风・紫电改二・彗星一二型甲・彩云等各种飞机均会出
加到燃料30铝130时可以出二式舰上侦察机</t>
  </si>
  <si>
    <t>上记公式变种、主要用于彗星一二型甲和零式舰战62型(爆战)。铝50时可以出瑞云</t>
  </si>
  <si>
    <t>用于烈风・紫电改二・52型。铝110时可以出彩云。失败率很高、瑞云和稀有舰攻舰爆不出</t>
  </si>
  <si>
    <t>除上记以外，铝150时会出电探（22号・33号）</t>
  </si>
  <si>
    <t>大型增设板和所有电探的复合公式。弾薬10时也可以。铝150时只出小型电探</t>
  </si>
  <si>
    <r>
      <rPr>
        <b/>
        <sz val="11"/>
        <rFont val="宋体"/>
        <family val="3"/>
        <charset val="134"/>
      </rPr>
      <t>舰载机</t>
    </r>
    <phoneticPr fontId="13" type="noConversion"/>
  </si>
  <si>
    <r>
      <rPr>
        <sz val="11"/>
        <color theme="1"/>
        <rFont val="宋体"/>
        <family val="2"/>
        <charset val="134"/>
      </rPr>
      <t>空母秘书舰时出率较高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</si>
  <si>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铝</t>
    </r>
  </si>
  <si>
    <r>
      <rPr>
        <sz val="11"/>
        <color rgb="FF000000"/>
        <rFont val="宋体"/>
        <family val="3"/>
        <charset val="134"/>
      </rPr>
      <t>备注</t>
    </r>
    <phoneticPr fontId="13" type="noConversion"/>
  </si>
  <si>
    <r>
      <rPr>
        <sz val="11"/>
        <color rgb="FF000000"/>
        <rFont val="宋体"/>
        <family val="3"/>
        <charset val="134"/>
      </rPr>
      <t>上记公式变种，可以规避彩云，二式舰侦</t>
    </r>
    <phoneticPr fontId="13" type="noConversion"/>
  </si>
  <si>
    <r>
      <rPr>
        <sz val="11"/>
        <color rgb="FF000000"/>
        <rFont val="宋体"/>
        <family val="3"/>
        <charset val="134"/>
      </rPr>
      <t>上记公式变种，可追加出三式弾</t>
    </r>
    <phoneticPr fontId="13" type="noConversion"/>
  </si>
  <si>
    <r>
      <rPr>
        <sz val="11"/>
        <color rgb="FF000000"/>
        <rFont val="宋体"/>
        <family val="3"/>
        <charset val="134"/>
      </rPr>
      <t>规避彩云</t>
    </r>
    <r>
      <rPr>
        <sz val="11"/>
        <color rgb="FF000000"/>
        <rFont val="MS Gothic"/>
        <family val="3"/>
        <charset val="128"/>
      </rPr>
      <t>・稀有</t>
    </r>
    <r>
      <rPr>
        <sz val="11"/>
        <color rgb="FF000000"/>
        <rFont val="宋体"/>
        <family val="3"/>
        <charset val="134"/>
      </rPr>
      <t>舰攻。主要用赌烈风（紫电改二）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彗星一二型甲和零式舰战</t>
    </r>
    <r>
      <rPr>
        <sz val="11"/>
        <color rgb="FF000000"/>
        <rFont val="Verdana"/>
        <family val="2"/>
      </rPr>
      <t>62</t>
    </r>
    <r>
      <rPr>
        <sz val="11"/>
        <color rgb="FF000000"/>
        <rFont val="宋体"/>
        <family val="3"/>
        <charset val="134"/>
      </rPr>
      <t>型</t>
    </r>
    <r>
      <rPr>
        <sz val="11"/>
        <color rgb="FF000000"/>
        <rFont val="Verdana"/>
        <family val="2"/>
      </rPr>
      <t>(</t>
    </r>
    <r>
      <rPr>
        <sz val="11"/>
        <color rgb="FF000000"/>
        <rFont val="宋体"/>
        <family val="3"/>
        <charset val="134"/>
      </rPr>
      <t>爆战</t>
    </r>
    <r>
      <rPr>
        <sz val="11"/>
        <color rgb="FF000000"/>
        <rFont val="Verdana"/>
        <family val="2"/>
      </rPr>
      <t>)</t>
    </r>
    <r>
      <rPr>
        <sz val="11"/>
        <color rgb="FF000000"/>
        <rFont val="宋体"/>
        <family val="3"/>
        <charset val="134"/>
      </rPr>
      <t>，失败较多，瑞云等出率较高</t>
    </r>
    <phoneticPr fontId="13" type="noConversion"/>
  </si>
  <si>
    <r>
      <rPr>
        <sz val="11"/>
        <color rgb="FF000000"/>
        <rFont val="宋体"/>
        <family val="3"/>
        <charset val="134"/>
      </rPr>
      <t>用于水观，失败率较高</t>
    </r>
    <phoneticPr fontId="13" type="noConversion"/>
  </si>
  <si>
    <r>
      <rPr>
        <b/>
        <sz val="11"/>
        <rFont val="宋体"/>
        <family val="3"/>
        <charset val="134"/>
      </rPr>
      <t>机铳</t>
    </r>
    <r>
      <rPr>
        <b/>
        <sz val="11"/>
        <rFont val="宋体"/>
        <family val="3"/>
        <charset val="128"/>
      </rPr>
      <t>・炮・炮弹</t>
    </r>
    <phoneticPr fontId="13" type="noConversion"/>
  </si>
  <si>
    <r>
      <rPr>
        <sz val="11"/>
        <color theme="1"/>
        <rFont val="宋体"/>
        <family val="2"/>
        <charset val="134"/>
      </rPr>
      <t>战舰秘书舰时出率较高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</si>
  <si>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钢材</t>
    </r>
  </si>
  <si>
    <r>
      <rPr>
        <sz val="11"/>
        <color rgb="FF000000"/>
        <rFont val="MS Gothic"/>
        <family val="3"/>
        <charset val="128"/>
      </rPr>
      <t>机</t>
    </r>
    <r>
      <rPr>
        <sz val="11"/>
        <color rgb="FF000000"/>
        <rFont val="宋体"/>
        <family val="3"/>
        <charset val="134"/>
      </rPr>
      <t>铳</t>
    </r>
    <r>
      <rPr>
        <sz val="11"/>
        <color rgb="FF000000"/>
        <rFont val="MS Gothic"/>
        <family val="3"/>
        <charset val="128"/>
      </rPr>
      <t>・炮・</t>
    </r>
    <r>
      <rPr>
        <sz val="11"/>
        <color rgb="FF000000"/>
        <rFont val="宋体"/>
        <family val="3"/>
        <charset val="134"/>
      </rPr>
      <t>徹甲弹</t>
    </r>
    <r>
      <rPr>
        <sz val="11"/>
        <color rgb="FF000000"/>
        <rFont val="Verdana"/>
        <family val="2"/>
      </rPr>
      <t xml:space="preserve">  46</t>
    </r>
    <r>
      <rPr>
        <sz val="11"/>
        <color rgb="FF000000"/>
        <rFont val="宋体"/>
        <family val="3"/>
        <charset val="134"/>
      </rPr>
      <t>炮</t>
    </r>
    <r>
      <rPr>
        <sz val="11"/>
        <color rgb="FF000000"/>
        <rFont val="Verdana"/>
        <family val="2"/>
      </rPr>
      <t xml:space="preserve">  15.5cm</t>
    </r>
    <r>
      <rPr>
        <sz val="11"/>
        <color rgb="FF000000"/>
        <rFont val="宋体"/>
        <family val="3"/>
        <charset val="134"/>
      </rPr>
      <t>副炮等均出，也会低概率出甲标的。</t>
    </r>
    <phoneticPr fontId="13" type="noConversion"/>
  </si>
  <si>
    <r>
      <rPr>
        <sz val="11"/>
        <color rgb="FF000000"/>
        <rFont val="MS Gothic"/>
        <family val="3"/>
        <charset val="128"/>
      </rPr>
      <t>机</t>
    </r>
    <r>
      <rPr>
        <sz val="11"/>
        <color rgb="FF000000"/>
        <rFont val="宋体"/>
        <family val="3"/>
        <charset val="134"/>
      </rPr>
      <t>铳</t>
    </r>
    <r>
      <rPr>
        <sz val="11"/>
        <color rgb="FF000000"/>
        <rFont val="MS Gothic"/>
        <family val="3"/>
        <charset val="128"/>
      </rPr>
      <t>・炮・</t>
    </r>
    <r>
      <rPr>
        <sz val="11"/>
        <color rgb="FF000000"/>
        <rFont val="宋体"/>
        <family val="3"/>
        <charset val="134"/>
      </rPr>
      <t>徹甲弹　</t>
    </r>
    <r>
      <rPr>
        <sz val="11"/>
        <color rgb="FF000000"/>
        <rFont val="Verdana"/>
        <family val="2"/>
      </rPr>
      <t>46</t>
    </r>
    <r>
      <rPr>
        <sz val="11"/>
        <color rgb="FF000000"/>
        <rFont val="宋体"/>
        <family val="3"/>
        <charset val="134"/>
      </rPr>
      <t>炮　</t>
    </r>
    <r>
      <rPr>
        <sz val="11"/>
        <color rgb="FF000000"/>
        <rFont val="Verdana"/>
        <family val="2"/>
      </rPr>
      <t>15.5cm</t>
    </r>
    <r>
      <rPr>
        <sz val="11"/>
        <color rgb="FF000000"/>
        <rFont val="宋体"/>
        <family val="3"/>
        <charset val="134"/>
      </rPr>
      <t>副炮等均出，也会低概率出甲标的。燃料</t>
    </r>
    <r>
      <rPr>
        <sz val="11"/>
        <color rgb="FF000000"/>
        <rFont val="Verdana"/>
        <family val="2"/>
      </rPr>
      <t>100</t>
    </r>
    <r>
      <rPr>
        <sz val="11"/>
        <color rgb="FF000000"/>
        <rFont val="宋体"/>
        <family val="3"/>
        <charset val="134"/>
      </rPr>
      <t>，铝</t>
    </r>
    <r>
      <rPr>
        <sz val="11"/>
        <color rgb="FF000000"/>
        <rFont val="Verdana"/>
        <family val="2"/>
      </rPr>
      <t>30</t>
    </r>
    <r>
      <rPr>
        <sz val="11"/>
        <color rgb="FF000000"/>
        <rFont val="宋体"/>
        <family val="3"/>
        <charset val="134"/>
      </rPr>
      <t>增加出三式弹，缶的概率</t>
    </r>
    <phoneticPr fontId="13" type="noConversion"/>
  </si>
  <si>
    <r>
      <rPr>
        <sz val="11"/>
        <color rgb="FF000000"/>
        <rFont val="宋体"/>
        <family val="3"/>
        <charset val="134"/>
      </rPr>
      <t>副炮</t>
    </r>
    <r>
      <rPr>
        <sz val="11"/>
        <color rgb="FF000000"/>
        <rFont val="MS Gothic"/>
        <family val="3"/>
        <charset val="128"/>
      </rPr>
      <t>・炮</t>
    </r>
    <r>
      <rPr>
        <sz val="11"/>
        <color rgb="FF000000"/>
        <rFont val="宋体"/>
        <family val="3"/>
        <charset val="134"/>
      </rPr>
      <t>弹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缶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电探</t>
    </r>
    <r>
      <rPr>
        <sz val="11"/>
        <color rgb="FF000000"/>
        <rFont val="Verdana"/>
        <family val="2"/>
      </rPr>
      <t>(</t>
    </r>
    <r>
      <rPr>
        <sz val="11"/>
        <color rgb="FF000000"/>
        <rFont val="宋体"/>
        <family val="3"/>
        <charset val="134"/>
      </rPr>
      <t>大口径炮以外</t>
    </r>
    <r>
      <rPr>
        <sz val="11"/>
        <color rgb="FF000000"/>
        <rFont val="Verdana"/>
        <family val="2"/>
      </rPr>
      <t>)</t>
    </r>
    <r>
      <rPr>
        <sz val="11"/>
        <color rgb="FF000000"/>
        <rFont val="宋体"/>
        <family val="3"/>
        <charset val="134"/>
      </rPr>
      <t>都可以出的</t>
    </r>
    <phoneticPr fontId="13" type="noConversion"/>
  </si>
  <si>
    <r>
      <t>15.5cm</t>
    </r>
    <r>
      <rPr>
        <sz val="11"/>
        <color rgb="FF000000"/>
        <rFont val="宋体"/>
        <family val="3"/>
        <charset val="134"/>
      </rPr>
      <t>副炮</t>
    </r>
    <r>
      <rPr>
        <sz val="11"/>
        <color rgb="FF000000"/>
        <rFont val="MS Gothic"/>
        <family val="3"/>
        <charset val="128"/>
      </rPr>
      <t>・徹甲</t>
    </r>
    <r>
      <rPr>
        <sz val="11"/>
        <color rgb="FF000000"/>
        <rFont val="宋体"/>
        <family val="3"/>
        <charset val="134"/>
      </rPr>
      <t>弹</t>
    </r>
    <r>
      <rPr>
        <sz val="11"/>
        <color rgb="FF000000"/>
        <rFont val="MS Gothic"/>
        <family val="3"/>
        <charset val="128"/>
      </rPr>
      <t>・三式</t>
    </r>
    <r>
      <rPr>
        <sz val="11"/>
        <color rgb="FF000000"/>
        <rFont val="宋体"/>
        <family val="3"/>
        <charset val="134"/>
      </rPr>
      <t>弹均出，失败率较低，似乎不会出甲标</t>
    </r>
    <phoneticPr fontId="13" type="noConversion"/>
  </si>
  <si>
    <r>
      <t>15.5cm</t>
    </r>
    <r>
      <rPr>
        <sz val="11"/>
        <color rgb="FF000000"/>
        <rFont val="宋体"/>
        <family val="3"/>
        <charset val="134"/>
      </rPr>
      <t>副炮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徹甲弹均出，规避三式弹，失败率较低，</t>
    </r>
    <r>
      <rPr>
        <sz val="11"/>
        <color rgb="FF000000"/>
        <rFont val="Verdana"/>
        <family val="2"/>
      </rPr>
      <t>25mm</t>
    </r>
    <r>
      <rPr>
        <sz val="11"/>
        <color rgb="FF000000"/>
        <rFont val="宋体"/>
        <family val="3"/>
        <charset val="134"/>
      </rPr>
      <t>机铳也会出的</t>
    </r>
    <phoneticPr fontId="13" type="noConversion"/>
  </si>
  <si>
    <r>
      <t>15.5cm</t>
    </r>
    <r>
      <rPr>
        <sz val="11"/>
        <color rgb="FF000000"/>
        <rFont val="宋体"/>
        <family val="3"/>
        <charset val="134"/>
      </rPr>
      <t>副炮，推荐跟运输桶一起，失败率较高</t>
    </r>
    <phoneticPr fontId="13" type="noConversion"/>
  </si>
  <si>
    <r>
      <rPr>
        <sz val="11"/>
        <color rgb="FF000000"/>
        <rFont val="宋体"/>
        <family val="3"/>
        <charset val="134"/>
      </rPr>
      <t>秘书用驱逐或轻巡时，可以出</t>
    </r>
    <r>
      <rPr>
        <sz val="11"/>
        <color rgb="FF000000"/>
        <rFont val="Verdana"/>
        <family val="2"/>
      </rPr>
      <t>10cm</t>
    </r>
    <r>
      <rPr>
        <sz val="11"/>
        <color rgb="FF000000"/>
        <rFont val="宋体"/>
        <family val="3"/>
        <charset val="134"/>
      </rPr>
      <t>連装高角砲，失败率较高</t>
    </r>
    <phoneticPr fontId="13" type="noConversion"/>
  </si>
  <si>
    <r>
      <rPr>
        <b/>
        <sz val="11"/>
        <color theme="1"/>
        <rFont val="宋体"/>
        <family val="3"/>
        <charset val="134"/>
      </rPr>
      <t>声呐</t>
    </r>
    <r>
      <rPr>
        <b/>
        <sz val="11"/>
        <color theme="1"/>
        <rFont val="宋体"/>
        <family val="3"/>
        <charset val="128"/>
      </rPr>
      <t>・</t>
    </r>
    <r>
      <rPr>
        <b/>
        <sz val="11"/>
        <color theme="1"/>
        <rFont val="宋体"/>
        <family val="3"/>
        <charset val="134"/>
      </rPr>
      <t>爆雷</t>
    </r>
    <phoneticPr fontId="13" type="noConversion"/>
  </si>
  <si>
    <r>
      <rPr>
        <sz val="11"/>
        <color theme="1"/>
        <rFont val="宋体"/>
        <family val="2"/>
        <charset val="134"/>
      </rPr>
      <t>驱逐，轻巡，雷巡，潜水舰秘书舰时出率较高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</si>
  <si>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主要用于九三式或三式声呐，失败率高，水侦及普通飞机也会出</t>
    </r>
    <phoneticPr fontId="13" type="noConversion"/>
  </si>
  <si>
    <r>
      <rPr>
        <sz val="11"/>
        <color rgb="FF000000"/>
        <rFont val="宋体"/>
        <family val="3"/>
        <charset val="134"/>
      </rPr>
      <t>九三式声呐或日常无需求开发，失败率高</t>
    </r>
    <phoneticPr fontId="13" type="noConversion"/>
  </si>
  <si>
    <r>
      <rPr>
        <sz val="11"/>
        <color rgb="FF000000"/>
        <rFont val="宋体"/>
        <family val="3"/>
        <charset val="134"/>
      </rPr>
      <t>主要用于九四式或三式爆雷，失败率高，</t>
    </r>
    <r>
      <rPr>
        <sz val="11"/>
        <color rgb="FF000000"/>
        <rFont val="Verdana"/>
        <family val="2"/>
      </rPr>
      <t>25mm</t>
    </r>
    <r>
      <rPr>
        <sz val="11"/>
        <color rgb="FF000000"/>
        <rFont val="宋体"/>
        <family val="3"/>
        <charset val="134"/>
      </rPr>
      <t>机铳也会出</t>
    </r>
    <phoneticPr fontId="13" type="noConversion"/>
  </si>
  <si>
    <r>
      <rPr>
        <sz val="11"/>
        <color rgb="FF000000"/>
        <rFont val="宋体"/>
        <family val="3"/>
        <charset val="134"/>
      </rPr>
      <t>主要用于九四式或三式爆雷，九三式或三式声呐共通，失败率一般</t>
    </r>
    <phoneticPr fontId="13" type="noConversion"/>
  </si>
  <si>
    <r>
      <rPr>
        <b/>
        <sz val="11"/>
        <color theme="1"/>
        <rFont val="宋体"/>
        <family val="3"/>
        <charset val="134"/>
      </rPr>
      <t>电探</t>
    </r>
    <phoneticPr fontId="13" type="noConversion"/>
  </si>
  <si>
    <r>
      <rPr>
        <sz val="11"/>
        <color theme="1"/>
        <rFont val="宋体"/>
        <family val="2"/>
        <charset val="134"/>
      </rPr>
      <t>空母，战舰，潜母秘书舰时出率较高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</si>
  <si>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同上</t>
    </r>
    <phoneticPr fontId="13" type="noConversion"/>
  </si>
  <si>
    <r>
      <rPr>
        <sz val="11"/>
        <color rgb="FF000000"/>
        <rFont val="宋体"/>
        <family val="3"/>
        <charset val="134"/>
      </rPr>
      <t>战舰或重巡秘书时，除上记电探外可出</t>
    </r>
    <r>
      <rPr>
        <sz val="11"/>
        <color rgb="FF000000"/>
        <rFont val="Verdana"/>
        <family val="2"/>
      </rPr>
      <t>15.5cm</t>
    </r>
    <r>
      <rPr>
        <sz val="11"/>
        <color rgb="FF000000"/>
        <rFont val="宋体"/>
        <family val="3"/>
        <charset val="134"/>
      </rPr>
      <t>炮（主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副）。弾薬</t>
    </r>
    <r>
      <rPr>
        <sz val="11"/>
        <color rgb="FF000000"/>
        <rFont val="Verdana"/>
        <family val="2"/>
      </rPr>
      <t>30</t>
    </r>
    <r>
      <rPr>
        <sz val="11"/>
        <color rgb="FF000000"/>
        <rFont val="宋体"/>
        <family val="3"/>
        <charset val="134"/>
      </rPr>
      <t>时徹甲弾或</t>
    </r>
    <r>
      <rPr>
        <sz val="11"/>
        <color rgb="FF000000"/>
        <rFont val="Verdana"/>
        <family val="2"/>
      </rPr>
      <t>25mm</t>
    </r>
    <r>
      <rPr>
        <sz val="11"/>
        <color rgb="FF000000"/>
        <rFont val="宋体"/>
        <family val="3"/>
        <charset val="134"/>
      </rPr>
      <t>三連装機銃也出</t>
    </r>
    <phoneticPr fontId="13" type="noConversion"/>
  </si>
  <si>
    <r>
      <rPr>
        <sz val="11"/>
        <color rgb="FF000000"/>
        <rFont val="宋体"/>
        <family val="3"/>
        <charset val="134"/>
      </rPr>
      <t>电探和烈风符合公式，舰战出率极低</t>
    </r>
    <phoneticPr fontId="13" type="noConversion"/>
  </si>
  <si>
    <r>
      <rPr>
        <sz val="11"/>
        <color rgb="FF000000"/>
        <rFont val="宋体"/>
        <family val="3"/>
        <charset val="134"/>
      </rPr>
      <t>战舰秘书时，只会出小型電探（</t>
    </r>
    <r>
      <rPr>
        <sz val="11"/>
        <color rgb="FF000000"/>
        <rFont val="Verdana"/>
        <family val="2"/>
      </rPr>
      <t>22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Verdana"/>
        <family val="2"/>
      </rPr>
      <t>33</t>
    </r>
    <r>
      <rPr>
        <sz val="11"/>
        <color rgb="FF000000"/>
        <rFont val="宋体"/>
        <family val="3"/>
        <charset val="134"/>
      </rPr>
      <t>号）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宋体"/>
        <family val="3"/>
        <charset val="134"/>
      </rPr>
      <t>弾薬</t>
    </r>
    <r>
      <rPr>
        <sz val="11"/>
        <color rgb="FF000000"/>
        <rFont val="Verdana"/>
        <family val="2"/>
      </rPr>
      <t>251</t>
    </r>
    <r>
      <rPr>
        <sz val="11"/>
        <color rgb="FF000000"/>
        <rFont val="宋体"/>
        <family val="3"/>
        <charset val="134"/>
      </rPr>
      <t>以上时炮</t>
    </r>
    <r>
      <rPr>
        <sz val="11"/>
        <color rgb="FF000000"/>
        <rFont val="MS Gothic"/>
        <family val="3"/>
        <charset val="128"/>
      </rPr>
      <t>・炮</t>
    </r>
    <r>
      <rPr>
        <sz val="11"/>
        <color rgb="FF000000"/>
        <rFont val="宋体"/>
        <family val="3"/>
        <charset val="134"/>
      </rPr>
      <t>弹系也出会</t>
    </r>
    <phoneticPr fontId="13" type="noConversion"/>
  </si>
  <si>
    <r>
      <rPr>
        <sz val="11"/>
        <color rgb="FF000000"/>
        <rFont val="宋体"/>
        <family val="3"/>
        <charset val="134"/>
      </rPr>
      <t>只会出小型電探（</t>
    </r>
    <r>
      <rPr>
        <sz val="11"/>
        <color rgb="FF000000"/>
        <rFont val="Verdana"/>
        <family val="2"/>
      </rPr>
      <t>22</t>
    </r>
    <r>
      <rPr>
        <sz val="11"/>
        <color rgb="FF000000"/>
        <rFont val="宋体"/>
        <family val="3"/>
        <charset val="134"/>
      </rPr>
      <t>号</t>
    </r>
    <r>
      <rPr>
        <sz val="11"/>
        <color rgb="FF000000"/>
        <rFont val="MS Gothic"/>
        <family val="3"/>
        <charset val="128"/>
      </rPr>
      <t>・</t>
    </r>
    <r>
      <rPr>
        <sz val="11"/>
        <color rgb="FF000000"/>
        <rFont val="Verdana"/>
        <family val="2"/>
      </rPr>
      <t>33</t>
    </r>
    <r>
      <rPr>
        <sz val="11"/>
        <color rgb="FF000000"/>
        <rFont val="宋体"/>
        <family val="3"/>
        <charset val="134"/>
      </rPr>
      <t>号）</t>
    </r>
    <r>
      <rPr>
        <sz val="9"/>
        <color rgb="FF000000"/>
        <rFont val="MS Gothic"/>
        <family val="3"/>
        <charset val="128"/>
      </rPr>
      <t/>
    </r>
    <phoneticPr fontId="13" type="noConversion"/>
  </si>
  <si>
    <r>
      <rPr>
        <b/>
        <sz val="11"/>
        <color theme="1"/>
        <rFont val="宋体"/>
        <family val="3"/>
        <charset val="134"/>
      </rPr>
      <t>增设板</t>
    </r>
  </si>
  <si>
    <r>
      <rPr>
        <sz val="11"/>
        <color rgb="FF000000"/>
        <rFont val="宋体"/>
        <family val="3"/>
        <charset val="134"/>
      </rPr>
      <t>大型中型增设板。钢材</t>
    </r>
    <r>
      <rPr>
        <sz val="11"/>
        <color rgb="FF000000"/>
        <rFont val="Verdana"/>
        <family val="2"/>
      </rPr>
      <t>120</t>
    </r>
    <r>
      <rPr>
        <sz val="11"/>
        <color rgb="FF000000"/>
        <rFont val="宋体"/>
        <family val="3"/>
        <charset val="134"/>
      </rPr>
      <t>时可用于只出中型板</t>
    </r>
    <phoneticPr fontId="13" type="noConversion"/>
  </si>
  <si>
    <r>
      <rPr>
        <sz val="11"/>
        <color rgb="FF000000"/>
        <rFont val="宋体"/>
        <family val="3"/>
        <charset val="134"/>
      </rPr>
      <t>大型增设板和机关复合公式。只出中型板时钢材</t>
    </r>
    <r>
      <rPr>
        <sz val="11"/>
        <color rgb="FF000000"/>
        <rFont val="Verdana"/>
        <family val="2"/>
      </rPr>
      <t>200</t>
    </r>
    <r>
      <rPr>
        <sz val="11"/>
        <color rgb="FF000000"/>
        <rFont val="宋体"/>
        <family val="3"/>
        <charset val="134"/>
      </rPr>
      <t>也可</t>
    </r>
    <phoneticPr fontId="13" type="noConversion"/>
  </si>
  <si>
    <r>
      <rPr>
        <b/>
        <sz val="11"/>
        <color theme="1"/>
        <rFont val="宋体"/>
        <family val="3"/>
        <charset val="134"/>
      </rPr>
      <t>机关</t>
    </r>
    <phoneticPr fontId="13" type="noConversion"/>
  </si>
  <si>
    <r>
      <rPr>
        <sz val="11"/>
        <color theme="1"/>
        <rFont val="宋体"/>
        <family val="2"/>
        <charset val="134"/>
      </rPr>
      <t>空母，战舰秘书舰时出率较高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</si>
  <si>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主要用于出机关，失败率较高。秘书战舰时会出中型增设板</t>
    </r>
    <phoneticPr fontId="13" type="noConversion"/>
  </si>
  <si>
    <r>
      <rPr>
        <sz val="11"/>
        <color rgb="FF000000"/>
        <rFont val="宋体"/>
        <family val="3"/>
        <charset val="134"/>
      </rPr>
      <t>战舰秘书时，容易出机关，也会出</t>
    </r>
    <r>
      <rPr>
        <sz val="11"/>
        <color rgb="FF000000"/>
        <rFont val="Verdana"/>
        <family val="2"/>
      </rPr>
      <t>46cm</t>
    </r>
    <r>
      <rPr>
        <sz val="11"/>
        <color rgb="FF000000"/>
        <rFont val="宋体"/>
        <family val="3"/>
        <charset val="134"/>
      </rPr>
      <t>主炮</t>
    </r>
    <phoneticPr fontId="13" type="noConversion"/>
  </si>
  <si>
    <r>
      <rPr>
        <sz val="11"/>
        <color rgb="FF000000"/>
        <rFont val="宋体"/>
        <family val="3"/>
        <charset val="134"/>
      </rPr>
      <t>战舰秘书时，除机关外，三式弹、</t>
    </r>
    <r>
      <rPr>
        <sz val="11"/>
        <color rgb="FF000000"/>
        <rFont val="Verdana"/>
        <family val="2"/>
      </rPr>
      <t>15.5cm</t>
    </r>
    <r>
      <rPr>
        <sz val="11"/>
        <color rgb="FF000000"/>
        <rFont val="宋体"/>
        <family val="3"/>
        <charset val="134"/>
      </rPr>
      <t>副炮、电探等也能出</t>
    </r>
    <phoneticPr fontId="13" type="noConversion"/>
  </si>
  <si>
    <r>
      <rPr>
        <b/>
        <sz val="11"/>
        <color theme="1"/>
        <rFont val="宋体"/>
        <family val="3"/>
        <charset val="134"/>
      </rPr>
      <t>运输桶</t>
    </r>
    <phoneticPr fontId="13" type="noConversion"/>
  </si>
  <si>
    <r>
      <rPr>
        <sz val="11"/>
        <color theme="1"/>
        <rFont val="宋体"/>
        <family val="2"/>
        <charset val="134"/>
      </rPr>
      <t>驱逐，轻巡秘书舰时出率较高</t>
    </r>
    <phoneticPr fontId="13" type="noConversion"/>
  </si>
  <si>
    <r>
      <rPr>
        <sz val="11"/>
        <color rgb="FF000000"/>
        <rFont val="宋体"/>
        <family val="3"/>
        <charset val="134"/>
      </rPr>
      <t>运输桶最低消耗公式，失败率高</t>
    </r>
    <phoneticPr fontId="13" type="noConversion"/>
  </si>
  <si>
    <r>
      <rPr>
        <sz val="11"/>
        <color rgb="FF000000"/>
        <rFont val="宋体"/>
        <family val="3"/>
        <charset val="134"/>
      </rPr>
      <t>专用于运输桶，比</t>
    </r>
    <r>
      <rPr>
        <sz val="11"/>
        <color rgb="FF000000"/>
        <rFont val="Verdana"/>
        <family val="2"/>
      </rPr>
      <t>10</t>
    </r>
    <r>
      <rPr>
        <sz val="11"/>
        <color rgb="FF000000"/>
        <rFont val="宋体"/>
        <family val="3"/>
        <charset val="134"/>
      </rPr>
      <t>钢材稍微较好，失败率高</t>
    </r>
    <phoneticPr fontId="13" type="noConversion"/>
  </si>
  <si>
    <r>
      <rPr>
        <sz val="11"/>
        <color rgb="FF000000"/>
        <rFont val="宋体"/>
        <family val="3"/>
        <charset val="134"/>
      </rPr>
      <t>可追加出</t>
    </r>
    <r>
      <rPr>
        <sz val="11"/>
        <color rgb="FF000000"/>
        <rFont val="Verdana"/>
        <family val="2"/>
      </rPr>
      <t>10cm</t>
    </r>
    <r>
      <rPr>
        <sz val="11"/>
        <color rgb="FF000000"/>
        <rFont val="宋体"/>
        <family val="3"/>
        <charset val="134"/>
      </rPr>
      <t>連装高角砲，失败率较高</t>
    </r>
    <phoneticPr fontId="13" type="noConversion"/>
  </si>
  <si>
    <r>
      <rPr>
        <sz val="11"/>
        <color rgb="FFFF0000"/>
        <rFont val="MS Gothic"/>
        <family val="3"/>
        <charset val="128"/>
      </rPr>
      <t>本</t>
    </r>
    <r>
      <rPr>
        <sz val="11"/>
        <color rgb="FFFF0000"/>
        <rFont val="SimSun-ExtB"/>
        <family val="3"/>
        <charset val="134"/>
      </rPr>
      <t>页</t>
    </r>
    <r>
      <rPr>
        <sz val="11"/>
        <color rgb="FFFF0000"/>
        <rFont val="MS Gothic"/>
        <family val="3"/>
        <charset val="128"/>
      </rPr>
      <t>公式</t>
    </r>
    <r>
      <rPr>
        <sz val="11"/>
        <color rgb="FFFF0000"/>
        <rFont val="SimSun-ExtB"/>
        <family val="3"/>
        <charset val="134"/>
      </rPr>
      <t>仅</t>
    </r>
    <r>
      <rPr>
        <sz val="11"/>
        <color rgb="FFFF0000"/>
        <rFont val="MS Gothic"/>
        <family val="3"/>
        <charset val="128"/>
      </rPr>
      <t>是大家参考，并不是</t>
    </r>
    <r>
      <rPr>
        <sz val="11"/>
        <color rgb="FFFF0000"/>
        <rFont val="SimSun-ExtB"/>
        <family val="3"/>
        <charset val="134"/>
      </rPr>
      <t>绝对</t>
    </r>
    <r>
      <rPr>
        <sz val="11"/>
        <color rgb="FFFF0000"/>
        <rFont val="MS Gothic"/>
        <family val="3"/>
        <charset val="128"/>
      </rPr>
      <t>的，其他</t>
    </r>
    <r>
      <rPr>
        <sz val="11"/>
        <color rgb="FFFF0000"/>
        <rFont val="SimSun-ExtB"/>
        <family val="3"/>
        <charset val="134"/>
      </rPr>
      <t>变</t>
    </r>
    <r>
      <rPr>
        <sz val="11"/>
        <color rgb="FFFF0000"/>
        <rFont val="MS Gothic"/>
        <family val="3"/>
        <charset val="128"/>
      </rPr>
      <t>形公式</t>
    </r>
    <r>
      <rPr>
        <sz val="11"/>
        <color rgb="FFFF0000"/>
        <rFont val="SimSun-ExtB"/>
        <family val="3"/>
        <charset val="134"/>
      </rPr>
      <t>满</t>
    </r>
    <r>
      <rPr>
        <sz val="11"/>
        <color rgb="FFFF0000"/>
        <rFont val="MS Gothic"/>
        <family val="3"/>
        <charset val="128"/>
      </rPr>
      <t>足一些最低条件也是可能的。</t>
    </r>
    <phoneticPr fontId="2"/>
  </si>
  <si>
    <r>
      <rPr>
        <sz val="11"/>
        <color rgb="FFFF0000"/>
        <rFont val="MS Gothic"/>
        <family val="3"/>
        <charset val="128"/>
      </rPr>
      <t>开</t>
    </r>
    <r>
      <rPr>
        <sz val="11"/>
        <color rgb="FFFF0000"/>
        <rFont val="SimSun-ExtB"/>
        <family val="3"/>
        <charset val="134"/>
      </rPr>
      <t>发统计参考</t>
    </r>
    <phoneticPr fontId="2"/>
  </si>
  <si>
    <t>〇</t>
  </si>
  <si>
    <t>×</t>
  </si>
  <si>
    <r>
      <t>装</t>
    </r>
    <r>
      <rPr>
        <sz val="11"/>
        <color theme="1"/>
        <rFont val="ＭＳ Ｐゴシック"/>
        <family val="3"/>
        <charset val="134"/>
        <scheme val="minor"/>
      </rPr>
      <t>备名</t>
    </r>
    <phoneticPr fontId="2"/>
  </si>
  <si>
    <r>
      <t>钢</t>
    </r>
    <r>
      <rPr>
        <sz val="11"/>
        <color theme="1"/>
        <rFont val="ＭＳ Ｐゴシック"/>
        <family val="2"/>
        <scheme val="minor"/>
      </rPr>
      <t>材</t>
    </r>
    <phoneticPr fontId="2"/>
  </si>
  <si>
    <r>
      <t>铝</t>
    </r>
    <r>
      <rPr>
        <sz val="11"/>
        <color theme="1"/>
        <rFont val="ＭＳ Ｐゴシック"/>
        <family val="2"/>
        <scheme val="minor"/>
      </rPr>
      <t>土</t>
    </r>
    <phoneticPr fontId="2"/>
  </si>
  <si>
    <t>开发</t>
    <phoneticPr fontId="2"/>
  </si>
  <si>
    <t>装备</t>
    <phoneticPr fontId="2"/>
  </si>
  <si>
    <t>初期</t>
    <phoneticPr fontId="2"/>
  </si>
  <si>
    <t>★6</t>
    <phoneticPr fontId="2"/>
  </si>
  <si>
    <t>★max</t>
    <phoneticPr fontId="2"/>
  </si>
  <si>
    <t>日</t>
    <phoneticPr fontId="2"/>
  </si>
  <si>
    <t>一</t>
    <phoneticPr fontId="2"/>
  </si>
  <si>
    <t>二</t>
    <phoneticPr fontId="2"/>
  </si>
  <si>
    <t>三</t>
    <phoneticPr fontId="2"/>
  </si>
  <si>
    <t>四</t>
    <phoneticPr fontId="2"/>
  </si>
  <si>
    <t>五</t>
    <phoneticPr fontId="2"/>
  </si>
  <si>
    <t>六</t>
    <phoneticPr fontId="2"/>
  </si>
  <si>
    <t>同装備</t>
  </si>
  <si>
    <r>
      <t>消費</t>
    </r>
    <r>
      <rPr>
        <sz val="11"/>
        <color theme="1"/>
        <rFont val="ＭＳ Ｐゴシック"/>
        <family val="3"/>
        <charset val="134"/>
        <scheme val="minor"/>
      </rPr>
      <t>装备</t>
    </r>
    <phoneticPr fontId="2"/>
  </si>
  <si>
    <t>1/2</t>
  </si>
  <si>
    <t>1/2</t>
    <phoneticPr fontId="2"/>
  </si>
  <si>
    <t>0</t>
  </si>
  <si>
    <t>0</t>
    <phoneticPr fontId="2"/>
  </si>
  <si>
    <t>1</t>
  </si>
  <si>
    <t>2/3</t>
  </si>
  <si>
    <t>3/6</t>
  </si>
  <si>
    <t>2</t>
  </si>
  <si>
    <t>2/2</t>
  </si>
  <si>
    <t>2/4</t>
  </si>
  <si>
    <t>夕立改二
綾波改二</t>
    <phoneticPr fontId="2"/>
  </si>
  <si>
    <t>6/7</t>
  </si>
  <si>
    <t>3/4</t>
  </si>
  <si>
    <t>5/8</t>
  </si>
  <si>
    <t>4/7</t>
  </si>
  <si>
    <t>12.7cm連装砲</t>
    <phoneticPr fontId="2"/>
  </si>
  <si>
    <t>12.7cm連装砲B型改二</t>
    <phoneticPr fontId="2"/>
  </si>
  <si>
    <t>14cm単装砲</t>
    <phoneticPr fontId="2"/>
  </si>
  <si>
    <t>14cm連装砲</t>
    <phoneticPr fontId="2"/>
  </si>
  <si>
    <t>15.2cm連装砲</t>
    <phoneticPr fontId="2"/>
  </si>
  <si>
    <t>15.2cm連装砲改</t>
    <phoneticPr fontId="2"/>
  </si>
  <si>
    <t>15.5cm三連装砲</t>
    <phoneticPr fontId="2"/>
  </si>
  <si>
    <t>20.3cm連装砲</t>
    <phoneticPr fontId="2"/>
  </si>
  <si>
    <t>20.3cm(2号)連装砲</t>
    <phoneticPr fontId="2"/>
  </si>
  <si>
    <t>20.3cm(3号)連装砲</t>
    <phoneticPr fontId="2"/>
  </si>
  <si>
    <t>35.6cm連装砲</t>
    <phoneticPr fontId="2"/>
  </si>
  <si>
    <t>試製35.6cm三連装砲</t>
    <phoneticPr fontId="2"/>
  </si>
  <si>
    <t>35.6cm連装砲(ダズル迷彩)</t>
    <phoneticPr fontId="2"/>
  </si>
  <si>
    <t>38cm連装砲</t>
    <phoneticPr fontId="2"/>
  </si>
  <si>
    <t>38cm連装砲改</t>
    <phoneticPr fontId="2"/>
  </si>
  <si>
    <t>381mm/50 三連装砲</t>
    <phoneticPr fontId="2"/>
  </si>
  <si>
    <t>381mm/50 三連装砲改</t>
    <phoneticPr fontId="2"/>
  </si>
  <si>
    <t>41cm連装砲</t>
    <phoneticPr fontId="2"/>
  </si>
  <si>
    <t>試製41cm三連装砲</t>
    <phoneticPr fontId="2"/>
  </si>
  <si>
    <t>試製46cm連装砲</t>
    <phoneticPr fontId="2"/>
  </si>
  <si>
    <t>46cm三連装砲</t>
    <phoneticPr fontId="2"/>
  </si>
  <si>
    <t>試製51cm連装砲</t>
    <phoneticPr fontId="2"/>
  </si>
  <si>
    <t>90mm単装高角砲</t>
    <phoneticPr fontId="2"/>
  </si>
  <si>
    <t>15.2cm単装砲</t>
    <phoneticPr fontId="2"/>
  </si>
  <si>
    <t>OTO 152mm三連装速射砲</t>
    <phoneticPr fontId="2"/>
  </si>
  <si>
    <t>61cm三連装魚雷</t>
    <phoneticPr fontId="2"/>
  </si>
  <si>
    <t>61cm三連装(酸素)魚雷</t>
    <phoneticPr fontId="2"/>
  </si>
  <si>
    <t>61cm四連装魚雷</t>
    <phoneticPr fontId="2"/>
  </si>
  <si>
    <t>61cm四連装(酸素)魚雷</t>
    <phoneticPr fontId="2"/>
  </si>
  <si>
    <t>61cm五連装(酸素)魚雷</t>
    <phoneticPr fontId="2"/>
  </si>
  <si>
    <t>零式水上観測機</t>
    <phoneticPr fontId="2"/>
  </si>
  <si>
    <t>Ro.43水偵</t>
    <phoneticPr fontId="2"/>
  </si>
  <si>
    <t>13号対空電探</t>
    <phoneticPr fontId="2"/>
  </si>
  <si>
    <t>13号対空電探改</t>
    <phoneticPr fontId="2"/>
  </si>
  <si>
    <t>22号対水上電探</t>
    <phoneticPr fontId="2"/>
  </si>
  <si>
    <t>22号対水上電探改四</t>
    <phoneticPr fontId="2"/>
  </si>
  <si>
    <t>21号対空電探</t>
    <phoneticPr fontId="2"/>
  </si>
  <si>
    <t>21号対空電探改</t>
    <phoneticPr fontId="2"/>
  </si>
  <si>
    <t>32号対水上電探</t>
    <phoneticPr fontId="2"/>
  </si>
  <si>
    <t>32号対水上電探改</t>
    <phoneticPr fontId="2"/>
  </si>
  <si>
    <t>九三式水中聴音機</t>
    <phoneticPr fontId="2"/>
  </si>
  <si>
    <t>三式水中探信儀</t>
    <phoneticPr fontId="2"/>
  </si>
  <si>
    <t>四式水中聴音機</t>
    <phoneticPr fontId="2"/>
  </si>
  <si>
    <t>九四式爆雷投射機</t>
    <phoneticPr fontId="2"/>
  </si>
  <si>
    <t>三式爆雷投射機</t>
    <phoneticPr fontId="2"/>
  </si>
  <si>
    <t>一式徹甲弾</t>
    <phoneticPr fontId="2"/>
  </si>
  <si>
    <t>25mm連装機銃</t>
    <phoneticPr fontId="2"/>
  </si>
  <si>
    <t>25mm三連装機銃</t>
    <phoneticPr fontId="2"/>
  </si>
  <si>
    <t>91式高射装置</t>
    <phoneticPr fontId="2"/>
  </si>
  <si>
    <t>94式高射装置</t>
    <phoneticPr fontId="2"/>
  </si>
  <si>
    <t>96式150cm探照灯</t>
    <phoneticPr fontId="2"/>
  </si>
  <si>
    <t>-/-</t>
  </si>
  <si>
    <t>/</t>
  </si>
  <si>
    <t>15/22</t>
  </si>
  <si>
    <t>14/18</t>
  </si>
  <si>
    <t>0/1</t>
  </si>
  <si>
    <t>4/10</t>
  </si>
  <si>
    <t>4/6</t>
  </si>
  <si>
    <t>2/5</t>
  </si>
  <si>
    <t>4/8</t>
  </si>
  <si>
    <t>4/11</t>
  </si>
  <si>
    <t>3/5</t>
  </si>
  <si>
    <t>6/12</t>
  </si>
  <si>
    <t>5/12</t>
  </si>
  <si>
    <t>6/9</t>
  </si>
  <si>
    <t>4/5</t>
  </si>
  <si>
    <t>10/20</t>
  </si>
  <si>
    <t>6/13</t>
  </si>
  <si>
    <t>5/7</t>
  </si>
  <si>
    <t>12/22</t>
  </si>
  <si>
    <t>7/14</t>
  </si>
  <si>
    <t>7/10</t>
  </si>
  <si>
    <t>8/10</t>
  </si>
  <si>
    <t>5/6</t>
  </si>
  <si>
    <t>6/8</t>
  </si>
  <si>
    <t>12/18</t>
  </si>
  <si>
    <t>8/14</t>
  </si>
  <si>
    <t>7/9</t>
  </si>
  <si>
    <t>10/15</t>
  </si>
  <si>
    <t>1/1</t>
  </si>
  <si>
    <t>1/3</t>
  </si>
  <si>
    <t>5/10</t>
  </si>
  <si>
    <t>5/11</t>
  </si>
  <si>
    <t>5/9</t>
  </si>
  <si>
    <t>3/7</t>
  </si>
  <si>
    <t>12/16</t>
  </si>
  <si>
    <t>5/13</t>
  </si>
  <si>
    <t>10/12</t>
  </si>
  <si>
    <t>6/10</t>
  </si>
  <si>
    <t>12/15</t>
  </si>
  <si>
    <t>3/8</t>
  </si>
  <si>
    <t>3/3</t>
  </si>
  <si>
    <t>4/9</t>
  </si>
  <si>
    <t>同装備</t>
    <phoneticPr fontId="2"/>
  </si>
  <si>
    <t>15.2cm連装砲</t>
    <phoneticPr fontId="2"/>
  </si>
  <si>
    <t>妙高</t>
    <phoneticPr fontId="2"/>
  </si>
  <si>
    <t>三隈</t>
    <phoneticPr fontId="2"/>
  </si>
  <si>
    <t>金剛改二</t>
    <phoneticPr fontId="2"/>
  </si>
  <si>
    <t>照月</t>
    <phoneticPr fontId="2"/>
  </si>
  <si>
    <t>秋月</t>
    <phoneticPr fontId="2"/>
  </si>
  <si>
    <t>秋月
照月</t>
    <phoneticPr fontId="2"/>
  </si>
  <si>
    <t>阿賀野
能代</t>
    <phoneticPr fontId="2"/>
  </si>
  <si>
    <t>能代
矢矧</t>
    <phoneticPr fontId="2"/>
  </si>
  <si>
    <t>阿賀野
矢矧</t>
    <phoneticPr fontId="2"/>
  </si>
  <si>
    <t>矢矧</t>
    <phoneticPr fontId="2"/>
  </si>
  <si>
    <t>矢矧
酒匂</t>
    <phoneticPr fontId="2"/>
  </si>
  <si>
    <t>青叶
衣笠</t>
    <phoneticPr fontId="2"/>
  </si>
  <si>
    <t>衣笠</t>
    <phoneticPr fontId="2"/>
  </si>
  <si>
    <t>山城改二</t>
    <phoneticPr fontId="2"/>
  </si>
  <si>
    <t>扶桑改二
山城改二</t>
    <phoneticPr fontId="2"/>
  </si>
  <si>
    <t>榛名改二
扶桑改二
山城改二</t>
    <phoneticPr fontId="2"/>
  </si>
  <si>
    <t>金剛改二
扶桑改二</t>
    <phoneticPr fontId="2"/>
  </si>
  <si>
    <t>金剛改二
榛名改二
扶桑改二
山城改二</t>
    <phoneticPr fontId="2"/>
  </si>
  <si>
    <t>榛名改二</t>
    <phoneticPr fontId="2"/>
  </si>
  <si>
    <t>38cm連装砲改★+3</t>
  </si>
  <si>
    <t>Bismarck</t>
    <phoneticPr fontId="2"/>
  </si>
  <si>
    <t>381mm/50 三連装砲改★+3</t>
  </si>
  <si>
    <t>Roma</t>
    <phoneticPr fontId="2"/>
  </si>
  <si>
    <t>長門</t>
    <phoneticPr fontId="2"/>
  </si>
  <si>
    <t>長門改</t>
    <phoneticPr fontId="2"/>
  </si>
  <si>
    <t>陸奥改</t>
    <phoneticPr fontId="2"/>
  </si>
  <si>
    <t>長門改
陸奥改</t>
    <phoneticPr fontId="2"/>
  </si>
  <si>
    <t>46cm三連装砲★+5</t>
  </si>
  <si>
    <t>大和</t>
    <phoneticPr fontId="2"/>
  </si>
  <si>
    <t>武蔵</t>
    <phoneticPr fontId="2"/>
  </si>
  <si>
    <t>大和改</t>
    <phoneticPr fontId="2"/>
  </si>
  <si>
    <t>大和改
武蔵改</t>
    <phoneticPr fontId="2"/>
  </si>
  <si>
    <t>武蔵改</t>
    <phoneticPr fontId="2"/>
  </si>
  <si>
    <t>Littorio</t>
    <phoneticPr fontId="2"/>
  </si>
  <si>
    <t>Littorio
Roma</t>
    <phoneticPr fontId="2"/>
  </si>
  <si>
    <t>10cm連装高角砲</t>
    <phoneticPr fontId="2"/>
  </si>
  <si>
    <t xml:space="preserve"> 金剛</t>
    <phoneticPr fontId="2"/>
  </si>
  <si>
    <t>阿賀野
 金剛</t>
    <phoneticPr fontId="2"/>
  </si>
  <si>
    <t>阿賀野
 金剛
山城</t>
    <phoneticPr fontId="2"/>
  </si>
  <si>
    <t>阿賀野
山城</t>
    <phoneticPr fontId="2"/>
  </si>
  <si>
    <t>山城</t>
    <phoneticPr fontId="2"/>
  </si>
  <si>
    <t>15.5cm三連装砲</t>
    <phoneticPr fontId="2"/>
  </si>
  <si>
    <t>叢雲</t>
    <phoneticPr fontId="2"/>
  </si>
  <si>
    <t>吹雪</t>
    <phoneticPr fontId="2"/>
  </si>
  <si>
    <t>吹雪改二</t>
    <phoneticPr fontId="2"/>
  </si>
  <si>
    <t>61cm四連装(酸素)魚雷★+5</t>
  </si>
  <si>
    <t>61cm四連装(酸素)魚雷★+3</t>
  </si>
  <si>
    <t>大井
北上</t>
    <phoneticPr fontId="2"/>
  </si>
  <si>
    <t>島風</t>
    <phoneticPr fontId="2"/>
  </si>
  <si>
    <t>零式水上偵察機</t>
    <phoneticPr fontId="2"/>
  </si>
  <si>
    <t>瑞穂</t>
    <phoneticPr fontId="2"/>
  </si>
  <si>
    <t>瑞穂
武蔵</t>
    <phoneticPr fontId="2"/>
  </si>
  <si>
    <t>Italia</t>
    <phoneticPr fontId="2"/>
  </si>
  <si>
    <t>Zara改</t>
    <phoneticPr fontId="2"/>
  </si>
  <si>
    <t>Zara改
Roma改</t>
    <phoneticPr fontId="2"/>
  </si>
  <si>
    <t>時雨改二
五十鈴改二</t>
    <phoneticPr fontId="2"/>
  </si>
  <si>
    <t>五十鈴改二</t>
    <phoneticPr fontId="2"/>
  </si>
  <si>
    <t>秋月</t>
    <phoneticPr fontId="2"/>
  </si>
  <si>
    <t>時雨改二
秋月</t>
    <phoneticPr fontId="2"/>
  </si>
  <si>
    <t>五十鈴改二
照月</t>
    <phoneticPr fontId="2"/>
  </si>
  <si>
    <t>秋月
照月</t>
    <phoneticPr fontId="2"/>
  </si>
  <si>
    <t>磯風改</t>
    <phoneticPr fontId="2"/>
  </si>
  <si>
    <t>磯風改
初霜改二</t>
    <phoneticPr fontId="2"/>
  </si>
  <si>
    <t>初霜改二
雪風</t>
    <phoneticPr fontId="2"/>
  </si>
  <si>
    <t>雪風</t>
    <phoneticPr fontId="2"/>
  </si>
  <si>
    <t>13号対空電探</t>
    <phoneticPr fontId="2"/>
  </si>
  <si>
    <t>日向</t>
    <phoneticPr fontId="2"/>
  </si>
  <si>
    <t>日向
夕雲</t>
    <phoneticPr fontId="2"/>
  </si>
  <si>
    <t>夕雲</t>
    <phoneticPr fontId="2"/>
  </si>
  <si>
    <t>日向
夕雲
島風</t>
    <phoneticPr fontId="2"/>
  </si>
  <si>
    <t>妙高改二
羽黒改二</t>
    <phoneticPr fontId="2"/>
  </si>
  <si>
    <t>羽黒改二</t>
    <phoneticPr fontId="2"/>
  </si>
  <si>
    <t>妙高改二
金剛改二</t>
    <phoneticPr fontId="2"/>
  </si>
  <si>
    <t>妙高改二
羽黒改二
金剛改二</t>
    <phoneticPr fontId="2"/>
  </si>
  <si>
    <t>伊勢</t>
    <phoneticPr fontId="2"/>
  </si>
  <si>
    <t>伊勢
日向</t>
    <phoneticPr fontId="2"/>
  </si>
  <si>
    <t>21号対空電探</t>
    <phoneticPr fontId="2"/>
  </si>
  <si>
    <t>大和
武蔵</t>
    <phoneticPr fontId="2"/>
  </si>
  <si>
    <t>大和
武蔵</t>
    <phoneticPr fontId="2"/>
  </si>
  <si>
    <t>三式水中探信儀★+3</t>
  </si>
  <si>
    <t>夕張</t>
    <phoneticPr fontId="2"/>
  </si>
  <si>
    <t>時雨改二
香取改</t>
    <phoneticPr fontId="2"/>
  </si>
  <si>
    <t>時雨改二
五十鈴改二
香取改</t>
    <phoneticPr fontId="2"/>
  </si>
  <si>
    <t>夕張
五十鈴改二</t>
    <phoneticPr fontId="2"/>
  </si>
  <si>
    <t>照月</t>
    <phoneticPr fontId="2"/>
  </si>
  <si>
    <t>香取改</t>
    <phoneticPr fontId="2"/>
  </si>
  <si>
    <t>三式爆雷投射機★+3</t>
  </si>
  <si>
    <t>比叡</t>
    <phoneticPr fontId="2"/>
  </si>
  <si>
    <t>霧島</t>
    <phoneticPr fontId="2"/>
  </si>
  <si>
    <t>比叡
霧島</t>
    <phoneticPr fontId="2"/>
  </si>
  <si>
    <t>金剛</t>
    <phoneticPr fontId="2"/>
  </si>
  <si>
    <t>25mm単装機銃</t>
    <phoneticPr fontId="2"/>
  </si>
  <si>
    <t>25mm三連装機銃★+3</t>
  </si>
  <si>
    <t>更新后装备</t>
  </si>
  <si>
    <t>备注</t>
    <phoneticPr fontId="2"/>
  </si>
  <si>
    <t>吹雪改二不可</t>
    <phoneticPr fontId="2"/>
  </si>
  <si>
    <t>25mm三連装機銃 集中配備</t>
    <phoneticPr fontId="2"/>
  </si>
  <si>
    <t>五十鈴改二
摩耶</t>
    <phoneticPr fontId="2"/>
  </si>
  <si>
    <t>摩耶</t>
    <phoneticPr fontId="2"/>
  </si>
  <si>
    <t>摩耶改二</t>
    <phoneticPr fontId="2"/>
  </si>
  <si>
    <t>五十鈴改二
摩耶改二</t>
    <phoneticPr fontId="2"/>
  </si>
  <si>
    <t>摩耶/摩耶改更新不可</t>
    <phoneticPr fontId="2"/>
  </si>
  <si>
    <t>摩耶
秋月</t>
    <phoneticPr fontId="2"/>
  </si>
  <si>
    <t>摩耶
秋月
照月</t>
    <phoneticPr fontId="2"/>
  </si>
  <si>
    <t>94式高射装置</t>
    <phoneticPr fontId="2"/>
  </si>
  <si>
    <t>10cm高角砲＋高射装置</t>
    <phoneticPr fontId="2"/>
  </si>
  <si>
    <t>12.7cm高角砲＋高射装置</t>
    <phoneticPr fontId="2"/>
  </si>
  <si>
    <t>12.7cm連装高角砲</t>
    <phoneticPr fontId="2"/>
  </si>
  <si>
    <t>秋月
照月
吹雪改二</t>
    <phoneticPr fontId="2"/>
  </si>
  <si>
    <t>暁</t>
    <phoneticPr fontId="2"/>
  </si>
  <si>
    <t>神通</t>
    <phoneticPr fontId="2"/>
  </si>
  <si>
    <t>暁
神通</t>
    <phoneticPr fontId="2"/>
  </si>
  <si>
    <t>青葉
綾波</t>
    <phoneticPr fontId="2"/>
  </si>
  <si>
    <t>96式150cm探照灯</t>
    <phoneticPr fontId="2"/>
  </si>
  <si>
    <t>探照灯</t>
    <phoneticPr fontId="2"/>
  </si>
  <si>
    <r>
      <t>更新装</t>
    </r>
    <r>
      <rPr>
        <sz val="11"/>
        <color theme="1"/>
        <rFont val="ＭＳ Ｐゴシック"/>
        <family val="3"/>
        <charset val="134"/>
        <scheme val="minor"/>
      </rPr>
      <t>备</t>
    </r>
    <r>
      <rPr>
        <sz val="11"/>
        <color theme="1"/>
        <rFont val="ＭＳ Ｐゴシック"/>
        <family val="3"/>
        <charset val="134"/>
        <scheme val="minor"/>
      </rPr>
      <t>根据二号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3"/>
        <charset val="134"/>
        <scheme val="minor"/>
      </rPr>
      <t>不同</t>
    </r>
    <phoneticPr fontId="2"/>
  </si>
  <si>
    <r>
      <t>更新装</t>
    </r>
    <r>
      <rPr>
        <sz val="11"/>
        <color theme="1"/>
        <rFont val="ＭＳ Ｐゴシック"/>
        <family val="3"/>
        <charset val="134"/>
        <scheme val="minor"/>
      </rPr>
      <t>备</t>
    </r>
    <r>
      <rPr>
        <sz val="11"/>
        <color theme="1"/>
        <rFont val="ＭＳ Ｐゴシック"/>
        <family val="2"/>
        <charset val="134"/>
        <scheme val="minor"/>
      </rPr>
      <t>根据二号</t>
    </r>
    <r>
      <rPr>
        <sz val="11"/>
        <color theme="1"/>
        <rFont val="ＭＳ Ｐゴシック"/>
        <family val="3"/>
        <charset val="134"/>
        <scheme val="minor"/>
      </rPr>
      <t>舰</t>
    </r>
    <r>
      <rPr>
        <sz val="11"/>
        <color theme="1"/>
        <rFont val="ＭＳ Ｐゴシック"/>
        <family val="2"/>
        <charset val="134"/>
        <scheme val="minor"/>
      </rPr>
      <t>不同</t>
    </r>
    <phoneticPr fontId="2"/>
  </si>
  <si>
    <t>二式水戦改</t>
  </si>
  <si>
    <t>5inch沿岸設置砲</t>
  </si>
  <si>
    <t>深海猫艦戦(爆装)</t>
  </si>
  <si>
    <t>沿岸設置レーダー</t>
  </si>
  <si>
    <r>
      <t xml:space="preserve"> 装</t>
    </r>
    <r>
      <rPr>
        <sz val="11"/>
        <color theme="1"/>
        <rFont val="ＭＳ Ｐゴシック"/>
        <family val="3"/>
        <charset val="134"/>
        <scheme val="minor"/>
      </rPr>
      <t>备名</t>
    </r>
    <phoneticPr fontId="2"/>
  </si>
  <si>
    <r>
      <t>改修</t>
    </r>
    <r>
      <rPr>
        <sz val="11"/>
        <color theme="1"/>
        <rFont val="ＭＳ Ｐゴシック"/>
        <family val="3"/>
        <charset val="136"/>
        <scheme val="minor"/>
      </rPr>
      <t>值</t>
    </r>
    <phoneticPr fontId="2"/>
  </si>
  <si>
    <r>
      <t>装</t>
    </r>
    <r>
      <rPr>
        <sz val="11"/>
        <color theme="1"/>
        <rFont val="ＭＳ Ｐゴシック"/>
        <family val="3"/>
        <charset val="134"/>
        <scheme val="minor"/>
      </rPr>
      <t>备数</t>
    </r>
    <phoneticPr fontId="2"/>
  </si>
  <si>
    <r>
      <t>开</t>
    </r>
    <r>
      <rPr>
        <sz val="11"/>
        <color theme="1"/>
        <rFont val="ＭＳ Ｐゴシック"/>
        <family val="3"/>
        <charset val="134"/>
        <scheme val="minor"/>
      </rPr>
      <t>发资材</t>
    </r>
    <phoneticPr fontId="2"/>
  </si>
  <si>
    <r>
      <t>改修</t>
    </r>
    <r>
      <rPr>
        <sz val="11"/>
        <color theme="1"/>
        <rFont val="ＭＳ Ｐゴシック"/>
        <family val="3"/>
        <charset val="134"/>
        <scheme val="minor"/>
      </rPr>
      <t>资材</t>
    </r>
    <phoneticPr fontId="2"/>
  </si>
  <si>
    <t>日</t>
  </si>
  <si>
    <t>一</t>
  </si>
  <si>
    <t>二</t>
  </si>
  <si>
    <t>三</t>
  </si>
  <si>
    <t>四</t>
  </si>
  <si>
    <t>五</t>
  </si>
  <si>
    <t>六</t>
  </si>
  <si>
    <t>消費装备</t>
  </si>
  <si>
    <t>九三式水中聴音機*1</t>
  </si>
  <si>
    <t>九三式水中聴音機*1</t>
    <phoneticPr fontId="2"/>
  </si>
  <si>
    <t>94式高射装置*1</t>
  </si>
  <si>
    <t>94式高射装置*1</t>
    <phoneticPr fontId="2"/>
  </si>
  <si>
    <t>二式水戦改</t>
    <phoneticPr fontId="2"/>
  </si>
  <si>
    <t>9/15</t>
  </si>
  <si>
    <t>3</t>
  </si>
  <si>
    <t>千歳甲
秋津洲改
瑞穂</t>
    <phoneticPr fontId="2"/>
  </si>
  <si>
    <t>25mm連装機銃★+5</t>
    <phoneticPr fontId="2"/>
  </si>
  <si>
    <t>小
口
径
主
砲</t>
    <phoneticPr fontId="2"/>
  </si>
  <si>
    <t>中
口
径
主
砲</t>
    <phoneticPr fontId="2"/>
  </si>
  <si>
    <t>大
口
径
主
砲</t>
    <phoneticPr fontId="2"/>
  </si>
  <si>
    <t>副
砲</t>
    <phoneticPr fontId="2"/>
  </si>
  <si>
    <t>魚
雷</t>
    <phoneticPr fontId="2"/>
  </si>
  <si>
    <t>水
上
偵
察
機</t>
    <phoneticPr fontId="2"/>
  </si>
  <si>
    <t>電
探</t>
    <phoneticPr fontId="2"/>
  </si>
  <si>
    <t>ソ
ナ
｜</t>
    <phoneticPr fontId="2"/>
  </si>
  <si>
    <t>爆
雷</t>
    <phoneticPr fontId="2"/>
  </si>
  <si>
    <t>対
艦
強
化
弾</t>
    <phoneticPr fontId="2"/>
  </si>
  <si>
    <t>対
空
機
銃</t>
    <phoneticPr fontId="2"/>
  </si>
  <si>
    <t>高
射
装
置</t>
    <phoneticPr fontId="2"/>
  </si>
  <si>
    <t>探
照
灯</t>
    <phoneticPr fontId="2"/>
  </si>
  <si>
    <t>周日</t>
    <phoneticPr fontId="2"/>
  </si>
  <si>
    <r>
      <t>自</t>
    </r>
    <r>
      <rPr>
        <sz val="11"/>
        <color theme="1"/>
        <rFont val="ＭＳ Ｐゴシック"/>
        <family val="3"/>
        <charset val="134"/>
        <scheme val="minor"/>
      </rPr>
      <t>动</t>
    </r>
    <phoneticPr fontId="2"/>
  </si>
  <si>
    <t>周一</t>
    <phoneticPr fontId="2"/>
  </si>
  <si>
    <t>周二</t>
    <phoneticPr fontId="2"/>
  </si>
  <si>
    <t>周三</t>
    <phoneticPr fontId="2"/>
  </si>
  <si>
    <t>周四</t>
    <phoneticPr fontId="2"/>
  </si>
  <si>
    <t>周五</t>
    <phoneticPr fontId="2"/>
  </si>
  <si>
    <t>周六</t>
    <phoneticPr fontId="2"/>
  </si>
  <si>
    <r>
      <t>星期</t>
    </r>
    <r>
      <rPr>
        <sz val="11"/>
        <color theme="1"/>
        <rFont val="ＭＳ Ｐゴシック"/>
        <family val="3"/>
        <charset val="134"/>
        <scheme val="minor"/>
      </rPr>
      <t>转换</t>
    </r>
    <phoneticPr fontId="2"/>
  </si>
  <si>
    <t>12.7cm連装砲B型改二</t>
    <phoneticPr fontId="2"/>
  </si>
  <si>
    <r>
      <t>自</t>
    </r>
    <r>
      <rPr>
        <sz val="11"/>
        <color theme="1"/>
        <rFont val="ＭＳ Ｐゴシック"/>
        <family val="3"/>
        <charset val="134"/>
        <scheme val="minor"/>
      </rPr>
      <t>动取得</t>
    </r>
    <r>
      <rPr>
        <sz val="11"/>
        <color theme="1"/>
        <rFont val="ＭＳ Ｐゴシック"/>
        <family val="2"/>
        <charset val="134"/>
        <scheme val="minor"/>
      </rPr>
      <t>或手</t>
    </r>
    <r>
      <rPr>
        <sz val="11"/>
        <color theme="1"/>
        <rFont val="ＭＳ Ｐゴシック"/>
        <family val="3"/>
        <charset val="134"/>
        <scheme val="minor"/>
      </rPr>
      <t>动选择</t>
    </r>
    <r>
      <rPr>
        <sz val="11"/>
        <color theme="1"/>
        <rFont val="ＭＳ Ｐゴシック"/>
        <family val="2"/>
        <charset val="134"/>
        <scheme val="minor"/>
      </rPr>
      <t>日期</t>
    </r>
    <phoneticPr fontId="2"/>
  </si>
  <si>
    <t>查询设置</t>
    <phoneticPr fontId="2"/>
  </si>
  <si>
    <t xml:space="preserve"> </t>
    <phoneticPr fontId="2"/>
  </si>
  <si>
    <t>kancolle-db.net/</t>
    <phoneticPr fontId="2"/>
  </si>
  <si>
    <r>
      <rPr>
        <u/>
        <sz val="11"/>
        <color theme="10"/>
        <rFont val="宋体"/>
        <family val="3"/>
        <charset val="134"/>
      </rPr>
      <t>远征查询</t>
    </r>
    <phoneticPr fontId="2"/>
  </si>
  <si>
    <t>舰娘列表</t>
    <phoneticPr fontId="2"/>
  </si>
  <si>
    <t>舰娘建造</t>
    <phoneticPr fontId="2"/>
  </si>
  <si>
    <r>
      <t>舰</t>
    </r>
    <r>
      <rPr>
        <u/>
        <sz val="11"/>
        <color theme="10"/>
        <rFont val="宋体"/>
        <family val="3"/>
        <charset val="134"/>
      </rPr>
      <t>娘装备</t>
    </r>
    <phoneticPr fontId="2"/>
  </si>
  <si>
    <r>
      <t>装备</t>
    </r>
    <r>
      <rPr>
        <u/>
        <sz val="11"/>
        <color theme="10"/>
        <rFont val="宋体"/>
        <family val="3"/>
        <charset val="134"/>
      </rPr>
      <t>开发</t>
    </r>
    <phoneticPr fontId="2"/>
  </si>
  <si>
    <r>
      <t>装备</t>
    </r>
    <r>
      <rPr>
        <u/>
        <sz val="11"/>
        <color theme="10"/>
        <rFont val="宋体"/>
        <family val="3"/>
        <charset val="134"/>
      </rPr>
      <t>改修</t>
    </r>
    <phoneticPr fontId="2"/>
  </si>
  <si>
    <r>
      <t>经验计</t>
    </r>
    <r>
      <rPr>
        <u/>
        <sz val="11"/>
        <color theme="10"/>
        <rFont val="宋体"/>
        <family val="3"/>
        <charset val="134"/>
      </rPr>
      <t>算</t>
    </r>
    <phoneticPr fontId="2"/>
  </si>
  <si>
    <r>
      <t>演习计</t>
    </r>
    <r>
      <rPr>
        <u/>
        <sz val="11"/>
        <color theme="10"/>
        <rFont val="宋体"/>
        <family val="3"/>
        <charset val="134"/>
      </rPr>
      <t>算</t>
    </r>
    <phoneticPr fontId="2"/>
  </si>
  <si>
    <t>舰娘百科离线 Compact</t>
    <phoneticPr fontId="2"/>
  </si>
  <si>
    <t>中文WIKI：zh.kcwiki.moe</t>
    <phoneticPr fontId="2"/>
  </si>
  <si>
    <t>返回</t>
    <phoneticPr fontId="2"/>
  </si>
  <si>
    <r>
      <t>1.本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消耗</t>
    </r>
    <r>
      <rPr>
        <sz val="11"/>
        <color rgb="FFFF0000"/>
        <rFont val="ＭＳ Ｐゴシック"/>
        <family val="3"/>
        <charset val="134"/>
        <scheme val="minor"/>
      </rPr>
      <t>为较</t>
    </r>
    <r>
      <rPr>
        <sz val="11"/>
        <color rgb="FFFF0000"/>
        <rFont val="ＭＳ Ｐゴシック"/>
        <family val="2"/>
        <scheme val="minor"/>
      </rPr>
      <t>常用的理</t>
    </r>
    <r>
      <rPr>
        <sz val="11"/>
        <color rgb="FFFF0000"/>
        <rFont val="ＭＳ Ｐゴシック"/>
        <family val="3"/>
        <charset val="134"/>
        <scheme val="minor"/>
      </rPr>
      <t>论</t>
    </r>
    <r>
      <rPr>
        <sz val="11"/>
        <color rgb="FFFF0000"/>
        <rFont val="ＭＳ Ｐゴシック"/>
        <family val="2"/>
        <scheme val="minor"/>
      </rPr>
      <t>消耗，不代表最低消耗，也不包含刷</t>
    </r>
    <r>
      <rPr>
        <sz val="11"/>
        <color rgb="FFFF0000"/>
        <rFont val="ＭＳ Ｐゴシック"/>
        <family val="3"/>
        <charset val="134"/>
        <scheme val="minor"/>
      </rPr>
      <t>闪</t>
    </r>
    <r>
      <rPr>
        <sz val="11"/>
        <color rgb="FFFF0000"/>
        <rFont val="ＭＳ Ｐゴシック"/>
        <family val="2"/>
        <scheme val="minor"/>
      </rPr>
      <t>消耗，因携</t>
    </r>
    <r>
      <rPr>
        <sz val="11"/>
        <color rgb="FFFF0000"/>
        <rFont val="ＭＳ Ｐゴシック"/>
        <family val="3"/>
        <charset val="134"/>
        <scheme val="minor"/>
      </rPr>
      <t>带</t>
    </r>
    <r>
      <rPr>
        <sz val="11"/>
        <color rgb="FFFF0000"/>
        <rFont val="ＭＳ Ｐゴシック"/>
        <family val="2"/>
        <scheme val="minor"/>
      </rPr>
      <t>大</t>
    </r>
    <r>
      <rPr>
        <sz val="11"/>
        <color rgb="FFFF0000"/>
        <rFont val="ＭＳ Ｐゴシック"/>
        <family val="3"/>
        <charset val="134"/>
        <scheme val="minor"/>
      </rPr>
      <t>发</t>
    </r>
    <r>
      <rPr>
        <sz val="11"/>
        <color rgb="FFFF0000"/>
        <rFont val="ＭＳ Ｐゴシック"/>
        <family val="2"/>
        <scheme val="minor"/>
      </rPr>
      <t>等特殊船种</t>
    </r>
    <r>
      <rPr>
        <sz val="11"/>
        <color rgb="FFFF0000"/>
        <rFont val="ＭＳ Ｐゴシック"/>
        <family val="3"/>
        <charset val="134"/>
        <scheme val="minor"/>
      </rPr>
      <t>额</t>
    </r>
    <r>
      <rPr>
        <sz val="11"/>
        <color rgb="FFFF0000"/>
        <rFont val="ＭＳ Ｐゴシック"/>
        <family val="2"/>
        <scheme val="minor"/>
      </rPr>
      <t>外增加的消耗。</t>
    </r>
    <phoneticPr fontId="2"/>
  </si>
  <si>
    <r>
      <t>3.</t>
    </r>
    <r>
      <rPr>
        <sz val="11"/>
        <color rgb="FFFF0000"/>
        <rFont val="ＭＳ Ｐゴシック"/>
        <family val="3"/>
        <charset val="134"/>
        <scheme val="minor"/>
      </rPr>
      <t>经验</t>
    </r>
    <r>
      <rPr>
        <sz val="11"/>
        <color rgb="FFFF0000"/>
        <rFont val="ＭＳ Ｐゴシック"/>
        <family val="2"/>
        <scheme val="minor"/>
      </rPr>
      <t>型</t>
    </r>
    <r>
      <rPr>
        <sz val="11"/>
        <color rgb="FFFF0000"/>
        <rFont val="ＭＳ Ｐゴシック"/>
        <family val="3"/>
        <charset val="134"/>
        <scheme val="minor"/>
      </rPr>
      <t>远</t>
    </r>
    <r>
      <rPr>
        <sz val="11"/>
        <color rgb="FFFF0000"/>
        <rFont val="ＭＳ Ｐゴシック"/>
        <family val="2"/>
        <scheme val="minor"/>
      </rPr>
      <t>征及支援</t>
    </r>
    <r>
      <rPr>
        <sz val="11"/>
        <color rgb="FFFF0000"/>
        <rFont val="ＭＳ Ｐゴシック"/>
        <family val="3"/>
        <charset val="134"/>
        <scheme val="minor"/>
      </rPr>
      <t>远</t>
    </r>
    <r>
      <rPr>
        <sz val="11"/>
        <color rgb="FFFF0000"/>
        <rFont val="ＭＳ Ｐゴシック"/>
        <family val="2"/>
        <scheme val="minor"/>
      </rPr>
      <t>征具体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参考相关WIKI内容。</t>
    </r>
    <phoneticPr fontId="2"/>
  </si>
  <si>
    <r>
      <t>2.本</t>
    </r>
    <r>
      <rPr>
        <sz val="11"/>
        <color rgb="FFFF0000"/>
        <rFont val="ＭＳ Ｐゴシック"/>
        <family val="3"/>
        <charset val="134"/>
        <scheme val="minor"/>
      </rPr>
      <t>页标红为较</t>
    </r>
    <r>
      <rPr>
        <sz val="11"/>
        <color rgb="FFFF0000"/>
        <rFont val="ＭＳ Ｐゴシック"/>
        <family val="2"/>
        <scheme val="minor"/>
      </rPr>
      <t>常用的一些</t>
    </r>
    <r>
      <rPr>
        <sz val="11"/>
        <color rgb="FFFF0000"/>
        <rFont val="ＭＳ Ｐゴシック"/>
        <family val="3"/>
        <charset val="134"/>
        <scheme val="minor"/>
      </rPr>
      <t>远</t>
    </r>
    <r>
      <rPr>
        <sz val="11"/>
        <color rgb="FFFF0000"/>
        <rFont val="ＭＳ Ｐゴシック"/>
        <family val="2"/>
        <scheme val="minor"/>
      </rPr>
      <t>征，不代表最</t>
    </r>
    <r>
      <rPr>
        <sz val="11"/>
        <color rgb="FFFF0000"/>
        <rFont val="ＭＳ Ｐゴシック"/>
        <family val="3"/>
        <charset val="136"/>
        <scheme val="minor"/>
      </rPr>
      <t>优</t>
    </r>
    <r>
      <rPr>
        <sz val="11"/>
        <color rgb="FFFF0000"/>
        <rFont val="ＭＳ Ｐゴシック"/>
        <family val="3"/>
        <charset val="134"/>
        <scheme val="minor"/>
      </rPr>
      <t>远</t>
    </r>
    <r>
      <rPr>
        <sz val="11"/>
        <color rgb="FFFF0000"/>
        <rFont val="ＭＳ Ｐゴシック"/>
        <family val="2"/>
        <scheme val="minor"/>
      </rPr>
      <t>征，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个人根据</t>
    </r>
    <r>
      <rPr>
        <sz val="11"/>
        <color rgb="FFFF0000"/>
        <rFont val="ＭＳ Ｐゴシック"/>
        <family val="3"/>
        <charset val="134"/>
        <scheme val="minor"/>
      </rPr>
      <t>实际</t>
    </r>
    <r>
      <rPr>
        <sz val="11"/>
        <color rgb="FFFF0000"/>
        <rFont val="ＭＳ Ｐゴシック"/>
        <family val="2"/>
        <scheme val="minor"/>
      </rPr>
      <t>情况具体安排分配。</t>
    </r>
    <phoneticPr fontId="2"/>
  </si>
  <si>
    <r>
      <rPr>
        <sz val="11"/>
        <color rgb="FFFF0000"/>
        <rFont val="ＭＳ Ｐゴシック"/>
        <family val="2"/>
        <scheme val="minor"/>
      </rPr>
      <t>2.</t>
    </r>
    <r>
      <rPr>
        <sz val="11"/>
        <color rgb="FFFF0000"/>
        <rFont val="ＭＳ Ｐゴシック"/>
        <family val="2"/>
        <charset val="134"/>
        <scheme val="minor"/>
      </rPr>
      <t>自</t>
    </r>
    <r>
      <rPr>
        <sz val="11"/>
        <color rgb="FFFF0000"/>
        <rFont val="ＭＳ Ｐゴシック"/>
        <family val="3"/>
        <charset val="134"/>
        <scheme val="minor"/>
      </rPr>
      <t>动获</t>
    </r>
    <r>
      <rPr>
        <sz val="11"/>
        <color rgb="FFFF0000"/>
        <rFont val="ＭＳ Ｐゴシック"/>
        <family val="2"/>
        <scheme val="minor"/>
      </rPr>
      <t>取</t>
    </r>
    <r>
      <rPr>
        <sz val="11"/>
        <color rgb="FFFF0000"/>
        <rFont val="ＭＳ Ｐゴシック"/>
        <family val="3"/>
        <charset val="134"/>
        <scheme val="minor"/>
      </rPr>
      <t>时间为</t>
    </r>
    <r>
      <rPr>
        <sz val="11"/>
        <color rgb="FFFF0000"/>
        <rFont val="ＭＳ Ｐゴシック"/>
        <family val="2"/>
        <scheme val="minor"/>
      </rPr>
      <t>本机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，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注意与日本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差。（每天改修更新</t>
    </r>
    <r>
      <rPr>
        <sz val="11"/>
        <color rgb="FFFF0000"/>
        <rFont val="ＭＳ Ｐゴシック"/>
        <family val="3"/>
        <charset val="134"/>
        <scheme val="minor"/>
      </rPr>
      <t>时间为</t>
    </r>
    <r>
      <rPr>
        <sz val="11"/>
        <color rgb="FFFF0000"/>
        <rFont val="ＭＳ Ｐゴシック"/>
        <family val="2"/>
        <scheme val="minor"/>
      </rPr>
      <t>日本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（GMT+9）24点更新，如需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可手</t>
    </r>
    <r>
      <rPr>
        <sz val="11"/>
        <color rgb="FFFF0000"/>
        <rFont val="ＭＳ Ｐゴシック"/>
        <family val="3"/>
        <charset val="134"/>
        <scheme val="minor"/>
      </rPr>
      <t>动选择</t>
    </r>
    <r>
      <rPr>
        <sz val="11"/>
        <color rgb="FFFF0000"/>
        <rFont val="ＭＳ Ｐゴシック"/>
        <family val="2"/>
        <scheme val="minor"/>
      </rPr>
      <t>日期）</t>
    </r>
    <phoneticPr fontId="2"/>
  </si>
  <si>
    <r>
      <t>1.部分装</t>
    </r>
    <r>
      <rPr>
        <sz val="11"/>
        <color rgb="FFFF0000"/>
        <rFont val="ＭＳ Ｐゴシック"/>
        <family val="3"/>
        <charset val="134"/>
        <scheme val="minor"/>
      </rPr>
      <t>备</t>
    </r>
    <r>
      <rPr>
        <sz val="11"/>
        <color rgb="FFFF0000"/>
        <rFont val="ＭＳ Ｐゴシック"/>
        <family val="2"/>
        <scheme val="minor"/>
      </rPr>
      <t>需要一定的</t>
    </r>
    <r>
      <rPr>
        <sz val="11"/>
        <color rgb="FFFF0000"/>
        <rFont val="ＭＳ Ｐゴシック"/>
        <family val="3"/>
        <charset val="134"/>
        <scheme val="minor"/>
      </rPr>
      <t>验证时间以及自身实时性问题</t>
    </r>
    <r>
      <rPr>
        <sz val="11"/>
        <color rgb="FFFF0000"/>
        <rFont val="ＭＳ Ｐゴシック"/>
        <family val="2"/>
        <scheme val="minor"/>
      </rPr>
      <t>，本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数据可能会有部分缺失或</t>
    </r>
    <r>
      <rPr>
        <sz val="11"/>
        <color rgb="FFFF0000"/>
        <rFont val="ＭＳ Ｐゴシック"/>
        <family val="3"/>
        <charset val="134"/>
        <scheme val="minor"/>
      </rPr>
      <t>错误</t>
    </r>
    <phoneticPr fontId="2"/>
  </si>
  <si>
    <r>
      <t>1.因</t>
    </r>
    <r>
      <rPr>
        <sz val="11"/>
        <color rgb="FFFF0000"/>
        <rFont val="ＭＳ Ｐゴシック"/>
        <family val="3"/>
        <charset val="134"/>
        <scheme val="minor"/>
      </rPr>
      <t>为计</t>
    </r>
    <r>
      <rPr>
        <sz val="11"/>
        <color rgb="FFFF0000"/>
        <rFont val="ＭＳ Ｐゴシック"/>
        <family val="2"/>
        <scheme val="minor"/>
      </rPr>
      <t>算可能存在些</t>
    </r>
    <r>
      <rPr>
        <sz val="11"/>
        <color rgb="FFFF0000"/>
        <rFont val="ＭＳ Ｐゴシック"/>
        <family val="3"/>
        <charset val="134"/>
        <scheme val="minor"/>
      </rPr>
      <t>许误</t>
    </r>
    <r>
      <rPr>
        <sz val="11"/>
        <color rgb="FFFF0000"/>
        <rFont val="ＭＳ Ｐゴシック"/>
        <family val="2"/>
        <scheme val="minor"/>
      </rPr>
      <t>差，本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内容</t>
    </r>
    <r>
      <rPr>
        <sz val="11"/>
        <color rgb="FFFF0000"/>
        <rFont val="ＭＳ Ｐゴシック"/>
        <family val="3"/>
        <charset val="134"/>
        <scheme val="minor"/>
      </rPr>
      <t>仅</t>
    </r>
    <r>
      <rPr>
        <sz val="11"/>
        <color rgb="FFFF0000"/>
        <rFont val="ＭＳ Ｐゴシック"/>
        <family val="2"/>
        <scheme val="minor"/>
      </rPr>
      <t>供参考</t>
    </r>
    <phoneticPr fontId="2"/>
  </si>
  <si>
    <r>
      <t>2.因</t>
    </r>
    <r>
      <rPr>
        <sz val="11"/>
        <color rgb="FFFF0000"/>
        <rFont val="ＭＳ Ｐゴシック"/>
        <family val="3"/>
        <charset val="134"/>
        <scheme val="minor"/>
      </rPr>
      <t>为计</t>
    </r>
    <r>
      <rPr>
        <sz val="11"/>
        <color rgb="FFFF0000"/>
        <rFont val="ＭＳ Ｐゴシック"/>
        <family val="2"/>
        <scheme val="minor"/>
      </rPr>
      <t>算可能存在些</t>
    </r>
    <r>
      <rPr>
        <sz val="11"/>
        <color rgb="FFFF0000"/>
        <rFont val="ＭＳ Ｐゴシック"/>
        <family val="3"/>
        <charset val="134"/>
        <scheme val="minor"/>
      </rPr>
      <t>许误</t>
    </r>
    <r>
      <rPr>
        <sz val="11"/>
        <color rgb="FFFF0000"/>
        <rFont val="ＭＳ Ｐゴシック"/>
        <family val="2"/>
        <scheme val="minor"/>
      </rPr>
      <t>差，本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内容</t>
    </r>
    <r>
      <rPr>
        <sz val="11"/>
        <color rgb="FFFF0000"/>
        <rFont val="ＭＳ Ｐゴシック"/>
        <family val="3"/>
        <charset val="134"/>
        <scheme val="minor"/>
      </rPr>
      <t>仅</t>
    </r>
    <r>
      <rPr>
        <sz val="11"/>
        <color rgb="FFFF0000"/>
        <rFont val="ＭＳ Ｐゴシック"/>
        <family val="2"/>
        <scheme val="minor"/>
      </rPr>
      <t>供参考</t>
    </r>
    <phoneticPr fontId="14" type="noConversion"/>
  </si>
  <si>
    <r>
      <t>1.</t>
    </r>
    <r>
      <rPr>
        <sz val="11"/>
        <color rgb="FFFF0000"/>
        <rFont val="ＭＳ Ｐゴシック"/>
        <family val="3"/>
        <charset val="134"/>
        <scheme val="minor"/>
      </rPr>
      <t>动态经验</t>
    </r>
    <r>
      <rPr>
        <sz val="11"/>
        <color rgb="FFFF0000"/>
        <rFont val="ＭＳ Ｐゴシック"/>
        <family val="2"/>
        <scheme val="minor"/>
      </rPr>
      <t>地</t>
    </r>
    <r>
      <rPr>
        <sz val="11"/>
        <color rgb="FFFF0000"/>
        <rFont val="ＭＳ Ｐゴシック"/>
        <family val="3"/>
        <charset val="134"/>
        <scheme val="minor"/>
      </rPr>
      <t>图</t>
    </r>
    <r>
      <rPr>
        <sz val="11"/>
        <color rgb="FFFF0000"/>
        <rFont val="ＭＳ Ｐゴシック"/>
        <family val="2"/>
        <scheme val="minor"/>
      </rPr>
      <t>及活</t>
    </r>
    <r>
      <rPr>
        <sz val="11"/>
        <color rgb="FFFF0000"/>
        <rFont val="ＭＳ Ｐゴシック"/>
        <family val="3"/>
        <charset val="134"/>
        <scheme val="minor"/>
      </rPr>
      <t>动图</t>
    </r>
    <r>
      <rPr>
        <sz val="11"/>
        <color rgb="FFFF0000"/>
        <rFont val="ＭＳ Ｐゴシック"/>
        <family val="2"/>
        <scheme val="minor"/>
      </rPr>
      <t>等不在默</t>
    </r>
    <r>
      <rPr>
        <sz val="11"/>
        <color rgb="FFFF0000"/>
        <rFont val="ＭＳ Ｐゴシック"/>
        <family val="3"/>
        <charset val="134"/>
        <scheme val="minor"/>
      </rPr>
      <t>认可选地图内</t>
    </r>
    <r>
      <rPr>
        <sz val="11"/>
        <color rgb="FFFF0000"/>
        <rFont val="ＭＳ Ｐゴシック"/>
        <family val="2"/>
        <scheme val="minor"/>
      </rPr>
      <t>，可使用自定</t>
    </r>
    <r>
      <rPr>
        <sz val="11"/>
        <color rgb="FFFF0000"/>
        <rFont val="ＭＳ Ｐゴシック"/>
        <family val="3"/>
        <charset val="134"/>
        <scheme val="minor"/>
      </rPr>
      <t>义</t>
    </r>
    <r>
      <rPr>
        <sz val="11"/>
        <color rgb="FFFF0000"/>
        <rFont val="ＭＳ Ｐゴシック"/>
        <family val="2"/>
        <scheme val="minor"/>
      </rPr>
      <t>部分自行</t>
    </r>
    <r>
      <rPr>
        <sz val="11"/>
        <color rgb="FFFF0000"/>
        <rFont val="ＭＳ Ｐゴシック"/>
        <family val="3"/>
        <charset val="134"/>
        <scheme val="minor"/>
      </rPr>
      <t>计</t>
    </r>
    <r>
      <rPr>
        <sz val="11"/>
        <color rgb="FFFF0000"/>
        <rFont val="ＭＳ Ｐゴシック"/>
        <family val="2"/>
        <scheme val="minor"/>
      </rPr>
      <t>算</t>
    </r>
    <phoneticPr fontId="14" type="noConversion"/>
  </si>
  <si>
    <t>说明</t>
    <phoneticPr fontId="2"/>
  </si>
  <si>
    <r>
      <t>1.主要在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首浅</t>
    </r>
    <r>
      <rPr>
        <sz val="11"/>
        <color rgb="FFFF0000"/>
        <rFont val="ＭＳ Ｐゴシック"/>
        <family val="3"/>
        <charset val="134"/>
        <scheme val="minor"/>
      </rPr>
      <t>蓝</t>
    </r>
    <r>
      <rPr>
        <sz val="11"/>
        <color rgb="FFFF0000"/>
        <rFont val="ＭＳ Ｐゴシック"/>
        <family val="2"/>
        <scheme val="minor"/>
      </rPr>
      <t>色背景的</t>
    </r>
    <r>
      <rPr>
        <sz val="11"/>
        <color rgb="FFFF0000"/>
        <rFont val="ＭＳ Ｐゴシック"/>
        <family val="3"/>
        <charset val="134"/>
        <scheme val="minor"/>
      </rPr>
      <t>单</t>
    </r>
    <r>
      <rPr>
        <sz val="11"/>
        <color rgb="FFFF0000"/>
        <rFont val="ＭＳ Ｐゴシック"/>
        <family val="2"/>
        <scheme val="minor"/>
      </rPr>
      <t>元格可以</t>
    </r>
    <r>
      <rPr>
        <sz val="11"/>
        <color rgb="FFFF0000"/>
        <rFont val="ＭＳ Ｐゴシック"/>
        <family val="3"/>
        <charset val="134"/>
        <scheme val="minor"/>
      </rPr>
      <t>选择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。数字可以直接</t>
    </r>
    <r>
      <rPr>
        <sz val="11"/>
        <color rgb="FFFF0000"/>
        <rFont val="ＭＳ Ｐゴシック"/>
        <family val="3"/>
        <charset val="134"/>
        <scheme val="minor"/>
      </rPr>
      <t>输</t>
    </r>
    <r>
      <rPr>
        <sz val="11"/>
        <color rgb="FFFF0000"/>
        <rFont val="ＭＳ Ｐゴシック"/>
        <family val="2"/>
        <scheme val="minor"/>
      </rPr>
      <t>入，某些</t>
    </r>
    <r>
      <rPr>
        <sz val="11"/>
        <color rgb="FFFF0000"/>
        <rFont val="ＭＳ Ｐゴシック"/>
        <family val="3"/>
        <charset val="134"/>
        <scheme val="minor"/>
      </rPr>
      <t>选项</t>
    </r>
    <r>
      <rPr>
        <sz val="11"/>
        <color rgb="FFFF0000"/>
        <rFont val="ＭＳ Ｐゴシック"/>
        <family val="2"/>
        <scheme val="minor"/>
      </rPr>
      <t>可通</t>
    </r>
    <r>
      <rPr>
        <sz val="11"/>
        <color rgb="FFFF0000"/>
        <rFont val="ＭＳ Ｐゴシック"/>
        <family val="3"/>
        <charset val="134"/>
        <scheme val="minor"/>
      </rPr>
      <t>过</t>
    </r>
    <r>
      <rPr>
        <sz val="11"/>
        <color rgb="FFFF0000"/>
        <rFont val="ＭＳ Ｐゴシック"/>
        <family val="2"/>
        <scheme val="minor"/>
      </rPr>
      <t>右</t>
    </r>
    <r>
      <rPr>
        <sz val="11"/>
        <color rgb="FFFF0000"/>
        <rFont val="ＭＳ Ｐゴシック"/>
        <family val="3"/>
        <charset val="134"/>
        <scheme val="minor"/>
      </rPr>
      <t>侧</t>
    </r>
    <r>
      <rPr>
        <sz val="11"/>
        <color rgb="FFFF0000"/>
        <rFont val="ＭＳ Ｐゴシック"/>
        <family val="2"/>
        <scheme val="minor"/>
      </rPr>
      <t>下拉框</t>
    </r>
    <r>
      <rPr>
        <sz val="11"/>
        <color rgb="FFFF0000"/>
        <rFont val="ＭＳ Ｐゴシック"/>
        <family val="3"/>
        <charset val="134"/>
        <scheme val="minor"/>
      </rPr>
      <t>选择，正确选择后相关部分会自动重新计算（基本瞬间）</t>
    </r>
    <phoneticPr fontId="2"/>
  </si>
  <si>
    <r>
      <t>页</t>
    </r>
    <r>
      <rPr>
        <b/>
        <sz val="11"/>
        <color rgb="FFFF0000"/>
        <rFont val="ＭＳ Ｐゴシック"/>
        <family val="2"/>
        <scheme val="minor"/>
      </rPr>
      <t>面</t>
    </r>
    <r>
      <rPr>
        <b/>
        <sz val="11"/>
        <color rgb="FFFF0000"/>
        <rFont val="ＭＳ Ｐゴシック"/>
        <family val="3"/>
        <charset val="134"/>
        <scheme val="minor"/>
      </rPr>
      <t>说</t>
    </r>
    <r>
      <rPr>
        <b/>
        <sz val="11"/>
        <color rgb="FFFF0000"/>
        <rFont val="ＭＳ Ｐゴシック"/>
        <family val="2"/>
        <scheme val="minor"/>
      </rPr>
      <t>明：</t>
    </r>
    <phoneticPr fontId="2"/>
  </si>
  <si>
    <r>
      <t>3.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于改修</t>
    </r>
    <r>
      <rPr>
        <sz val="11"/>
        <color rgb="FFFF0000"/>
        <rFont val="ＭＳ Ｐゴシック"/>
        <family val="3"/>
        <charset val="134"/>
        <scheme val="minor"/>
      </rPr>
      <t>页额</t>
    </r>
    <r>
      <rPr>
        <sz val="11"/>
        <color rgb="FFFF0000"/>
        <rFont val="ＭＳ Ｐゴシック"/>
        <family val="2"/>
        <scheme val="minor"/>
      </rPr>
      <t>外</t>
    </r>
    <r>
      <rPr>
        <sz val="11"/>
        <color rgb="FFFF0000"/>
        <rFont val="ＭＳ Ｐゴシック"/>
        <family val="3"/>
        <charset val="134"/>
        <scheme val="minor"/>
      </rPr>
      <t>说</t>
    </r>
    <r>
      <rPr>
        <sz val="11"/>
        <color rgb="FFFF0000"/>
        <rFont val="ＭＳ Ｐゴシック"/>
        <family val="2"/>
        <scheme val="minor"/>
      </rPr>
      <t>明：改修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会根据当天日期自</t>
    </r>
    <r>
      <rPr>
        <sz val="11"/>
        <color rgb="FFFF0000"/>
        <rFont val="ＭＳ Ｐゴシック"/>
        <family val="3"/>
        <charset val="134"/>
        <scheme val="minor"/>
      </rPr>
      <t>动有较深颜色标注可改修装备名及对应星期列表</t>
    </r>
    <phoneticPr fontId="2"/>
  </si>
  <si>
    <r>
      <t>本文档</t>
    </r>
    <r>
      <rPr>
        <b/>
        <sz val="11"/>
        <color rgb="FFFF0000"/>
        <rFont val="ＭＳ Ｐゴシック"/>
        <family val="3"/>
        <charset val="134"/>
        <scheme val="minor"/>
      </rPr>
      <t>说</t>
    </r>
    <r>
      <rPr>
        <b/>
        <sz val="11"/>
        <color rgb="FFFF0000"/>
        <rFont val="ＭＳ Ｐゴシック"/>
        <family val="2"/>
        <scheme val="minor"/>
      </rPr>
      <t>明：</t>
    </r>
    <phoneticPr fontId="2"/>
  </si>
  <si>
    <r>
      <t>2.本EXCEL</t>
    </r>
    <r>
      <rPr>
        <sz val="11"/>
        <color rgb="FFFF0000"/>
        <rFont val="ＭＳ Ｐゴシック"/>
        <family val="3"/>
        <charset val="134"/>
        <scheme val="minor"/>
      </rPr>
      <t>仅针对</t>
    </r>
    <r>
      <rPr>
        <sz val="11"/>
        <color rgb="FFFF0000"/>
        <rFont val="ＭＳ Ｐゴシック"/>
        <family val="2"/>
        <scheme val="minor"/>
      </rPr>
      <t>有一定游</t>
    </r>
    <r>
      <rPr>
        <sz val="11"/>
        <color rgb="FFFF0000"/>
        <rFont val="ＭＳ Ｐゴシック"/>
        <family val="3"/>
        <charset val="134"/>
        <scheme val="minor"/>
      </rPr>
      <t>戏经验</t>
    </r>
    <r>
      <rPr>
        <sz val="11"/>
        <color rgb="FFFF0000"/>
        <rFont val="ＭＳ Ｐゴシック"/>
        <family val="2"/>
        <scheme val="minor"/>
      </rPr>
      <t>的玩家，方便一些</t>
    </r>
    <r>
      <rPr>
        <sz val="11"/>
        <color rgb="FFFF0000"/>
        <rFont val="ＭＳ Ｐゴシック"/>
        <family val="3"/>
        <charset val="134"/>
        <scheme val="minor"/>
      </rPr>
      <t>较</t>
    </r>
    <r>
      <rPr>
        <sz val="11"/>
        <color rgb="FFFF0000"/>
        <rFont val="ＭＳ Ｐゴシック"/>
        <family val="2"/>
        <scheme val="minor"/>
      </rPr>
      <t>常用数据的快速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。不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新手及常</t>
    </r>
    <r>
      <rPr>
        <sz val="11"/>
        <color rgb="FFFF0000"/>
        <rFont val="ＭＳ Ｐゴシック"/>
        <family val="3"/>
        <charset val="134"/>
        <scheme val="minor"/>
      </rPr>
      <t>识问题进行标</t>
    </r>
    <r>
      <rPr>
        <sz val="11"/>
        <color rgb="FFFF0000"/>
        <rFont val="ＭＳ Ｐゴシック"/>
        <family val="2"/>
        <scheme val="minor"/>
      </rPr>
      <t>注解</t>
    </r>
    <r>
      <rPr>
        <sz val="11"/>
        <color rgb="FFFF0000"/>
        <rFont val="ＭＳ Ｐゴシック"/>
        <family val="3"/>
        <charset val="134"/>
        <scheme val="minor"/>
      </rPr>
      <t>释指导</t>
    </r>
    <r>
      <rPr>
        <sz val="11"/>
        <color rgb="FFFF0000"/>
        <rFont val="ＭＳ Ｐゴシック"/>
        <family val="2"/>
        <scheme val="minor"/>
      </rPr>
      <t>，新手玩家可参考他人攻略或相关WIKI内容。</t>
    </r>
    <phoneticPr fontId="2"/>
  </si>
  <si>
    <r>
      <t>目</t>
    </r>
    <r>
      <rPr>
        <sz val="20"/>
        <color theme="1"/>
        <rFont val="ＭＳ Ｐゴシック"/>
        <family val="3"/>
        <charset val="134"/>
        <scheme val="minor"/>
      </rPr>
      <t>录</t>
    </r>
    <phoneticPr fontId="2"/>
  </si>
  <si>
    <r>
      <t>但</t>
    </r>
    <r>
      <rPr>
        <b/>
        <sz val="11"/>
        <color rgb="FFFF5050"/>
        <rFont val="ＭＳ Ｐゴシック"/>
        <family val="3"/>
        <charset val="134"/>
        <scheme val="minor"/>
      </rPr>
      <t>严</t>
    </r>
    <r>
      <rPr>
        <b/>
        <sz val="11"/>
        <color rgb="FFFF5050"/>
        <rFont val="ＭＳ Ｐゴシック"/>
        <family val="2"/>
        <scheme val="minor"/>
      </rPr>
      <t>禁用于任何商</t>
    </r>
    <r>
      <rPr>
        <b/>
        <sz val="11"/>
        <color rgb="FFFF5050"/>
        <rFont val="ＭＳ Ｐゴシック"/>
        <family val="3"/>
        <charset val="134"/>
        <scheme val="minor"/>
      </rPr>
      <t>业</t>
    </r>
    <r>
      <rPr>
        <b/>
        <sz val="11"/>
        <color rgb="FFFF5050"/>
        <rFont val="ＭＳ Ｐゴシック"/>
        <family val="2"/>
        <scheme val="minor"/>
      </rPr>
      <t>盈利目的</t>
    </r>
    <phoneticPr fontId="2"/>
  </si>
  <si>
    <r>
      <t>主要</t>
    </r>
    <r>
      <rPr>
        <b/>
        <sz val="11"/>
        <color rgb="FFFF5050"/>
        <rFont val="ＭＳ Ｐゴシック"/>
        <family val="3"/>
        <charset val="134"/>
        <scheme val="minor"/>
      </rPr>
      <t>资</t>
    </r>
    <r>
      <rPr>
        <b/>
        <sz val="11"/>
        <color rgb="FFFF5050"/>
        <rFont val="ＭＳ Ｐゴシック"/>
        <family val="2"/>
        <scheme val="minor"/>
      </rPr>
      <t>料来源：</t>
    </r>
    <phoneticPr fontId="2"/>
  </si>
  <si>
    <t>日文WIKI：wikiwiki.jp/kancolle/</t>
    <phoneticPr fontId="2"/>
  </si>
  <si>
    <r>
      <t>本EXCEL文件允</t>
    </r>
    <r>
      <rPr>
        <b/>
        <sz val="11"/>
        <color rgb="FFFF5050"/>
        <rFont val="ＭＳ Ｐゴシック"/>
        <family val="3"/>
        <charset val="134"/>
        <scheme val="minor"/>
      </rPr>
      <t>许</t>
    </r>
    <r>
      <rPr>
        <b/>
        <sz val="11"/>
        <color rgb="FFFF5050"/>
        <rFont val="ＭＳ Ｐゴシック"/>
        <family val="2"/>
        <scheme val="minor"/>
      </rPr>
      <t>个人用</t>
    </r>
    <r>
      <rPr>
        <b/>
        <sz val="11"/>
        <color rgb="FFFF5050"/>
        <rFont val="ＭＳ Ｐゴシック"/>
        <family val="3"/>
        <charset val="134"/>
        <scheme val="minor"/>
      </rPr>
      <t>户</t>
    </r>
    <r>
      <rPr>
        <b/>
        <sz val="11"/>
        <color rgb="FFFF5050"/>
        <rFont val="ＭＳ Ｐゴシック"/>
        <family val="2"/>
        <scheme val="minor"/>
      </rPr>
      <t>学</t>
    </r>
    <r>
      <rPr>
        <b/>
        <sz val="11"/>
        <color rgb="FFFF5050"/>
        <rFont val="ＭＳ Ｐゴシック"/>
        <family val="3"/>
        <charset val="134"/>
        <scheme val="minor"/>
      </rPr>
      <t>习</t>
    </r>
    <r>
      <rPr>
        <b/>
        <sz val="11"/>
        <color rgb="FFFF5050"/>
        <rFont val="ＭＳ Ｐゴシック"/>
        <family val="2"/>
        <scheme val="minor"/>
      </rPr>
      <t>修改</t>
    </r>
    <r>
      <rPr>
        <b/>
        <sz val="11"/>
        <color rgb="FFFF5050"/>
        <rFont val="ＭＳ Ｐゴシック"/>
        <family val="3"/>
        <charset val="134"/>
        <scheme val="minor"/>
      </rPr>
      <t>转载</t>
    </r>
    <r>
      <rPr>
        <b/>
        <sz val="11"/>
        <color rgb="FFFF5050"/>
        <rFont val="ＭＳ Ｐゴシック"/>
        <family val="2"/>
        <scheme val="minor"/>
      </rPr>
      <t>，</t>
    </r>
    <r>
      <rPr>
        <b/>
        <sz val="11"/>
        <color rgb="FFFF5050"/>
        <rFont val="ＭＳ Ｐゴシック"/>
        <family val="3"/>
        <charset val="134"/>
        <scheme val="minor"/>
      </rPr>
      <t>请</t>
    </r>
    <r>
      <rPr>
        <b/>
        <sz val="11"/>
        <color rgb="FFFF5050"/>
        <rFont val="ＭＳ Ｐゴシック"/>
        <family val="2"/>
        <scheme val="minor"/>
      </rPr>
      <t>保留原作者信息注明出</t>
    </r>
    <r>
      <rPr>
        <b/>
        <sz val="11"/>
        <color rgb="FFFF5050"/>
        <rFont val="ＭＳ Ｐゴシック"/>
        <family val="3"/>
        <charset val="134"/>
        <scheme val="minor"/>
      </rPr>
      <t>处</t>
    </r>
    <phoneticPr fontId="2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</si>
  <si>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</si>
  <si>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</si>
  <si>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</si>
  <si>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</si>
  <si>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</si>
  <si>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</si>
  <si>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</si>
  <si>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</si>
  <si>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</si>
  <si>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</si>
  <si>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</si>
  <si>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</si>
  <si>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</si>
  <si>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</si>
  <si>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</si>
  <si>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</si>
  <si>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</si>
  <si>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</si>
  <si>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</si>
  <si>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</si>
  <si>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</si>
  <si>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</si>
  <si>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</si>
  <si>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</si>
  <si>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</si>
  <si>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</si>
  <si>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</si>
  <si>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</si>
  <si>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</si>
  <si>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</si>
  <si>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</si>
  <si>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</si>
  <si>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</si>
  <si>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</si>
  <si>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</si>
  <si>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</si>
  <si>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</si>
  <si>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</si>
  <si>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A42</t>
  </si>
  <si>
    <t>A43</t>
  </si>
  <si>
    <t>A44</t>
  </si>
  <si>
    <t>A45</t>
  </si>
  <si>
    <t>A52</t>
  </si>
  <si>
    <t>A53</t>
  </si>
  <si>
    <t>B14</t>
  </si>
  <si>
    <t>A54</t>
  </si>
  <si>
    <t>A55</t>
  </si>
  <si>
    <t>C7</t>
  </si>
  <si>
    <t>A56</t>
  </si>
  <si>
    <t>A57</t>
  </si>
  <si>
    <t>A58</t>
  </si>
  <si>
    <t>A59</t>
  </si>
  <si>
    <t>「第三航空戦隊」を編成せよ！</t>
  </si>
  <si>
    <t>A60</t>
  </si>
  <si>
    <t>B53</t>
  </si>
  <si>
    <t>「第四航空戦隊」を編成せよ！</t>
  </si>
  <si>
    <t>A61</t>
  </si>
  <si>
    <t>「小沢艦隊」を編成せよ！</t>
  </si>
  <si>
    <t>A62</t>
  </si>
  <si>
    <t>新航空戦隊を編成せよ！</t>
  </si>
  <si>
    <t>A63</t>
  </si>
  <si>
    <t>A64</t>
  </si>
  <si>
    <t>A65</t>
  </si>
  <si>
    <t>A66</t>
  </si>
  <si>
    <t>A67</t>
  </si>
  <si>
    <t>B2</t>
  </si>
  <si>
    <t>B3</t>
  </si>
  <si>
    <t>B4</t>
  </si>
  <si>
    <t>B5</t>
  </si>
  <si>
    <t>B6</t>
  </si>
  <si>
    <t>B7</t>
  </si>
  <si>
    <t>B8</t>
  </si>
  <si>
    <t>B9</t>
  </si>
  <si>
    <t>B11</t>
  </si>
  <si>
    <t>B12</t>
  </si>
  <si>
    <t>B13</t>
  </si>
  <si>
    <t>B15</t>
  </si>
  <si>
    <t>B16</t>
  </si>
  <si>
    <t>B17</t>
  </si>
  <si>
    <t>B18</t>
  </si>
  <si>
    <t>B19</t>
  </si>
  <si>
    <t>B20</t>
  </si>
  <si>
    <t>B21</t>
  </si>
  <si>
    <t>B22</t>
  </si>
  <si>
    <t>D10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</si>
  <si>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</si>
  <si>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</si>
  <si>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</si>
  <si>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</si>
  <si>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</si>
  <si>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</si>
  <si>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</si>
  <si>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</si>
  <si>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</si>
  <si>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</si>
  <si>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r>
      <t>B44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</si>
  <si>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B45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</si>
  <si>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B46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</si>
  <si>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B47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</si>
  <si>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B48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</si>
  <si>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B49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</si>
  <si>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B50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</si>
  <si>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B51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</si>
  <si>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B52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</si>
  <si>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B53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</si>
  <si>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B54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</si>
  <si>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B55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</si>
  <si>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B56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</si>
  <si>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B57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</si>
  <si>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B58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</si>
  <si>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B59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</si>
  <si>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B60</t>
    </r>
    <r>
      <rPr>
        <sz val="11"/>
        <color theme="1"/>
        <rFont val="ＭＳ Ｐゴシック"/>
        <family val="2"/>
        <charset val="134"/>
        <scheme val="minor"/>
      </rPr>
      <t/>
    </r>
  </si>
  <si>
    <r>
      <t>B61</t>
    </r>
    <r>
      <rPr>
        <sz val="11"/>
        <color theme="1"/>
        <rFont val="ＭＳ Ｐゴシック"/>
        <family val="2"/>
        <charset val="134"/>
        <scheme val="minor"/>
      </rPr>
      <t/>
    </r>
  </si>
  <si>
    <t>Bd2</t>
  </si>
  <si>
    <t>Bd3</t>
  </si>
  <si>
    <t>Bd4</t>
  </si>
  <si>
    <t>Bd5</t>
  </si>
  <si>
    <t>Bd6</t>
  </si>
  <si>
    <t>Bd7</t>
  </si>
  <si>
    <t>Bd8</t>
  </si>
  <si>
    <t>Bw6</t>
  </si>
  <si>
    <t>Bw7</t>
  </si>
  <si>
    <t>Bw8</t>
  </si>
  <si>
    <t>Bw9</t>
  </si>
  <si>
    <t>Bw10</t>
  </si>
  <si>
    <t>Bm2</t>
  </si>
  <si>
    <t>Bm3</t>
  </si>
  <si>
    <t>Bm4</t>
  </si>
  <si>
    <t>C2</t>
  </si>
  <si>
    <t>C3</t>
  </si>
  <si>
    <t>C4</t>
  </si>
  <si>
    <t>C8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</si>
  <si>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</si>
  <si>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</si>
  <si>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</si>
  <si>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</si>
  <si>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</si>
  <si>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</si>
  <si>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</si>
  <si>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</si>
  <si>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</si>
  <si>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</si>
  <si>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D13</t>
  </si>
  <si>
    <t>D14</t>
  </si>
  <si>
    <t>D19</t>
  </si>
  <si>
    <t>E2</t>
  </si>
  <si>
    <t>E3</t>
  </si>
  <si>
    <t>E4</t>
  </si>
  <si>
    <t>F2</t>
  </si>
  <si>
    <t>F3</t>
  </si>
  <si>
    <t>F4</t>
  </si>
  <si>
    <t>F5</t>
  </si>
  <si>
    <t>F6</t>
  </si>
  <si>
    <t>F7</t>
  </si>
  <si>
    <t>F8</t>
  </si>
  <si>
    <t>F9</t>
  </si>
  <si>
    <t>F13</t>
  </si>
  <si>
    <t>F14</t>
  </si>
  <si>
    <t>F15</t>
  </si>
  <si>
    <t>F17</t>
  </si>
  <si>
    <t>F18</t>
  </si>
  <si>
    <t>F19</t>
  </si>
  <si>
    <t>九七式艦攻
(村田隊)*1</t>
  </si>
  <si>
    <t>F20</t>
  </si>
  <si>
    <t>天山一二型
(村田队)*1</t>
  </si>
  <si>
    <t>F21</t>
  </si>
  <si>
    <t>试制甲板用
弹射器*1</t>
  </si>
  <si>
    <t>F22</t>
  </si>
  <si>
    <t>零式舰战21型
（熟练）*1</t>
  </si>
  <si>
    <t>F23</t>
  </si>
  <si>
    <t>F24</t>
  </si>
  <si>
    <t>零式舰战52型
(熟练)*1</t>
  </si>
  <si>
    <t>F25</t>
  </si>
  <si>
    <t>F26</t>
  </si>
  <si>
    <t>零战52型丙
(付岩井小队)*1</t>
  </si>
  <si>
    <t>F27</t>
  </si>
  <si>
    <t>零战62型(爆
战/岩井队)*1</t>
  </si>
  <si>
    <t>F28</t>
  </si>
  <si>
    <t>零战21型(付
岩本小队)*1</t>
  </si>
  <si>
    <t>F29</t>
  </si>
  <si>
    <t>零战52型甲(付
岩本小队)*1</t>
  </si>
  <si>
    <t>F30</t>
  </si>
  <si>
    <t>零式舰战53型
(岩本队)*1</t>
  </si>
  <si>
    <r>
      <rPr>
        <b/>
        <sz val="11"/>
        <rFont val="宋体"/>
        <family val="3"/>
        <charset val="134"/>
      </rPr>
      <t>种类</t>
    </r>
    <phoneticPr fontId="14" type="noConversion"/>
  </si>
  <si>
    <r>
      <rPr>
        <b/>
        <sz val="11"/>
        <rFont val="宋体"/>
        <family val="3"/>
        <charset val="134"/>
      </rPr>
      <t>任务</t>
    </r>
    <r>
      <rPr>
        <b/>
        <sz val="11"/>
        <rFont val="Verdana"/>
        <family val="2"/>
      </rPr>
      <t>ID</t>
    </r>
    <phoneticPr fontId="14" type="noConversion"/>
  </si>
  <si>
    <r>
      <rPr>
        <b/>
        <sz val="11"/>
        <rFont val="宋体"/>
        <family val="3"/>
        <charset val="134"/>
      </rPr>
      <t>前置任务</t>
    </r>
    <phoneticPr fontId="14" type="noConversion"/>
  </si>
  <si>
    <r>
      <rPr>
        <b/>
        <sz val="11"/>
        <color theme="1"/>
        <rFont val="宋体"/>
        <family val="3"/>
        <charset val="134"/>
      </rPr>
      <t>任务名</t>
    </r>
    <phoneticPr fontId="14" type="noConversion"/>
  </si>
  <si>
    <r>
      <rPr>
        <b/>
        <sz val="11"/>
        <color theme="1"/>
        <rFont val="宋体"/>
        <family val="3"/>
        <charset val="134"/>
      </rPr>
      <t>燃料</t>
    </r>
    <phoneticPr fontId="14" type="noConversion"/>
  </si>
  <si>
    <r>
      <rPr>
        <b/>
        <sz val="11"/>
        <color theme="1"/>
        <rFont val="宋体"/>
        <family val="3"/>
        <charset val="134"/>
      </rPr>
      <t>弹药</t>
    </r>
    <phoneticPr fontId="14" type="noConversion"/>
  </si>
  <si>
    <r>
      <rPr>
        <b/>
        <sz val="11"/>
        <color theme="1"/>
        <rFont val="宋体"/>
        <family val="3"/>
        <charset val="134"/>
      </rPr>
      <t>钢材</t>
    </r>
    <phoneticPr fontId="14" type="noConversion"/>
  </si>
  <si>
    <r>
      <rPr>
        <b/>
        <sz val="11"/>
        <color theme="1"/>
        <rFont val="宋体"/>
        <family val="3"/>
        <charset val="134"/>
      </rPr>
      <t>铝</t>
    </r>
    <phoneticPr fontId="14" type="noConversion"/>
  </si>
  <si>
    <r>
      <rPr>
        <b/>
        <sz val="11"/>
        <color theme="1"/>
        <rFont val="宋体"/>
        <family val="3"/>
        <charset val="134"/>
      </rPr>
      <t>任务内容</t>
    </r>
    <phoneticPr fontId="14" type="noConversion"/>
  </si>
  <si>
    <r>
      <rPr>
        <b/>
        <sz val="11"/>
        <color theme="1"/>
        <rFont val="宋体"/>
        <family val="3"/>
        <charset val="134"/>
      </rPr>
      <t>备注</t>
    </r>
    <phoneticPr fontId="14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</si>
  <si>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</si>
  <si>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</t>
    <phoneticPr fontId="14" type="noConversion"/>
  </si>
  <si>
    <r>
      <rPr>
        <sz val="11"/>
        <color theme="1"/>
        <rFont val="宋体"/>
        <family val="3"/>
        <charset val="134"/>
      </rPr>
      <t>はじめての「編成」！</t>
    </r>
  </si>
  <si>
    <r>
      <rPr>
        <sz val="11"/>
        <color theme="1"/>
        <rFont val="宋体"/>
        <family val="2"/>
        <charset val="134"/>
      </rPr>
      <t>在第一舰队配置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2"/>
        <charset val="134"/>
      </rPr>
      <t>艘舰船以上即可</t>
    </r>
    <phoneticPr fontId="13" type="noConversion"/>
  </si>
  <si>
    <r>
      <rPr>
        <sz val="11"/>
        <color theme="1"/>
        <rFont val="宋体"/>
        <family val="3"/>
        <charset val="134"/>
      </rPr>
      <t>「駆逐隊」を編成せよ！</t>
    </r>
  </si>
  <si>
    <r>
      <rPr>
        <sz val="11"/>
        <color theme="1"/>
        <rFont val="宋体"/>
        <family val="2"/>
        <charset val="134"/>
      </rPr>
      <t>在第一舰队配置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2"/>
        <charset val="134"/>
      </rPr>
      <t>艘驱逐船即可</t>
    </r>
    <phoneticPr fontId="13" type="noConversion"/>
  </si>
  <si>
    <r>
      <rPr>
        <sz val="11"/>
        <color theme="1"/>
        <rFont val="宋体"/>
        <family val="3"/>
        <charset val="134"/>
      </rPr>
      <t>「水雷戦隊」を編成せよ！</t>
    </r>
    <phoneticPr fontId="14" type="noConversion"/>
  </si>
  <si>
    <r>
      <rPr>
        <sz val="11"/>
        <color theme="1"/>
        <rFont val="宋体"/>
        <family val="2"/>
        <charset val="134"/>
      </rPr>
      <t>第一舰队以轻巡为旗舰，再搭配复数只驱逐舰即可</t>
    </r>
    <phoneticPr fontId="13" type="noConversion"/>
  </si>
  <si>
    <t>A3</t>
    <phoneticPr fontId="14" type="noConversion"/>
  </si>
  <si>
    <r>
      <t>6</t>
    </r>
    <r>
      <rPr>
        <sz val="11"/>
        <color theme="1"/>
        <rFont val="宋体"/>
        <family val="3"/>
        <charset val="134"/>
      </rPr>
      <t>隻編成の艦隊を編成せよ！</t>
    </r>
  </si>
  <si>
    <r>
      <rPr>
        <sz val="11"/>
        <color theme="1"/>
        <rFont val="宋体"/>
        <family val="2"/>
        <charset val="134"/>
      </rPr>
      <t>在第一舰队配置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2"/>
        <charset val="134"/>
      </rPr>
      <t>艘舰船即可</t>
    </r>
    <phoneticPr fontId="13" type="noConversion"/>
  </si>
  <si>
    <r>
      <rPr>
        <sz val="11"/>
        <color theme="1"/>
        <rFont val="宋体"/>
        <family val="3"/>
        <charset val="134"/>
      </rPr>
      <t>軽巡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隻を擁する隊を編成せよ！</t>
    </r>
  </si>
  <si>
    <r>
      <rPr>
        <sz val="11"/>
        <color theme="1"/>
        <rFont val="宋体"/>
        <family val="2"/>
        <charset val="134"/>
      </rPr>
      <t>第一舰队配置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2"/>
        <charset val="134"/>
      </rPr>
      <t>艘轻巡</t>
    </r>
    <phoneticPr fontId="13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</si>
  <si>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艦隊を編成せよ！</t>
    </r>
  </si>
  <si>
    <r>
      <rPr>
        <sz val="11"/>
        <color theme="1"/>
        <rFont val="宋体"/>
        <family val="2"/>
        <charset val="134"/>
      </rPr>
      <t>为第二舰队配置旗舰即可</t>
    </r>
    <phoneticPr fontId="13" type="noConversion"/>
  </si>
  <si>
    <t>A5</t>
    <phoneticPr fontId="14" type="noConversion"/>
  </si>
  <si>
    <r>
      <rPr>
        <sz val="11"/>
        <color theme="1"/>
        <rFont val="宋体"/>
        <family val="3"/>
        <charset val="134"/>
      </rPr>
      <t>「重巡戦隊」を編成せよ！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</si>
  <si>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*1</t>
    </r>
    <phoneticPr fontId="14" type="noConversion"/>
  </si>
  <si>
    <r>
      <rPr>
        <sz val="11"/>
        <color theme="1"/>
        <rFont val="宋体"/>
        <family val="2"/>
        <charset val="134"/>
      </rPr>
      <t>第一舰队配置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2"/>
        <charset val="134"/>
      </rPr>
      <t>艘重巡</t>
    </r>
    <phoneticPr fontId="13" type="noConversion"/>
  </si>
  <si>
    <r>
      <rPr>
        <sz val="11"/>
        <color theme="1"/>
        <rFont val="宋体"/>
        <family val="3"/>
        <charset val="134"/>
      </rPr>
      <t>「天龍」型軽巡姉妹の全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</si>
  <si>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天龙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龙田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</si>
  <si>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color theme="1"/>
        <rFont val="宋体"/>
        <family val="3"/>
        <charset val="134"/>
      </rPr>
      <t>「水上機母艦」を配備せよ！</t>
    </r>
  </si>
  <si>
    <r>
      <rPr>
        <sz val="11"/>
        <color theme="1"/>
        <rFont val="宋体"/>
        <family val="2"/>
        <charset val="134"/>
      </rPr>
      <t>第一舰队配置一艘水上机母舰即可</t>
    </r>
    <phoneticPr fontId="13" type="noConversion"/>
  </si>
  <si>
    <t>A9</t>
    <phoneticPr fontId="14" type="noConversion"/>
  </si>
  <si>
    <r>
      <rPr>
        <sz val="11"/>
        <color theme="1"/>
        <rFont val="宋体"/>
        <family val="3"/>
        <charset val="134"/>
      </rPr>
      <t>「第六駆逐隊」を編成せよ！</t>
    </r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</si>
  <si>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晓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雷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电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</si>
  <si>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</si>
  <si>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艦隊で空母機動部隊を編成せよ！</t>
    </r>
  </si>
  <si>
    <r>
      <rPr>
        <sz val="11"/>
        <color theme="1"/>
        <rFont val="宋体"/>
        <family val="2"/>
        <charset val="134"/>
      </rPr>
      <t>为第二舰队配置航母旗舰一艘，驱逐舰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2"/>
        <charset val="134"/>
      </rPr>
      <t>艘</t>
    </r>
    <phoneticPr fontId="13" type="noConversion"/>
  </si>
  <si>
    <r>
      <rPr>
        <sz val="11"/>
        <color theme="1"/>
        <rFont val="宋体"/>
        <family val="2"/>
        <charset val="134"/>
      </rPr>
      <t>轻空母可以，水上机母舰不可。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</si>
  <si>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</si>
  <si>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r>
      <rPr>
        <sz val="11"/>
        <color theme="1"/>
        <rFont val="宋体"/>
        <family val="3"/>
        <charset val="134"/>
      </rPr>
      <t>空母機動部隊を編成せよ！</t>
    </r>
  </si>
  <si>
    <r>
      <rPr>
        <sz val="11"/>
        <color theme="1"/>
        <rFont val="宋体"/>
        <family val="2"/>
        <charset val="134"/>
      </rPr>
      <t>配置航空母舰</t>
    </r>
    <r>
      <rPr>
        <sz val="11"/>
        <color rgb="FFFF0000"/>
        <rFont val="宋体"/>
        <family val="3"/>
        <charset val="134"/>
      </rPr>
      <t>一艘</t>
    </r>
    <r>
      <rPr>
        <sz val="11"/>
        <color theme="1"/>
        <rFont val="宋体"/>
        <family val="3"/>
        <charset val="134"/>
      </rPr>
      <t>作为旗舰和</t>
    </r>
    <r>
      <rPr>
        <sz val="11"/>
        <color theme="1"/>
        <rFont val="Verdana"/>
        <family val="2"/>
      </rPr>
      <t xml:space="preserve"> </t>
    </r>
    <r>
      <rPr>
        <sz val="11"/>
        <color rgb="FFFF0000"/>
        <rFont val="Verdana"/>
        <family val="2"/>
      </rPr>
      <t>3</t>
    </r>
    <r>
      <rPr>
        <sz val="11"/>
        <color rgb="FFFF0000"/>
        <rFont val="宋体"/>
        <family val="3"/>
        <charset val="134"/>
      </rPr>
      <t>艘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驱逐</t>
    </r>
    <phoneticPr fontId="13" type="noConversion"/>
  </si>
  <si>
    <r>
      <rPr>
        <sz val="11"/>
        <color theme="1"/>
        <rFont val="宋体"/>
        <family val="2"/>
        <charset val="134"/>
      </rPr>
      <t>轻空母也可，水上机母舰不可。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</si>
  <si>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</si>
  <si>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A12</t>
    <phoneticPr fontId="14" type="noConversion"/>
  </si>
  <si>
    <r>
      <rPr>
        <sz val="11"/>
        <color theme="1"/>
        <rFont val="宋体"/>
        <family val="3"/>
        <charset val="134"/>
      </rPr>
      <t>戦艦と重巡による主力艦隊を編成せよ！</t>
    </r>
  </si>
  <si>
    <r>
      <rPr>
        <sz val="11"/>
        <color theme="1"/>
        <rFont val="宋体"/>
        <family val="2"/>
        <charset val="134"/>
      </rPr>
      <t>第一舰队配置战舰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2"/>
        <charset val="134"/>
      </rPr>
      <t>艘以上，重巡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2"/>
        <charset val="134"/>
      </rPr>
      <t>艘以上的主力队伍</t>
    </r>
    <phoneticPr fontId="13" type="noConversion"/>
  </si>
  <si>
    <r>
      <rPr>
        <sz val="11"/>
        <color theme="1"/>
        <rFont val="宋体"/>
        <family val="2"/>
        <charset val="134"/>
      </rPr>
      <t>航空战舰不可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</si>
  <si>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</si>
  <si>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A7</t>
    <phoneticPr fontId="14" type="noConversion"/>
  </si>
  <si>
    <r>
      <rPr>
        <sz val="11"/>
        <color theme="1"/>
        <rFont val="宋体"/>
        <family val="3"/>
        <charset val="134"/>
      </rPr>
      <t>「川内」型軽巡姉妹の全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艦を編成せよ！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</si>
  <si>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川内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神通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那珂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</si>
  <si>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</si>
  <si>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A14</t>
    <phoneticPr fontId="14" type="noConversion"/>
  </si>
  <si>
    <r>
      <rPr>
        <sz val="11"/>
        <color theme="1"/>
        <rFont val="宋体"/>
        <family val="3"/>
        <charset val="134"/>
      </rPr>
      <t>「妙高」型重巡姉妹の全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艦を編成せよ！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</si>
  <si>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</si>
  <si>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妙高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那智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羽黑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</si>
  <si>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</si>
  <si>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A15</t>
    <phoneticPr fontId="14" type="noConversion"/>
  </si>
  <si>
    <r>
      <rPr>
        <sz val="11"/>
        <color theme="1"/>
        <rFont val="宋体"/>
        <family val="3"/>
        <charset val="134"/>
      </rPr>
      <t>「金剛」型による高速戦艦部隊を編成せよ！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</si>
  <si>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金刚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比叡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榛名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雾岛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</si>
  <si>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</si>
  <si>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A8</t>
    <phoneticPr fontId="14" type="noConversion"/>
  </si>
  <si>
    <r>
      <rPr>
        <sz val="11"/>
        <color theme="1"/>
        <rFont val="宋体"/>
        <family val="3"/>
        <charset val="134"/>
      </rPr>
      <t>「扶桑」型戦艦姉妹の全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艦を編成せよ！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</si>
  <si>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</si>
  <si>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扶桑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山城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</si>
  <si>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</si>
  <si>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A17</t>
    <phoneticPr fontId="14" type="noConversion"/>
  </si>
  <si>
    <r>
      <rPr>
        <sz val="11"/>
        <color theme="1"/>
        <rFont val="宋体"/>
        <family val="3"/>
        <charset val="134"/>
      </rPr>
      <t>「伊勢」型戦艦姉妹の全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艦を編成せよ！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</si>
  <si>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4" type="noConversion"/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</si>
  <si>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伊势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日向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</si>
  <si>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</si>
  <si>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A13</t>
    <phoneticPr fontId="14" type="noConversion"/>
  </si>
  <si>
    <r>
      <rPr>
        <sz val="11"/>
        <color theme="1"/>
        <rFont val="宋体"/>
        <family val="3"/>
        <charset val="134"/>
      </rPr>
      <t>「南雲機動部隊」を編成せよ！</t>
    </r>
    <phoneticPr fontId="14" type="noConversion"/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</si>
  <si>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赤城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加贺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飞龙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苍龙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</si>
  <si>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rFont val="宋体"/>
        <family val="3"/>
        <charset val="134"/>
      </rPr>
      <t>编成类</t>
    </r>
    <phoneticPr fontId="14" type="noConversion"/>
  </si>
  <si>
    <t>A13</t>
    <phoneticPr fontId="14" type="noConversion"/>
  </si>
  <si>
    <r>
      <rPr>
        <sz val="11"/>
        <color theme="1"/>
        <rFont val="宋体"/>
        <family val="3"/>
        <charset val="134"/>
      </rPr>
      <t>「三川艦隊」を編成せよ！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</si>
  <si>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*3</t>
    </r>
    <phoneticPr fontId="14" type="noConversion"/>
  </si>
  <si>
    <r>
      <rPr>
        <sz val="11"/>
        <color theme="1"/>
        <rFont val="宋体"/>
        <family val="2"/>
        <charset val="134"/>
      </rPr>
      <t>第一舰队配置</t>
    </r>
    <r>
      <rPr>
        <sz val="11"/>
        <color rgb="FFFF000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天龙</t>
    </r>
    <r>
      <rPr>
        <sz val="11"/>
        <rFont val="宋体"/>
        <family val="3"/>
        <charset val="134"/>
      </rPr>
      <t>及</t>
    </r>
    <r>
      <rPr>
        <sz val="11"/>
        <color rgb="FFFF0000"/>
        <rFont val="宋体"/>
        <family val="3"/>
        <charset val="134"/>
      </rPr>
      <t>任意一只高速舰</t>
    </r>
    <phoneticPr fontId="13" type="noConversion"/>
  </si>
  <si>
    <t>A20</t>
    <phoneticPr fontId="14" type="noConversion"/>
  </si>
  <si>
    <r>
      <rPr>
        <sz val="11"/>
        <color theme="1"/>
        <rFont val="宋体"/>
        <family val="3"/>
        <charset val="134"/>
      </rPr>
      <t>「第四戦隊」を編成せよ！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</si>
  <si>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爱宕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高雄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摩耶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</si>
  <si>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A21</t>
    <phoneticPr fontId="14" type="noConversion"/>
  </si>
  <si>
    <r>
      <rPr>
        <sz val="11"/>
        <color theme="1"/>
        <rFont val="宋体"/>
        <family val="3"/>
        <charset val="134"/>
      </rPr>
      <t>「西村艦隊」を編成せよ！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</si>
  <si>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扶桑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山城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最上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时雨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</si>
  <si>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A22</t>
    <phoneticPr fontId="14" type="noConversion"/>
  </si>
  <si>
    <r>
      <rPr>
        <sz val="11"/>
        <color theme="1"/>
        <rFont val="宋体"/>
        <family val="3"/>
        <charset val="134"/>
      </rPr>
      <t>「第五航空戦隊」を編成せよ！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</si>
  <si>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翔鹤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瑞鹤</t>
    </r>
    <r>
      <rPr>
        <sz val="11"/>
        <color theme="1"/>
        <rFont val="宋体"/>
        <family val="3"/>
        <charset val="134"/>
      </rPr>
      <t>以及</t>
    </r>
    <r>
      <rPr>
        <sz val="11"/>
        <color rgb="FFFF0000"/>
        <rFont val="宋体"/>
        <family val="3"/>
        <charset val="134"/>
      </rPr>
      <t>其他</t>
    </r>
    <r>
      <rPr>
        <sz val="11"/>
        <color rgb="FFFF0000"/>
        <rFont val="Verdana"/>
        <family val="2"/>
      </rPr>
      <t>2</t>
    </r>
    <r>
      <rPr>
        <sz val="11"/>
        <color rgb="FFFF0000"/>
        <rFont val="宋体"/>
        <family val="3"/>
        <charset val="134"/>
      </rPr>
      <t>艘驱逐舰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</si>
  <si>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A24</t>
    <phoneticPr fontId="14" type="noConversion"/>
  </si>
  <si>
    <t>A21</t>
    <phoneticPr fontId="14" type="noConversion"/>
  </si>
  <si>
    <r>
      <rPr>
        <sz val="11"/>
        <color theme="1"/>
        <rFont val="宋体"/>
        <family val="3"/>
        <charset val="134"/>
      </rPr>
      <t>新「三川艦隊」を編成せよ！</t>
    </r>
    <phoneticPr fontId="14" type="noConversion"/>
  </si>
  <si>
    <r>
      <rPr>
        <sz val="11"/>
        <color theme="1"/>
        <rFont val="宋体"/>
        <family val="2"/>
        <charset val="134"/>
      </rPr>
      <t>第一舰队配置</t>
    </r>
    <r>
      <rPr>
        <sz val="11"/>
        <color rgb="FFFF000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天龙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衣笠</t>
    </r>
    <phoneticPr fontId="13" type="noConversion"/>
  </si>
  <si>
    <t>A21</t>
    <phoneticPr fontId="14" type="noConversion"/>
  </si>
  <si>
    <r>
      <rPr>
        <sz val="11"/>
        <color theme="1"/>
        <rFont val="宋体"/>
        <family val="3"/>
        <charset val="134"/>
      </rPr>
      <t>潜水艦隊を編成せよ！</t>
    </r>
  </si>
  <si>
    <r>
      <rPr>
        <sz val="11"/>
        <color theme="1"/>
        <rFont val="宋体"/>
        <family val="2"/>
        <charset val="134"/>
      </rPr>
      <t>第一舰队配置两艘潜水艇（潜水空母、まるゆ均可）</t>
    </r>
    <phoneticPr fontId="13" type="noConversion"/>
  </si>
  <si>
    <t>A22</t>
    <phoneticPr fontId="14" type="noConversion"/>
  </si>
  <si>
    <r>
      <rPr>
        <sz val="11"/>
        <color theme="1"/>
        <rFont val="宋体"/>
        <family val="3"/>
        <charset val="134"/>
      </rPr>
      <t>航空水上打撃艦隊を編成せよ！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</si>
  <si>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  <phoneticPr fontId="14" type="noConversion"/>
  </si>
  <si>
    <r>
      <rPr>
        <sz val="11"/>
        <color theme="1"/>
        <rFont val="宋体"/>
        <family val="2"/>
        <charset val="134"/>
      </rPr>
      <t>将两艘航空战舰和两艘航空巡洋舰配置在同一队伍</t>
    </r>
    <phoneticPr fontId="13" type="noConversion"/>
  </si>
  <si>
    <t>A21</t>
    <phoneticPr fontId="14" type="noConversion"/>
  </si>
  <si>
    <r>
      <rPr>
        <sz val="11"/>
        <color theme="1"/>
        <rFont val="宋体"/>
        <family val="3"/>
        <charset val="134"/>
      </rPr>
      <t>中規模潜水艦隊を編成せよ！</t>
    </r>
  </si>
  <si>
    <r>
      <rPr>
        <sz val="11"/>
        <color theme="1"/>
        <rFont val="宋体"/>
        <family val="2"/>
        <charset val="134"/>
      </rPr>
      <t>第一舰队配置三艘潜水艇</t>
    </r>
    <phoneticPr fontId="13" type="noConversion"/>
  </si>
  <si>
    <t>A10</t>
    <phoneticPr fontId="14" type="noConversion"/>
  </si>
  <si>
    <r>
      <rPr>
        <sz val="11"/>
        <color theme="1"/>
        <rFont val="宋体"/>
        <family val="3"/>
        <charset val="134"/>
      </rPr>
      <t>「第六戦隊」を編成せよ！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</si>
  <si>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衣笠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</si>
  <si>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A21</t>
    <phoneticPr fontId="14" type="noConversion"/>
  </si>
  <si>
    <r>
      <rPr>
        <sz val="11"/>
        <color theme="1"/>
        <rFont val="宋体"/>
        <family val="3"/>
        <charset val="134"/>
      </rPr>
      <t>「第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</si>
  <si>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那智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多摩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木曾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</si>
  <si>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A29</t>
    <phoneticPr fontId="14" type="noConversion"/>
  </si>
  <si>
    <r>
      <rPr>
        <sz val="11"/>
        <color theme="1"/>
        <rFont val="宋体"/>
        <family val="3"/>
        <charset val="134"/>
      </rPr>
      <t>「第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水雷戦隊」を編成せよ！</t>
    </r>
  </si>
  <si>
    <r>
      <rPr>
        <sz val="11"/>
        <color theme="1"/>
        <rFont val="宋体"/>
        <family val="2"/>
        <charset val="134"/>
      </rPr>
      <t>将</t>
    </r>
    <r>
      <rPr>
        <sz val="11"/>
        <color rgb="FFFF0000"/>
        <rFont val="宋体"/>
        <family val="3"/>
        <charset val="134"/>
      </rPr>
      <t>阿武隈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曙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潮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不知火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</si>
  <si>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A25</t>
    <phoneticPr fontId="14" type="noConversion"/>
  </si>
  <si>
    <r>
      <rPr>
        <sz val="11"/>
        <color theme="1"/>
        <rFont val="宋体"/>
        <family val="3"/>
        <charset val="134"/>
      </rPr>
      <t>「第八駆逐隊」を編成せよ！</t>
    </r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</si>
  <si>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朝潮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满潮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大潮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荒潮</t>
    </r>
    <r>
      <rPr>
        <sz val="11"/>
        <rFont val="宋体"/>
        <family val="3"/>
        <charset val="134"/>
      </rPr>
      <t>配置在同一队伍</t>
    </r>
    <phoneticPr fontId="13" type="noConversion"/>
  </si>
  <si>
    <t>B20</t>
    <phoneticPr fontId="14" type="noConversion"/>
  </si>
  <si>
    <r>
      <rPr>
        <sz val="11"/>
        <color theme="1"/>
        <rFont val="宋体"/>
        <family val="3"/>
        <charset val="134"/>
      </rPr>
      <t>「第十八駆逐隊」を編成せよ！</t>
    </r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</si>
  <si>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霰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阳炎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不知火</t>
    </r>
    <r>
      <rPr>
        <sz val="11"/>
        <rFont val="宋体"/>
        <family val="3"/>
        <charset val="134"/>
      </rPr>
      <t>配置在同一队伍</t>
    </r>
    <phoneticPr fontId="13" type="noConversion"/>
  </si>
  <si>
    <t>A31</t>
    <phoneticPr fontId="14" type="noConversion"/>
  </si>
  <si>
    <r>
      <rPr>
        <sz val="11"/>
        <color theme="1"/>
        <rFont val="宋体"/>
        <family val="3"/>
        <charset val="134"/>
      </rPr>
      <t>「第三十駆逐隊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第一次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」を編成せよ！</t>
    </r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</si>
  <si>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睦月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如月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弥生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望月</t>
    </r>
    <r>
      <rPr>
        <sz val="11"/>
        <rFont val="宋体"/>
        <family val="3"/>
        <charset val="134"/>
      </rPr>
      <t>配置在同一队伍</t>
    </r>
    <phoneticPr fontId="13" type="noConversion"/>
  </si>
  <si>
    <t>A33</t>
    <phoneticPr fontId="14" type="noConversion"/>
  </si>
  <si>
    <r>
      <rPr>
        <sz val="11"/>
        <color theme="1"/>
        <rFont val="宋体"/>
        <family val="3"/>
        <charset val="134"/>
      </rPr>
      <t>「第三十駆逐隊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第二次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」を編成せよ！</t>
    </r>
    <phoneticPr fontId="14" type="noConversion"/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</si>
  <si>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睦月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卯月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弥生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望月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</si>
  <si>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B24</t>
    <phoneticPr fontId="14" type="noConversion"/>
  </si>
  <si>
    <r>
      <rPr>
        <sz val="11"/>
        <color theme="1"/>
        <rFont val="宋体"/>
        <family val="3"/>
        <charset val="134"/>
      </rPr>
      <t>「第五戦隊」を編成せよ！</t>
    </r>
    <phoneticPr fontId="14" type="noConversion"/>
  </si>
  <si>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妙高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那智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羽黒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</si>
  <si>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A28</t>
    <phoneticPr fontId="14" type="noConversion"/>
  </si>
  <si>
    <r>
      <rPr>
        <sz val="11"/>
        <color theme="1"/>
        <rFont val="宋体"/>
        <family val="3"/>
        <charset val="134"/>
      </rPr>
      <t>新編「第二航空戦隊」を編成せよ！</t>
    </r>
    <phoneticPr fontId="14" type="noConversion"/>
  </si>
  <si>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飛龍改二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※旗艦</t>
    </r>
    <r>
      <rPr>
        <sz val="11"/>
        <color theme="1"/>
        <rFont val="Verdana"/>
        <family val="2"/>
      </rPr>
      <t>)</t>
    </r>
    <r>
      <rPr>
        <sz val="11"/>
        <color rgb="FFFF0000"/>
        <rFont val="宋体"/>
        <family val="3"/>
        <charset val="134"/>
      </rPr>
      <t>蒼龍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艘驱逐配置在同一队伍</t>
    </r>
    <phoneticPr fontId="13" type="noConversion"/>
  </si>
  <si>
    <t>A27</t>
    <phoneticPr fontId="14" type="noConversion"/>
  </si>
  <si>
    <r>
      <rPr>
        <sz val="11"/>
        <color theme="1"/>
        <rFont val="宋体"/>
        <family val="3"/>
        <charset val="134"/>
      </rPr>
      <t>潜水艦隊「第六艦隊」を編成せよ！</t>
    </r>
    <phoneticPr fontId="14" type="noConversion"/>
  </si>
  <si>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潜水母艦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※旗艦</t>
    </r>
    <r>
      <rPr>
        <sz val="11"/>
        <color theme="1"/>
        <rFont val="Verdana"/>
        <family val="2"/>
      </rPr>
      <t>)4</t>
    </r>
    <r>
      <rPr>
        <sz val="11"/>
        <color theme="1"/>
        <rFont val="宋体"/>
        <family val="3"/>
        <charset val="134"/>
      </rPr>
      <t>艘配置在同一队伍</t>
    </r>
    <phoneticPr fontId="13" type="noConversion"/>
  </si>
  <si>
    <r>
      <rPr>
        <sz val="11"/>
        <color theme="1"/>
        <rFont val="宋体"/>
        <family val="3"/>
        <charset val="134"/>
      </rPr>
      <t>注意潜水</t>
    </r>
    <r>
      <rPr>
        <sz val="11"/>
        <color rgb="FFFF0000"/>
        <rFont val="宋体"/>
        <family val="3"/>
        <charset val="134"/>
      </rPr>
      <t>母舰</t>
    </r>
    <r>
      <rPr>
        <sz val="11"/>
        <color theme="1"/>
        <rFont val="宋体"/>
        <family val="3"/>
        <charset val="134"/>
      </rPr>
      <t>和潜水</t>
    </r>
    <r>
      <rPr>
        <sz val="11"/>
        <color rgb="FFFF0000"/>
        <rFont val="宋体"/>
        <family val="3"/>
        <charset val="134"/>
      </rPr>
      <t>空母</t>
    </r>
    <r>
      <rPr>
        <sz val="11"/>
        <color theme="1"/>
        <rFont val="宋体"/>
        <family val="3"/>
        <charset val="134"/>
      </rPr>
      <t>的区别，潜水母舰</t>
    </r>
    <r>
      <rPr>
        <sz val="11"/>
        <color rgb="FFFF0000"/>
        <rFont val="宋体"/>
        <family val="3"/>
        <charset val="134"/>
      </rPr>
      <t>不是</t>
    </r>
    <r>
      <rPr>
        <sz val="11"/>
        <color theme="1"/>
        <rFont val="宋体"/>
        <family val="3"/>
        <charset val="134"/>
      </rPr>
      <t>潜水空母</t>
    </r>
    <phoneticPr fontId="13" type="noConversion"/>
  </si>
  <si>
    <t>A35</t>
    <phoneticPr fontId="14" type="noConversion"/>
  </si>
  <si>
    <r>
      <rPr>
        <sz val="11"/>
        <color theme="1"/>
        <rFont val="宋体"/>
        <family val="3"/>
        <charset val="134"/>
      </rPr>
      <t>新型電探を配備せよ</t>
    </r>
    <phoneticPr fontId="14" type="noConversion"/>
  </si>
  <si>
    <r>
      <rPr>
        <sz val="11"/>
        <color theme="1"/>
        <rFont val="宋体"/>
        <family val="3"/>
        <charset val="134"/>
      </rPr>
      <t>新型電探運用試験のため、第一艦隊の旗艦に「</t>
    </r>
    <r>
      <rPr>
        <sz val="11"/>
        <color rgb="FFFF0000"/>
        <rFont val="宋体"/>
        <family val="3"/>
        <charset val="134"/>
      </rPr>
      <t>妙高改二</t>
    </r>
    <r>
      <rPr>
        <sz val="11"/>
        <color theme="1"/>
        <rFont val="宋体"/>
        <family val="3"/>
        <charset val="134"/>
      </rPr>
      <t>」を配備せよ！</t>
    </r>
    <phoneticPr fontId="13" type="noConversion"/>
  </si>
  <si>
    <t>B25</t>
    <phoneticPr fontId="14" type="noConversion"/>
  </si>
  <si>
    <r>
      <rPr>
        <sz val="11"/>
        <color theme="1"/>
        <rFont val="宋体"/>
        <family val="3"/>
        <charset val="134"/>
      </rPr>
      <t>再編成「第二航空戦隊」を強化せよ！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</si>
  <si>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蒼龍改二</t>
    </r>
    <r>
      <rPr>
        <sz val="11"/>
        <color theme="1"/>
        <rFont val="宋体"/>
        <family val="3"/>
        <charset val="134"/>
      </rPr>
      <t>」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※旗艦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及「</t>
    </r>
    <r>
      <rPr>
        <sz val="11"/>
        <color rgb="FFFF0000"/>
        <rFont val="宋体"/>
        <family val="3"/>
        <charset val="134"/>
      </rPr>
      <t>飛龍改二</t>
    </r>
    <r>
      <rPr>
        <sz val="11"/>
        <color theme="1"/>
        <rFont val="宋体"/>
        <family val="3"/>
        <charset val="134"/>
      </rPr>
      <t>」和</t>
    </r>
    <r>
      <rPr>
        <sz val="11"/>
        <color theme="1"/>
        <rFont val="Verdana"/>
        <family val="2"/>
      </rPr>
      <t xml:space="preserve"> 2</t>
    </r>
    <r>
      <rPr>
        <sz val="11"/>
        <color theme="1"/>
        <rFont val="宋体"/>
        <family val="3"/>
        <charset val="134"/>
      </rPr>
      <t>只驱逐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</si>
  <si>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WB02</t>
    <phoneticPr fontId="14" type="noConversion"/>
  </si>
  <si>
    <r>
      <rPr>
        <sz val="11"/>
        <color theme="1"/>
        <rFont val="宋体"/>
        <family val="3"/>
        <charset val="134"/>
      </rPr>
      <t>精鋭「第三戦隊」全艦集結せよ！</t>
    </r>
    <phoneticPr fontId="14" type="noConversion"/>
  </si>
  <si>
    <r>
      <t>4</t>
    </r>
    <r>
      <rPr>
        <sz val="11"/>
        <color theme="1"/>
        <rFont val="宋体"/>
        <family val="3"/>
        <charset val="134"/>
      </rPr>
      <t>只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改二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Verdana"/>
        <family val="2"/>
      </rPr>
      <t xml:space="preserve"> </t>
    </r>
    <r>
      <rPr>
        <sz val="11"/>
        <color rgb="FFFF0000"/>
        <rFont val="宋体"/>
        <family val="3"/>
        <charset val="134"/>
      </rPr>
      <t>金刚级战舰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</si>
  <si>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A41</t>
    <phoneticPr fontId="14" type="noConversion"/>
  </si>
  <si>
    <r>
      <rPr>
        <sz val="11"/>
        <color theme="1"/>
        <rFont val="宋体"/>
        <family val="3"/>
        <charset val="134"/>
      </rPr>
      <t>「新型正規空母」を配備せよ！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</si>
  <si>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雲龍</t>
    </r>
    <r>
      <rPr>
        <sz val="11"/>
        <color theme="1"/>
        <rFont val="宋体"/>
        <family val="3"/>
        <charset val="134"/>
      </rPr>
      <t>」作为第一艦隊機旗艦配備！</t>
    </r>
    <phoneticPr fontId="13" type="noConversion"/>
  </si>
  <si>
    <t>A32</t>
    <phoneticPr fontId="14" type="noConversion"/>
  </si>
  <si>
    <r>
      <rPr>
        <sz val="11"/>
        <color theme="1"/>
        <rFont val="宋体"/>
        <family val="3"/>
        <charset val="134"/>
      </rPr>
      <t>主力戦艦部隊「第二戦隊」を編成せよ！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</si>
  <si>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長門型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隻和「</t>
    </r>
    <r>
      <rPr>
        <sz val="11"/>
        <color indexed="10"/>
        <rFont val="宋体"/>
        <family val="3"/>
        <charset val="134"/>
      </rPr>
      <t>扶桑型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隻配置在同一队伍</t>
    </r>
    <phoneticPr fontId="14" type="noConversion"/>
  </si>
  <si>
    <r>
      <rPr>
        <sz val="11"/>
        <color rgb="FFFF0000"/>
        <rFont val="宋体"/>
        <family val="3"/>
        <charset val="134"/>
      </rPr>
      <t>長門改</t>
    </r>
    <r>
      <rPr>
        <sz val="11"/>
        <color indexed="8"/>
        <rFont val="★日文毛笔"/>
        <family val="3"/>
        <charset val="128"/>
      </rPr>
      <t>・</t>
    </r>
    <r>
      <rPr>
        <sz val="11"/>
        <color rgb="FFFF0000"/>
        <rFont val="宋体"/>
        <family val="3"/>
        <charset val="134"/>
      </rPr>
      <t>陸奥改</t>
    </r>
    <r>
      <rPr>
        <sz val="11"/>
        <color indexed="8"/>
        <rFont val="★日文毛笔"/>
        <family val="3"/>
        <charset val="128"/>
      </rPr>
      <t>・</t>
    </r>
    <r>
      <rPr>
        <sz val="11"/>
        <color rgb="FFFF0000"/>
        <rFont val="宋体"/>
        <family val="3"/>
        <charset val="134"/>
      </rPr>
      <t>扶桑改</t>
    </r>
    <r>
      <rPr>
        <sz val="11"/>
        <color indexed="8"/>
        <rFont val="★日文毛笔"/>
        <family val="3"/>
        <charset val="128"/>
      </rPr>
      <t>・</t>
    </r>
    <r>
      <rPr>
        <sz val="11"/>
        <color rgb="FFFF0000"/>
        <rFont val="宋体"/>
        <family val="3"/>
        <charset val="134"/>
      </rPr>
      <t>山城改</t>
    </r>
    <r>
      <rPr>
        <sz val="11"/>
        <color indexed="8"/>
        <rFont val="宋体"/>
        <family val="3"/>
        <charset val="134"/>
      </rPr>
      <t>都可以</t>
    </r>
    <phoneticPr fontId="14" type="noConversion"/>
  </si>
  <si>
    <t>B31</t>
    <phoneticPr fontId="14" type="noConversion"/>
  </si>
  <si>
    <r>
      <rPr>
        <sz val="11"/>
        <color theme="1"/>
        <rFont val="宋体"/>
        <family val="3"/>
        <charset val="134"/>
      </rPr>
      <t>戦艦を主力とした水上打撃部隊を編成せよ！</t>
    </r>
    <phoneticPr fontId="14" type="noConversion"/>
  </si>
  <si>
    <r>
      <rPr>
        <sz val="11"/>
        <color indexed="10"/>
        <rFont val="宋体"/>
        <family val="3"/>
        <charset val="134"/>
      </rPr>
      <t>大和型</t>
    </r>
    <r>
      <rPr>
        <sz val="11"/>
        <color indexed="8"/>
        <rFont val="宋体"/>
        <family val="3"/>
        <charset val="134"/>
      </rPr>
      <t>・</t>
    </r>
    <r>
      <rPr>
        <sz val="11"/>
        <color indexed="10"/>
        <rFont val="宋体"/>
        <family val="3"/>
        <charset val="134"/>
      </rPr>
      <t>長門型</t>
    </r>
    <r>
      <rPr>
        <sz val="11"/>
        <color indexed="8"/>
        <rFont val="宋体"/>
        <family val="3"/>
        <charset val="134"/>
      </rPr>
      <t>・</t>
    </r>
    <r>
      <rPr>
        <sz val="11"/>
        <color indexed="10"/>
        <rFont val="宋体"/>
        <family val="3"/>
        <charset val="134"/>
      </rPr>
      <t>伊勢型</t>
    </r>
    <r>
      <rPr>
        <sz val="11"/>
        <color indexed="8"/>
        <rFont val="宋体"/>
        <family val="3"/>
        <charset val="134"/>
      </rPr>
      <t>・</t>
    </r>
    <r>
      <rPr>
        <sz val="11"/>
        <color indexed="10"/>
        <rFont val="宋体"/>
        <family val="3"/>
        <charset val="134"/>
      </rPr>
      <t>扶桑型</t>
    </r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Verdana"/>
        <family val="2"/>
      </rPr>
      <t>3</t>
    </r>
    <r>
      <rPr>
        <sz val="11"/>
        <color indexed="8"/>
        <rFont val="宋体"/>
        <family val="3"/>
        <charset val="134"/>
      </rPr>
      <t>只和一只</t>
    </r>
    <r>
      <rPr>
        <sz val="11"/>
        <color indexed="10"/>
        <rFont val="宋体"/>
        <family val="3"/>
        <charset val="134"/>
      </rPr>
      <t>轻巡</t>
    </r>
    <r>
      <rPr>
        <sz val="11"/>
        <color indexed="8"/>
        <rFont val="宋体"/>
        <family val="3"/>
        <charset val="134"/>
      </rPr>
      <t>配置在同一队伍</t>
    </r>
    <phoneticPr fontId="14" type="noConversion"/>
  </si>
  <si>
    <t>A35
B14</t>
    <phoneticPr fontId="14" type="noConversion"/>
  </si>
  <si>
    <r>
      <rPr>
        <sz val="11"/>
        <color theme="1"/>
        <rFont val="宋体"/>
        <family val="3"/>
        <charset val="134"/>
      </rPr>
      <t>「西村艦隊」を再編成せよ！</t>
    </r>
    <phoneticPr fontId="14" type="noConversion"/>
  </si>
  <si>
    <r>
      <rPr>
        <sz val="11"/>
        <color theme="1"/>
        <rFont val="宋体"/>
        <family val="3"/>
        <charset val="134"/>
      </rPr>
      <t>以「</t>
    </r>
    <r>
      <rPr>
        <sz val="11"/>
        <color rgb="FFFF0000"/>
        <rFont val="宋体"/>
        <family val="3"/>
        <charset val="134"/>
      </rPr>
      <t>扶桑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山城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最上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時雨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満潮</t>
    </r>
    <r>
      <rPr>
        <sz val="11"/>
        <color theme="1"/>
        <rFont val="宋体"/>
        <family val="3"/>
        <charset val="134"/>
      </rPr>
      <t>」为基幹的西村艦隊編成！</t>
    </r>
    <phoneticPr fontId="13" type="noConversion"/>
  </si>
  <si>
    <t>A9</t>
    <phoneticPr fontId="14" type="noConversion"/>
  </si>
  <si>
    <r>
      <rPr>
        <sz val="11"/>
        <color theme="1"/>
        <rFont val="宋体"/>
        <family val="3"/>
        <charset val="134"/>
      </rPr>
      <t>改修工廠を準備せよ！</t>
    </r>
    <phoneticPr fontId="14" type="noConversion"/>
  </si>
  <si>
    <r>
      <rPr>
        <sz val="11"/>
        <color theme="1"/>
        <rFont val="宋体"/>
        <family val="3"/>
        <charset val="134"/>
      </rPr>
      <t>第一艦隊的旗艦为「</t>
    </r>
    <r>
      <rPr>
        <sz val="11"/>
        <color rgb="FFFF0000"/>
        <rFont val="宋体"/>
        <family val="3"/>
        <charset val="134"/>
      </rPr>
      <t>明石</t>
    </r>
    <r>
      <rPr>
        <sz val="11"/>
        <color theme="1"/>
        <rFont val="宋体"/>
        <family val="3"/>
        <charset val="134"/>
      </rPr>
      <t>」、改修工廠準備完成！</t>
    </r>
    <phoneticPr fontId="13" type="noConversion"/>
  </si>
  <si>
    <t>A46</t>
    <phoneticPr fontId="14" type="noConversion"/>
  </si>
  <si>
    <t>A23
B14</t>
    <phoneticPr fontId="14" type="noConversion"/>
  </si>
  <si>
    <r>
      <rPr>
        <sz val="11"/>
        <color theme="1"/>
        <rFont val="宋体"/>
        <family val="3"/>
        <charset val="134"/>
      </rPr>
      <t>軽快な「水上反撃部隊」を編成せよ！</t>
    </r>
    <phoneticPr fontId="13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</si>
  <si>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」作为</t>
    </r>
    <r>
      <rPr>
        <sz val="11"/>
        <color rgb="FFFF0000"/>
        <rFont val="宋体"/>
        <family val="3"/>
        <charset val="134"/>
      </rPr>
      <t>旗艦</t>
    </r>
    <r>
      <rPr>
        <sz val="11"/>
        <color theme="1"/>
        <rFont val="宋体"/>
        <family val="3"/>
        <charset val="134"/>
      </rPr>
      <t>和「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宋体"/>
        <family val="3"/>
        <charset val="134"/>
      </rPr>
      <t>」以及</t>
    </r>
    <r>
      <rPr>
        <sz val="11"/>
        <color rgb="FFFF0000"/>
        <rFont val="宋体"/>
        <family val="3"/>
        <charset val="134"/>
      </rPr>
      <t>軽巡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隻</t>
    </r>
    <r>
      <rPr>
        <sz val="11"/>
        <color rgb="FFFF0000"/>
        <rFont val="宋体"/>
        <family val="3"/>
        <charset val="134"/>
      </rPr>
      <t>駆逐艦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隻组成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水上挺身部隊</t>
    </r>
    <phoneticPr fontId="13" type="noConversion"/>
  </si>
  <si>
    <r>
      <rPr>
        <sz val="11"/>
        <color theme="1"/>
        <rFont val="宋体"/>
        <family val="3"/>
        <charset val="134"/>
      </rPr>
      <t>※</t>
    </r>
    <r>
      <rPr>
        <sz val="11"/>
        <color rgb="FFFF0000"/>
        <rFont val="宋体"/>
        <family val="3"/>
        <charset val="134"/>
      </rPr>
      <t>足柄改二</t>
    </r>
    <r>
      <rPr>
        <sz val="11"/>
        <color theme="1"/>
        <rFont val="宋体"/>
        <family val="3"/>
        <charset val="134"/>
      </rPr>
      <t>也可達成</t>
    </r>
    <phoneticPr fontId="13" type="noConversion"/>
  </si>
  <si>
    <t>A47</t>
    <phoneticPr fontId="14" type="noConversion"/>
  </si>
  <si>
    <t>A32</t>
    <phoneticPr fontId="14" type="noConversion"/>
  </si>
  <si>
    <r>
      <rPr>
        <sz val="11"/>
        <color theme="1"/>
        <rFont val="宋体"/>
        <family val="3"/>
        <charset val="134"/>
      </rPr>
      <t>「第十一駆逐隊」を編成せよ！</t>
    </r>
    <phoneticPr fontId="13" type="noConversion"/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</si>
  <si>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吹雪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白雪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初雪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叢雲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</si>
  <si>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A48</t>
    <phoneticPr fontId="14" type="noConversion"/>
  </si>
  <si>
    <t>B35</t>
    <phoneticPr fontId="14" type="noConversion"/>
  </si>
  <si>
    <r>
      <rPr>
        <sz val="11"/>
        <color theme="1"/>
        <rFont val="宋体"/>
        <family val="3"/>
        <charset val="134"/>
      </rPr>
      <t>「第二一駆逐隊」を編成せよ！</t>
    </r>
    <phoneticPr fontId="13" type="noConversion"/>
  </si>
  <si>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将</t>
    </r>
    <r>
      <rPr>
        <sz val="11"/>
        <color rgb="FFFF0000"/>
        <rFont val="宋体"/>
        <family val="3"/>
        <charset val="134"/>
      </rPr>
      <t>初春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子日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若葉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初霜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</si>
  <si>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t>A49</t>
    <phoneticPr fontId="14" type="noConversion"/>
  </si>
  <si>
    <t>B38</t>
    <phoneticPr fontId="14" type="noConversion"/>
  </si>
  <si>
    <r>
      <rPr>
        <sz val="11"/>
        <color theme="1"/>
        <rFont val="宋体"/>
        <family val="3"/>
        <charset val="134"/>
      </rPr>
      <t>「第二二駆逐隊」を編成せよ！</t>
    </r>
    <phoneticPr fontId="13" type="noConversion"/>
  </si>
  <si>
    <r>
      <rPr>
        <sz val="11"/>
        <color theme="1"/>
        <rFont val="宋体"/>
        <family val="3"/>
        <charset val="134"/>
      </rPr>
      <t>只将</t>
    </r>
    <r>
      <rPr>
        <sz val="11"/>
        <color rgb="FFFF0000"/>
        <rFont val="宋体"/>
        <family val="3"/>
        <charset val="134"/>
      </rPr>
      <t>皐月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文月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長月</t>
    </r>
    <r>
      <rPr>
        <sz val="11"/>
        <color theme="1"/>
        <rFont val="宋体"/>
        <family val="3"/>
        <charset val="134"/>
      </rPr>
      <t>和另外一艘</t>
    </r>
    <r>
      <rPr>
        <sz val="11"/>
        <color rgb="FFFF0000"/>
        <rFont val="宋体"/>
        <family val="3"/>
        <charset val="134"/>
      </rPr>
      <t>驱逐</t>
    </r>
    <r>
      <rPr>
        <sz val="11"/>
        <color theme="1"/>
        <rFont val="宋体"/>
        <family val="3"/>
        <charset val="134"/>
      </rPr>
      <t>配置在同一队伍</t>
    </r>
    <phoneticPr fontId="13" type="noConversion"/>
  </si>
  <si>
    <r>
      <rPr>
        <sz val="11"/>
        <color theme="1"/>
        <rFont val="宋体"/>
        <family val="3"/>
        <charset val="134"/>
      </rPr>
      <t>可以携带其他舰娘</t>
    </r>
    <phoneticPr fontId="13" type="noConversion"/>
  </si>
  <si>
    <t>A50</t>
    <phoneticPr fontId="14" type="noConversion"/>
  </si>
  <si>
    <t>B16</t>
    <phoneticPr fontId="14" type="noConversion"/>
  </si>
  <si>
    <r>
      <rPr>
        <sz val="11"/>
        <color theme="1"/>
        <rFont val="宋体"/>
        <family val="3"/>
        <charset val="134"/>
      </rPr>
      <t>「三川艦隊」を新編、突入準備せよ！</t>
    </r>
    <phoneticPr fontId="13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</si>
  <si>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鳥海改二</t>
    </r>
    <r>
      <rPr>
        <sz val="11"/>
        <color theme="1"/>
        <rFont val="宋体"/>
        <family val="3"/>
        <charset val="134"/>
      </rPr>
      <t>」作为旗艦、「</t>
    </r>
    <r>
      <rPr>
        <sz val="11"/>
        <color rgb="FFFF0000"/>
        <rFont val="宋体"/>
        <family val="3"/>
        <charset val="134"/>
      </rPr>
      <t>古鷹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青葉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衣笠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夕張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天龍</t>
    </r>
    <r>
      <rPr>
        <sz val="11"/>
        <color theme="1"/>
        <rFont val="宋体"/>
        <family val="3"/>
        <charset val="134"/>
      </rPr>
      <t>」之中选</t>
    </r>
    <r>
      <rPr>
        <sz val="11"/>
        <color rgb="FFFF0000"/>
        <rFont val="Verdana"/>
        <family val="2"/>
      </rPr>
      <t xml:space="preserve"> 5</t>
    </r>
    <r>
      <rPr>
        <sz val="11"/>
        <color rgb="FFFF0000"/>
        <rFont val="宋体"/>
        <family val="3"/>
        <charset val="134"/>
      </rPr>
      <t>只</t>
    </r>
    <r>
      <rPr>
        <sz val="11"/>
        <color rgb="FFFF0000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编队，组成一共</t>
    </r>
    <r>
      <rPr>
        <sz val="11"/>
        <color rgb="FFFF0000"/>
        <rFont val="Verdana"/>
        <family val="2"/>
      </rPr>
      <t>6</t>
    </r>
    <r>
      <rPr>
        <sz val="11"/>
        <color rgb="FFFF000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的船的舰队</t>
    </r>
    <phoneticPr fontId="13" type="noConversion"/>
  </si>
  <si>
    <r>
      <rPr>
        <sz val="11"/>
        <color theme="1"/>
        <rFont val="宋体"/>
        <family val="3"/>
        <charset val="134"/>
      </rPr>
      <t>请在提供了的选项里选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只组成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只编队</t>
    </r>
    <phoneticPr fontId="13" type="noConversion"/>
  </si>
  <si>
    <t>A51</t>
    <phoneticPr fontId="14" type="noConversion"/>
  </si>
  <si>
    <t>B42</t>
    <phoneticPr fontId="14" type="noConversion"/>
  </si>
  <si>
    <r>
      <t xml:space="preserve"> </t>
    </r>
    <r>
      <rPr>
        <sz val="11"/>
        <color theme="1"/>
        <rFont val="宋体"/>
        <family val="3"/>
        <charset val="134"/>
      </rPr>
      <t>「第十八戦隊」を新編成せよ！</t>
    </r>
    <phoneticPr fontId="13" type="noConversion"/>
  </si>
  <si>
    <r>
      <rPr>
        <sz val="11"/>
        <color theme="1"/>
        <rFont val="宋体"/>
        <family val="3"/>
        <charset val="134"/>
      </rPr>
      <t>将「</t>
    </r>
    <r>
      <rPr>
        <sz val="11"/>
        <color rgb="FFFF0000"/>
        <rFont val="宋体"/>
        <family val="3"/>
        <charset val="134"/>
      </rPr>
      <t>天龍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龍田</t>
    </r>
    <r>
      <rPr>
        <sz val="11"/>
        <color theme="1"/>
        <rFont val="宋体"/>
        <family val="3"/>
        <charset val="134"/>
      </rPr>
      <t>」和其余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只配置在同一队伍</t>
    </r>
    <phoneticPr fontId="13" type="noConversion"/>
  </si>
  <si>
    <t>B16</t>
    <phoneticPr fontId="14" type="noConversion"/>
  </si>
  <si>
    <r>
      <t xml:space="preserve"> </t>
    </r>
    <r>
      <rPr>
        <sz val="11"/>
        <color theme="1"/>
        <rFont val="宋体"/>
        <family val="3"/>
        <charset val="134"/>
      </rPr>
      <t>海上突入部隊を編成せよ！</t>
    </r>
    <phoneticPr fontId="13" type="noConversion"/>
  </si>
  <si>
    <r>
      <rPr>
        <sz val="11"/>
        <color theme="1"/>
        <rFont val="宋体"/>
        <family val="3"/>
        <charset val="134"/>
      </rPr>
      <t>以战舰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比睿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雾岛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轻巡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长良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驱逐舰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晓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雷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电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编成海上突入部队！</t>
    </r>
    <phoneticPr fontId="13" type="noConversion"/>
  </si>
  <si>
    <r>
      <rPr>
        <sz val="11"/>
        <color theme="1"/>
        <rFont val="宋体"/>
        <family val="3"/>
        <charset val="134"/>
      </rPr>
      <t>新編「第六駆逐隊」を編成せよ！</t>
    </r>
    <phoneticPr fontId="13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</si>
  <si>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晓改二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为旗舰，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雷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电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共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艘编成第六驱逐舰队！</t>
    </r>
    <phoneticPr fontId="13" type="noConversion"/>
  </si>
  <si>
    <r>
      <rPr>
        <sz val="11"/>
        <color theme="1"/>
        <rFont val="宋体"/>
        <family val="3"/>
        <charset val="134"/>
      </rPr>
      <t xml:space="preserve">只配置任务要求的舰娘
</t>
    </r>
    <r>
      <rPr>
        <sz val="11"/>
        <color rgb="FFFF0000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可</t>
    </r>
    <phoneticPr fontId="13" type="noConversion"/>
  </si>
  <si>
    <r>
      <rPr>
        <sz val="11"/>
        <color theme="1"/>
        <rFont val="宋体"/>
        <family val="3"/>
        <charset val="134"/>
      </rPr>
      <t>「第一水雷戦隊」北方突入準備！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</si>
  <si>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中</t>
    </r>
    <r>
      <rPr>
        <sz val="11"/>
        <rFont val="Verdana"/>
        <family val="2"/>
      </rPr>
      <t>)*1</t>
    </r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</si>
  <si>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阿武隈</t>
    </r>
    <r>
      <rPr>
        <sz val="11"/>
        <color theme="1"/>
        <rFont val="宋体"/>
        <family val="3"/>
        <charset val="134"/>
      </rPr>
      <t>」作为旗艦、「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若叶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五月雨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初霜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岛风</t>
    </r>
    <r>
      <rPr>
        <sz val="11"/>
        <color theme="1"/>
        <rFont val="宋体"/>
        <family val="3"/>
        <charset val="134"/>
      </rPr>
      <t>」作为僚舰编队，组成一共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只船的舰队</t>
    </r>
    <phoneticPr fontId="14" type="noConversion"/>
  </si>
  <si>
    <r>
      <rPr>
        <sz val="11"/>
        <color rgb="FFFF0000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，</t>
    </r>
    <r>
      <rPr>
        <sz val="11"/>
        <color rgb="FFFF0000"/>
        <rFont val="宋体"/>
        <family val="3"/>
        <charset val="134"/>
      </rPr>
      <t>初霜改二</t>
    </r>
    <r>
      <rPr>
        <sz val="11"/>
        <color theme="1"/>
        <rFont val="宋体"/>
        <family val="3"/>
        <charset val="134"/>
      </rPr>
      <t>等均可</t>
    </r>
    <phoneticPr fontId="13" type="noConversion"/>
  </si>
  <si>
    <r>
      <rPr>
        <sz val="11"/>
        <color theme="1"/>
        <rFont val="宋体"/>
        <family val="3"/>
        <charset val="134"/>
      </rPr>
      <t>「第一水雷戦隊」北方再突入準備！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</si>
  <si>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>)*1</t>
    </r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</si>
  <si>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阿武隈改二</t>
    </r>
    <r>
      <rPr>
        <sz val="11"/>
        <color theme="1"/>
        <rFont val="宋体"/>
        <family val="3"/>
        <charset val="134"/>
      </rPr>
      <t>」作为旗艦、「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秋云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夕云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长波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岛风</t>
    </r>
    <r>
      <rPr>
        <sz val="11"/>
        <color theme="1"/>
        <rFont val="宋体"/>
        <family val="3"/>
        <charset val="134"/>
      </rPr>
      <t>」作为僚舰编队，组成一共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只船的舰队</t>
    </r>
    <phoneticPr fontId="14" type="noConversion"/>
  </si>
  <si>
    <r>
      <rPr>
        <sz val="11"/>
        <color rgb="FFFF0000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可</t>
    </r>
    <phoneticPr fontId="13" type="noConversion"/>
  </si>
  <si>
    <t>Bm6</t>
    <phoneticPr fontId="14" type="noConversion"/>
  </si>
  <si>
    <r>
      <rPr>
        <sz val="11"/>
        <color theme="1"/>
        <rFont val="宋体"/>
        <family val="3"/>
        <charset val="134"/>
      </rPr>
      <t>「第五航空戦隊」を再編成せよ！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</si>
  <si>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*3</t>
    </r>
    <phoneticPr fontId="14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</si>
  <si>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翔鹤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瑞鹤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及伴随驱逐舰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胧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秋云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为基干再次编成第五航空战队！</t>
    </r>
    <phoneticPr fontId="14" type="noConversion"/>
  </si>
  <si>
    <r>
      <rPr>
        <sz val="11"/>
        <color theme="1"/>
        <rFont val="宋体"/>
        <family val="3"/>
        <charset val="134"/>
      </rPr>
      <t>编成任务剩余位置舰娘任意即可</t>
    </r>
    <phoneticPr fontId="14" type="noConversion"/>
  </si>
  <si>
    <t>A50
B34</t>
    <phoneticPr fontId="14" type="noConversion"/>
  </si>
  <si>
    <r>
      <rPr>
        <sz val="11"/>
        <color theme="1"/>
        <rFont val="宋体"/>
        <family val="3"/>
        <charset val="134"/>
      </rPr>
      <t>新編「第二一戦隊」出撃準備！</t>
    </r>
    <phoneticPr fontId="14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</si>
  <si>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那智改二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足柄改二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多摩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木曾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为基干编成第二十一战队！</t>
    </r>
    <phoneticPr fontId="14" type="noConversion"/>
  </si>
  <si>
    <r>
      <rPr>
        <sz val="11"/>
        <color theme="1"/>
        <rFont val="宋体"/>
        <family val="3"/>
        <charset val="134"/>
      </rPr>
      <t>必须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那智改二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足柄改二</t>
    </r>
    <r>
      <rPr>
        <sz val="11"/>
        <color theme="1"/>
        <rFont val="Verdana"/>
        <family val="2"/>
      </rPr>
      <t xml:space="preserve">”
</t>
    </r>
    <r>
      <rPr>
        <sz val="11"/>
        <color theme="1"/>
        <rFont val="宋体"/>
        <family val="3"/>
        <charset val="134"/>
      </rPr>
      <t>多摩改，木曾改，木曾改二可</t>
    </r>
    <phoneticPr fontId="14" type="noConversion"/>
  </si>
  <si>
    <t>Bd2</t>
    <phoneticPr fontId="14" type="noConversion"/>
  </si>
  <si>
    <r>
      <rPr>
        <sz val="11"/>
        <color theme="1"/>
        <rFont val="宋体"/>
        <family val="3"/>
        <charset val="134"/>
      </rPr>
      <t>「第十六戦隊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第一次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」を編成せよ！</t>
    </r>
    <phoneticPr fontId="14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</si>
  <si>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为旗舰、伴随舰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球磨</t>
    </r>
    <r>
      <rPr>
        <sz val="11"/>
        <color theme="1"/>
        <rFont val="Verdana"/>
        <family val="2"/>
      </rPr>
      <t>”“</t>
    </r>
    <r>
      <rPr>
        <sz val="11"/>
        <color rgb="FFFF0000"/>
        <rFont val="宋体"/>
        <family val="3"/>
        <charset val="134"/>
      </rPr>
      <t>长良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为基干编成第十六战队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第一次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！</t>
    </r>
    <phoneticPr fontId="14" type="noConversion"/>
  </si>
  <si>
    <r>
      <rPr>
        <sz val="11"/>
        <color theme="1"/>
        <rFont val="宋体"/>
        <family val="3"/>
        <charset val="134"/>
      </rPr>
      <t xml:space="preserve">编成任务剩余位置舰娘任意即可
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作为旗舰，足柄改及足柄改二可
球磨改，长良改可</t>
    </r>
    <phoneticPr fontId="14" type="noConversion"/>
  </si>
  <si>
    <t>Bm6
F21</t>
    <phoneticPr fontId="13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</si>
  <si>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rgb="FFFF0000"/>
        <rFont val="宋体"/>
        <family val="3"/>
        <charset val="134"/>
      </rPr>
      <t>瑞鹤改</t>
    </r>
    <r>
      <rPr>
        <sz val="11"/>
        <color theme="1"/>
        <rFont val="宋体"/>
        <family val="3"/>
        <charset val="134"/>
      </rPr>
      <t>为旗舰，</t>
    </r>
    <r>
      <rPr>
        <sz val="11"/>
        <color rgb="FFFF0000"/>
        <rFont val="宋体"/>
        <family val="3"/>
        <charset val="134"/>
      </rPr>
      <t>瑞凤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千岁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千代田</t>
    </r>
    <r>
      <rPr>
        <sz val="11"/>
        <color theme="1"/>
        <rFont val="宋体"/>
        <family val="3"/>
        <charset val="134"/>
      </rPr>
      <t>四只航母组成编队</t>
    </r>
    <r>
      <rPr>
        <sz val="11"/>
        <color theme="1"/>
        <rFont val="Verdana"/>
        <family val="2"/>
      </rPr>
      <t>!</t>
    </r>
    <phoneticPr fontId="13" type="noConversion"/>
  </si>
  <si>
    <r>
      <rPr>
        <sz val="11"/>
        <color rgb="FFFF0000"/>
        <rFont val="宋体"/>
        <family val="3"/>
        <charset val="134"/>
      </rPr>
      <t>千岁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千代田</t>
    </r>
    <r>
      <rPr>
        <sz val="11"/>
        <color theme="1"/>
        <rFont val="宋体"/>
        <family val="3"/>
        <charset val="134"/>
      </rPr>
      <t>在改造成轻型航母之前不能达成任务</t>
    </r>
    <phoneticPr fontId="13" type="noConversion"/>
  </si>
  <si>
    <r>
      <rPr>
        <sz val="11"/>
        <color theme="1"/>
        <rFont val="宋体"/>
        <family val="3"/>
        <charset val="134"/>
      </rPr>
      <t>以航空战舰</t>
    </r>
    <r>
      <rPr>
        <sz val="11"/>
        <color rgb="FFFF0000"/>
        <rFont val="宋体"/>
        <family val="3"/>
        <charset val="134"/>
      </rPr>
      <t>伊势改</t>
    </r>
    <r>
      <rPr>
        <sz val="11"/>
        <color theme="1"/>
        <rFont val="宋体"/>
        <family val="3"/>
        <charset val="134"/>
      </rPr>
      <t>及</t>
    </r>
    <r>
      <rPr>
        <sz val="11"/>
        <color rgb="FFFF0000"/>
        <rFont val="宋体"/>
        <family val="3"/>
        <charset val="134"/>
      </rPr>
      <t>日向改</t>
    </r>
    <r>
      <rPr>
        <sz val="11"/>
        <color theme="1"/>
        <rFont val="宋体"/>
        <family val="3"/>
        <charset val="134"/>
      </rPr>
      <t>为基干战力编成</t>
    </r>
    <r>
      <rPr>
        <sz val="11"/>
        <color theme="1"/>
        <rFont val="Verdana"/>
        <family val="2"/>
      </rPr>
      <t>"</t>
    </r>
    <r>
      <rPr>
        <sz val="11"/>
        <color theme="1"/>
        <rFont val="宋体"/>
        <family val="3"/>
        <charset val="134"/>
      </rPr>
      <t>第四航空战队</t>
    </r>
    <r>
      <rPr>
        <sz val="11"/>
        <color theme="1"/>
        <rFont val="Verdana"/>
        <family val="2"/>
      </rPr>
      <t>"!</t>
    </r>
    <phoneticPr fontId="13" type="noConversion"/>
  </si>
  <si>
    <t>A60
Bm7</t>
    <phoneticPr fontId="14" type="noConversion"/>
  </si>
  <si>
    <r>
      <rPr>
        <sz val="11"/>
        <color theme="1"/>
        <rFont val="宋体"/>
        <family val="3"/>
        <charset val="134"/>
      </rPr>
      <t>以瑞鹤改为旗舰、航母</t>
    </r>
    <r>
      <rPr>
        <sz val="11"/>
        <color rgb="FFFF0000"/>
        <rFont val="宋体"/>
        <family val="3"/>
        <charset val="134"/>
      </rPr>
      <t>瑞凤改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千岁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千代田</t>
    </r>
    <r>
      <rPr>
        <sz val="11"/>
        <color theme="1"/>
        <rFont val="宋体"/>
        <family val="3"/>
        <charset val="134"/>
      </rPr>
      <t>以及</t>
    </r>
    <r>
      <rPr>
        <sz val="11"/>
        <color rgb="FFFF0000"/>
        <rFont val="宋体"/>
        <family val="3"/>
        <charset val="134"/>
      </rPr>
      <t>伊势改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日向改</t>
    </r>
    <r>
      <rPr>
        <sz val="11"/>
        <color theme="1"/>
        <rFont val="宋体"/>
        <family val="3"/>
        <charset val="134"/>
      </rPr>
      <t>编成舰队</t>
    </r>
    <r>
      <rPr>
        <sz val="11"/>
        <color theme="1"/>
        <rFont val="Verdana"/>
        <family val="2"/>
      </rPr>
      <t>!</t>
    </r>
    <phoneticPr fontId="13" type="noConversion"/>
  </si>
  <si>
    <r>
      <rPr>
        <sz val="11"/>
        <color rgb="FFFF0000"/>
        <rFont val="宋体"/>
        <family val="3"/>
        <charset val="134"/>
      </rPr>
      <t>千岁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千代田</t>
    </r>
    <r>
      <rPr>
        <sz val="11"/>
        <color theme="1"/>
        <rFont val="宋体"/>
        <family val="3"/>
        <charset val="134"/>
      </rPr>
      <t>在改造成轻型航母之前不能达成任务</t>
    </r>
    <phoneticPr fontId="13" type="noConversion"/>
  </si>
  <si>
    <t>F29</t>
    <phoneticPr fontId="14" type="noConversion"/>
  </si>
  <si>
    <r>
      <rPr>
        <sz val="11"/>
        <color theme="1"/>
        <rFont val="宋体"/>
        <family val="3"/>
        <charset val="134"/>
      </rPr>
      <t>改二改装完成的</t>
    </r>
    <r>
      <rPr>
        <sz val="11"/>
        <color rgb="FFFF0000"/>
        <rFont val="宋体"/>
        <family val="3"/>
        <charset val="134"/>
      </rPr>
      <t>两艘翔鹤型航空母舰</t>
    </r>
    <r>
      <rPr>
        <sz val="11"/>
        <color theme="1"/>
        <rFont val="宋体"/>
        <family val="3"/>
        <charset val="134"/>
      </rPr>
      <t>及其护卫舰编成新的航空战队</t>
    </r>
    <r>
      <rPr>
        <sz val="11"/>
        <color theme="1"/>
        <rFont val="Verdana"/>
        <family val="2"/>
      </rPr>
      <t>!</t>
    </r>
    <phoneticPr fontId="13" type="noConversion"/>
  </si>
  <si>
    <r>
      <rPr>
        <sz val="11"/>
        <color rgb="FFFF0000"/>
        <rFont val="宋体"/>
        <family val="3"/>
        <charset val="134"/>
      </rPr>
      <t>翔鹤改二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翔鹤改二甲</t>
    </r>
    <r>
      <rPr>
        <sz val="11"/>
        <color theme="1"/>
        <rFont val="宋体"/>
        <family val="3"/>
        <charset val="134"/>
      </rPr>
      <t>均可，</t>
    </r>
    <r>
      <rPr>
        <sz val="11"/>
        <color rgb="FFFF0000"/>
        <rFont val="宋体"/>
        <family val="3"/>
        <charset val="134"/>
      </rPr>
      <t>瑞鹤</t>
    </r>
    <r>
      <rPr>
        <sz val="11"/>
        <color theme="1"/>
        <rFont val="宋体"/>
        <family val="3"/>
        <charset val="134"/>
      </rPr>
      <t>同理，
驱逐舰两艘以上</t>
    </r>
    <phoneticPr fontId="13" type="noConversion"/>
  </si>
  <si>
    <t>B52</t>
    <phoneticPr fontId="13" type="noConversion"/>
  </si>
  <si>
    <r>
      <rPr>
        <sz val="11"/>
        <color theme="1"/>
        <rFont val="宋体"/>
        <family val="3"/>
        <charset val="134"/>
      </rPr>
      <t>「第十六戦隊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第二次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」を編成せよ！</t>
    </r>
    <phoneticPr fontId="13" type="noConversion"/>
  </si>
  <si>
    <r>
      <t>以</t>
    </r>
    <r>
      <rPr>
        <sz val="11"/>
        <color rgb="FFFF0000"/>
        <rFont val="宋体"/>
        <family val="3"/>
        <charset val="134"/>
      </rPr>
      <t>名取</t>
    </r>
    <r>
      <rPr>
        <sz val="11"/>
        <color theme="1"/>
        <rFont val="宋体"/>
        <family val="3"/>
        <charset val="134"/>
      </rPr>
      <t>为旗舰，包括</t>
    </r>
    <r>
      <rPr>
        <sz val="11"/>
        <color rgb="FFFF0000"/>
        <rFont val="宋体"/>
        <family val="3"/>
        <charset val="134"/>
      </rPr>
      <t>五十铃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鬼怒</t>
    </r>
    <r>
      <rPr>
        <sz val="11"/>
        <color theme="1"/>
        <rFont val="宋体"/>
        <family val="3"/>
        <charset val="134"/>
      </rPr>
      <t>的第十六战队（第二次）编成！</t>
    </r>
    <phoneticPr fontId="13" type="noConversion"/>
  </si>
  <si>
    <t>B50
B55</t>
    <phoneticPr fontId="13" type="noConversion"/>
  </si>
  <si>
    <r>
      <rPr>
        <sz val="11"/>
        <color theme="1"/>
        <rFont val="宋体"/>
        <family val="3"/>
        <charset val="134"/>
      </rPr>
      <t>「新編成航空戦隊」を編成せよ！</t>
    </r>
    <phoneticPr fontId="13" type="noConversion"/>
  </si>
  <si>
    <r>
      <rPr>
        <sz val="11"/>
        <color theme="1"/>
        <rFont val="宋体"/>
        <family val="3"/>
        <charset val="134"/>
      </rPr>
      <t>航空母舰两艘</t>
    </r>
    <r>
      <rPr>
        <sz val="11"/>
        <color theme="1"/>
        <rFont val="Verdana"/>
        <family val="2"/>
      </rPr>
      <t>+</t>
    </r>
    <r>
      <rPr>
        <sz val="11"/>
        <color theme="1"/>
        <rFont val="宋体"/>
        <family val="3"/>
        <charset val="134"/>
      </rPr>
      <t>（航空战舰</t>
    </r>
    <r>
      <rPr>
        <sz val="11"/>
        <color theme="1"/>
        <rFont val="Verdana"/>
        <family val="2"/>
      </rPr>
      <t>or</t>
    </r>
    <r>
      <rPr>
        <sz val="11"/>
        <color theme="1"/>
        <rFont val="宋体"/>
        <family val="3"/>
        <charset val="134"/>
      </rPr>
      <t>航空巡洋舰）两艘</t>
    </r>
    <r>
      <rPr>
        <sz val="11"/>
        <color theme="1"/>
        <rFont val="Verdana"/>
        <family val="2"/>
      </rPr>
      <t>+</t>
    </r>
    <r>
      <rPr>
        <sz val="11"/>
        <color theme="1"/>
        <rFont val="宋体"/>
        <family val="3"/>
        <charset val="134"/>
      </rPr>
      <t>驱逐舰两艘组成新编航空战队！</t>
    </r>
    <phoneticPr fontId="13" type="noConversion"/>
  </si>
  <si>
    <t>A46
B56</t>
    <phoneticPr fontId="13" type="noConversion"/>
  </si>
  <si>
    <r>
      <rPr>
        <sz val="11"/>
        <color theme="1"/>
        <rFont val="宋体"/>
        <family val="3"/>
        <charset val="134"/>
      </rPr>
      <t>精強な「水上反撃部隊」を再編成せよ！</t>
    </r>
    <phoneticPr fontId="13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</si>
  <si>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rgb="FFFF000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为旗舰，</t>
    </r>
    <r>
      <rPr>
        <sz val="11"/>
        <color rgb="FFFF0000"/>
        <rFont val="宋体"/>
        <family val="3"/>
        <charset val="134"/>
      </rPr>
      <t>足柄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大淀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朝霜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清霜</t>
    </r>
    <r>
      <rPr>
        <sz val="11"/>
        <color theme="1"/>
        <rFont val="宋体"/>
        <family val="3"/>
        <charset val="134"/>
      </rPr>
      <t>和其他舰只再次编成水上反击部队</t>
    </r>
    <r>
      <rPr>
        <sz val="11"/>
        <color theme="1"/>
        <rFont val="Verdana"/>
        <family val="2"/>
      </rPr>
      <t>!</t>
    </r>
    <phoneticPr fontId="13" type="noConversion"/>
  </si>
  <si>
    <t>B55
Bd2</t>
    <phoneticPr fontId="13" type="noConversion"/>
  </si>
  <si>
    <r>
      <rPr>
        <sz val="11"/>
        <color theme="1"/>
        <rFont val="宋体"/>
        <family val="3"/>
        <charset val="134"/>
      </rPr>
      <t>「第三十一戦隊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第一次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」を編成せよ！</t>
    </r>
    <phoneticPr fontId="13" type="noConversion"/>
  </si>
  <si>
    <r>
      <t>以</t>
    </r>
    <r>
      <rPr>
        <sz val="11"/>
        <color rgb="FFFF0000"/>
        <rFont val="宋体"/>
        <family val="3"/>
        <charset val="134"/>
      </rPr>
      <t>五十铃改二</t>
    </r>
    <r>
      <rPr>
        <sz val="11"/>
        <color theme="1"/>
        <rFont val="宋体"/>
        <family val="3"/>
        <charset val="134"/>
      </rPr>
      <t>为旗舰，包含</t>
    </r>
    <r>
      <rPr>
        <sz val="11"/>
        <color rgb="FFFF0000"/>
        <rFont val="宋体"/>
        <family val="3"/>
        <charset val="134"/>
      </rPr>
      <t>皋月改二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卯月改</t>
    </r>
    <r>
      <rPr>
        <sz val="11"/>
        <color theme="1"/>
        <rFont val="宋体"/>
        <family val="3"/>
        <charset val="134"/>
      </rPr>
      <t>的对潜机动水上部队编成！</t>
    </r>
    <phoneticPr fontId="13" type="noConversion"/>
  </si>
  <si>
    <t>「第二七駆逐隊」を編成せよ！</t>
    <phoneticPr fontId="13" type="noConversion"/>
  </si>
  <si>
    <r>
      <t>以</t>
    </r>
    <r>
      <rPr>
        <sz val="11"/>
        <color rgb="FFFF0000"/>
        <rFont val="宋体"/>
        <family val="3"/>
        <charset val="134"/>
      </rPr>
      <t>白露改</t>
    </r>
    <r>
      <rPr>
        <sz val="11"/>
        <color theme="1"/>
        <rFont val="宋体"/>
        <family val="3"/>
        <charset val="134"/>
      </rPr>
      <t>为旗舰，包含</t>
    </r>
    <r>
      <rPr>
        <sz val="11"/>
        <color rgb="FFFF0000"/>
        <rFont val="宋体"/>
        <family val="3"/>
        <charset val="134"/>
      </rPr>
      <t>时雨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春雨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五月雨</t>
    </r>
    <r>
      <rPr>
        <sz val="11"/>
        <color theme="1"/>
        <rFont val="宋体"/>
        <family val="3"/>
        <charset val="134"/>
      </rPr>
      <t>的第二十七驱逐队队编成！</t>
    </r>
    <phoneticPr fontId="13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</si>
  <si>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</si>
  <si>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B1</t>
    <phoneticPr fontId="14" type="noConversion"/>
  </si>
  <si>
    <r>
      <rPr>
        <sz val="11"/>
        <color theme="1"/>
        <rFont val="宋体"/>
        <family val="3"/>
        <charset val="134"/>
      </rPr>
      <t>はじめての「出撃」！</t>
    </r>
  </si>
  <si>
    <r>
      <rPr>
        <sz val="11"/>
        <color theme="1"/>
        <rFont val="宋体"/>
        <family val="3"/>
        <charset val="134"/>
      </rPr>
      <t>出击一次</t>
    </r>
    <phoneticPr fontId="14" type="noConversion"/>
  </si>
  <si>
    <r>
      <rPr>
        <sz val="11"/>
        <color theme="1"/>
        <rFont val="宋体"/>
        <family val="3"/>
        <charset val="134"/>
      </rPr>
      <t>鎮守府正面海域を護れ！</t>
    </r>
  </si>
  <si>
    <r>
      <rPr>
        <sz val="11"/>
        <color theme="1"/>
        <rFont val="宋体"/>
        <family val="3"/>
        <charset val="134"/>
      </rPr>
      <t>攻略</t>
    </r>
    <r>
      <rPr>
        <sz val="11"/>
        <color theme="1"/>
        <rFont val="Verdana"/>
        <family val="2"/>
      </rPr>
      <t>1-1</t>
    </r>
    <phoneticPr fontId="14" type="noConversion"/>
  </si>
  <si>
    <t>A6</t>
    <phoneticPr fontId="14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</si>
  <si>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艦隊、出撃せよ！</t>
    </r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</si>
  <si>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</si>
  <si>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color theme="1"/>
        <rFont val="宋体"/>
        <family val="3"/>
        <charset val="134"/>
      </rPr>
      <t>使用第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舰队出击一次</t>
    </r>
    <phoneticPr fontId="14" type="noConversion"/>
  </si>
  <si>
    <r>
      <rPr>
        <sz val="11"/>
        <color theme="1"/>
        <rFont val="宋体"/>
        <family val="3"/>
        <charset val="134"/>
      </rPr>
      <t>南西諸島沖に出撃せよ！</t>
    </r>
  </si>
  <si>
    <r>
      <t>1-2</t>
    </r>
    <r>
      <rPr>
        <sz val="11"/>
        <color theme="1"/>
        <rFont val="宋体"/>
        <family val="3"/>
        <charset val="134"/>
      </rPr>
      <t>出击一次</t>
    </r>
    <phoneticPr fontId="14" type="noConversion"/>
  </si>
  <si>
    <r>
      <rPr>
        <sz val="11"/>
        <color theme="1"/>
        <rFont val="宋体"/>
        <family val="3"/>
        <charset val="134"/>
      </rPr>
      <t>接近する「敵前衛艦隊」を迎撃せよ！</t>
    </r>
  </si>
  <si>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1-2BOSS</t>
    </r>
    <phoneticPr fontId="14" type="noConversion"/>
  </si>
  <si>
    <t>B5</t>
    <phoneticPr fontId="14" type="noConversion"/>
  </si>
  <si>
    <r>
      <rPr>
        <sz val="11"/>
        <color theme="1"/>
        <rFont val="宋体"/>
        <family val="3"/>
        <charset val="134"/>
      </rPr>
      <t>「水雷戦隊」で出撃せよ！</t>
    </r>
  </si>
  <si>
    <r>
      <rPr>
        <sz val="11"/>
        <color theme="1"/>
        <rFont val="宋体"/>
        <family val="3"/>
        <charset val="134"/>
      </rPr>
      <t>队伍使用轻巡</t>
    </r>
    <r>
      <rPr>
        <sz val="11"/>
        <color theme="1"/>
        <rFont val="Verdana"/>
        <family val="2"/>
      </rPr>
      <t>*1</t>
    </r>
    <r>
      <rPr>
        <sz val="11"/>
        <color theme="1"/>
        <rFont val="宋体"/>
        <family val="3"/>
        <charset val="134"/>
      </rPr>
      <t>、驱逐</t>
    </r>
    <r>
      <rPr>
        <sz val="11"/>
        <color theme="1"/>
        <rFont val="Verdana"/>
        <family val="2"/>
      </rPr>
      <t>*3</t>
    </r>
    <r>
      <rPr>
        <sz val="11"/>
        <color theme="1"/>
        <rFont val="宋体"/>
        <family val="3"/>
        <charset val="134"/>
      </rPr>
      <t>出击一次</t>
    </r>
    <phoneticPr fontId="14" type="noConversion"/>
  </si>
  <si>
    <r>
      <rPr>
        <sz val="11"/>
        <color theme="1"/>
        <rFont val="宋体"/>
        <family val="3"/>
        <charset val="134"/>
      </rPr>
      <t>「重巡洋艦」を出撃させよ！</t>
    </r>
  </si>
  <si>
    <r>
      <rPr>
        <sz val="11"/>
        <color theme="1"/>
        <rFont val="宋体"/>
        <family val="3"/>
        <charset val="134"/>
      </rPr>
      <t>队伍使用重巡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艘以上出击一次</t>
    </r>
    <phoneticPr fontId="14" type="noConversion"/>
  </si>
  <si>
    <r>
      <rPr>
        <sz val="11"/>
        <color theme="1"/>
        <rFont val="宋体"/>
        <family val="3"/>
        <charset val="134"/>
      </rPr>
      <t>「戦艦」を出撃させよ！</t>
    </r>
  </si>
  <si>
    <r>
      <rPr>
        <sz val="11"/>
        <color theme="1"/>
        <rFont val="宋体"/>
        <family val="3"/>
        <charset val="134"/>
      </rPr>
      <t>使用战舰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艘以上出击一次</t>
    </r>
    <phoneticPr fontId="14" type="noConversion"/>
  </si>
  <si>
    <r>
      <rPr>
        <sz val="11"/>
        <color theme="1"/>
        <rFont val="宋体"/>
        <family val="3"/>
        <charset val="134"/>
      </rPr>
      <t>「空母機動部隊」出撃せよ！</t>
    </r>
  </si>
  <si>
    <r>
      <rPr>
        <sz val="11"/>
        <color theme="1"/>
        <rFont val="宋体"/>
        <family val="3"/>
        <charset val="134"/>
      </rPr>
      <t>旗舰使用轻母或者正航，僚舰使用驱逐、轻巡、水母组成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船队伍出击</t>
    </r>
    <phoneticPr fontId="14" type="noConversion"/>
  </si>
  <si>
    <r>
      <rPr>
        <sz val="11"/>
        <color theme="1"/>
        <rFont val="宋体"/>
        <family val="3"/>
        <charset val="134"/>
      </rPr>
      <t xml:space="preserve">旗舰配置正规空母或轻空母
水上机母舰不可
</t>
    </r>
    <phoneticPr fontId="13" type="noConversion"/>
  </si>
  <si>
    <r>
      <rPr>
        <sz val="11"/>
        <color theme="1"/>
        <rFont val="宋体"/>
        <family val="3"/>
        <charset val="134"/>
      </rPr>
      <t>「三川艦隊」出撃せよ</t>
    </r>
    <r>
      <rPr>
        <sz val="11"/>
        <color theme="1"/>
        <rFont val="Verdana"/>
        <family val="2"/>
      </rPr>
      <t>!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</si>
  <si>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天龙</t>
    </r>
    <r>
      <rPr>
        <sz val="11"/>
        <color theme="1"/>
        <rFont val="宋体"/>
        <family val="3"/>
        <charset val="134"/>
      </rPr>
      <t>以及任一高速舰出击一次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</si>
  <si>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</si>
  <si>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</si>
  <si>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A10</t>
    <phoneticPr fontId="14" type="noConversion"/>
  </si>
  <si>
    <r>
      <rPr>
        <sz val="11"/>
        <color theme="1"/>
        <rFont val="宋体"/>
        <family val="3"/>
        <charset val="134"/>
      </rPr>
      <t>「第六駆逐隊」出撃せよ！</t>
    </r>
  </si>
  <si>
    <r>
      <rPr>
        <sz val="11"/>
        <color indexed="10"/>
        <rFont val="宋体"/>
        <family val="3"/>
        <charset val="134"/>
      </rPr>
      <t>只</t>
    </r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晓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响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雷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电</t>
    </r>
    <r>
      <rPr>
        <sz val="11"/>
        <color theme="1"/>
        <rFont val="宋体"/>
        <family val="3"/>
        <charset val="134"/>
      </rPr>
      <t>出击一次</t>
    </r>
    <phoneticPr fontId="14" type="noConversion"/>
  </si>
  <si>
    <r>
      <rPr>
        <sz val="11"/>
        <color theme="1"/>
        <rFont val="宋体"/>
        <family val="3"/>
        <charset val="134"/>
      </rPr>
      <t xml:space="preserve">不可携带其他舰娘
</t>
    </r>
    <r>
      <rPr>
        <sz val="11"/>
        <color theme="1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可</t>
    </r>
    <phoneticPr fontId="13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</si>
  <si>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</si>
  <si>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r>
      <rPr>
        <sz val="11"/>
        <color theme="1"/>
        <rFont val="宋体"/>
        <family val="3"/>
        <charset val="134"/>
      </rPr>
      <t>「第四戦隊」出撃せよ！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</si>
  <si>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爱宕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高雄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摩耶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2-2BOSS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</si>
  <si>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</si>
  <si>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</si>
  <si>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A22</t>
    <phoneticPr fontId="14" type="noConversion"/>
  </si>
  <si>
    <r>
      <rPr>
        <sz val="11"/>
        <color theme="1"/>
        <rFont val="宋体"/>
        <family val="3"/>
        <charset val="134"/>
      </rPr>
      <t>「西村艦隊」出撃せよ！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</si>
  <si>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扶桑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山城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最上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时雨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2-3BOSS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</si>
  <si>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</si>
  <si>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</si>
  <si>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A23</t>
    <phoneticPr fontId="14" type="noConversion"/>
  </si>
  <si>
    <r>
      <rPr>
        <sz val="11"/>
        <color theme="1"/>
        <rFont val="宋体"/>
        <family val="3"/>
        <charset val="134"/>
      </rPr>
      <t>「第五航空戦隊」出撃せよ！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</si>
  <si>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翔鹤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瑞鹤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3-1BOSS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</si>
  <si>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</si>
  <si>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</si>
  <si>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A24</t>
    <phoneticPr fontId="14" type="noConversion"/>
  </si>
  <si>
    <r>
      <rPr>
        <sz val="11"/>
        <color theme="1"/>
        <rFont val="宋体"/>
        <family val="3"/>
        <charset val="134"/>
      </rPr>
      <t>新「三川艦隊」出撃せよ</t>
    </r>
    <r>
      <rPr>
        <sz val="11"/>
        <color theme="1"/>
        <rFont val="Verdana"/>
        <family val="2"/>
      </rPr>
      <t>!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</si>
  <si>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鸟海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天龙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衣笠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2-3BOSS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</si>
  <si>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</si>
  <si>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A25</t>
    <phoneticPr fontId="14" type="noConversion"/>
  </si>
  <si>
    <r>
      <rPr>
        <sz val="11"/>
        <color theme="1"/>
        <rFont val="宋体"/>
        <family val="3"/>
        <charset val="134"/>
      </rPr>
      <t>「潜水艦隊」出撃せよ！</t>
    </r>
  </si>
  <si>
    <r>
      <rPr>
        <sz val="11"/>
        <color theme="1"/>
        <rFont val="宋体"/>
        <family val="3"/>
        <charset val="134"/>
      </rPr>
      <t>使用两艘潜水艇击破</t>
    </r>
    <r>
      <rPr>
        <sz val="11"/>
        <color theme="1"/>
        <rFont val="Verdana"/>
        <family val="2"/>
      </rPr>
      <t>2-3BOSS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</si>
  <si>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
和同名任务</t>
    </r>
    <r>
      <rPr>
        <sz val="11"/>
        <color theme="1"/>
        <rFont val="Verdana"/>
        <family val="2"/>
      </rPr>
      <t>Bm2</t>
    </r>
    <r>
      <rPr>
        <sz val="11"/>
        <color theme="1"/>
        <rFont val="宋体"/>
        <family val="3"/>
        <charset val="134"/>
      </rPr>
      <t>注意区分</t>
    </r>
    <phoneticPr fontId="14" type="noConversion"/>
  </si>
  <si>
    <t>A26</t>
    <phoneticPr fontId="14" type="noConversion"/>
  </si>
  <si>
    <r>
      <rPr>
        <sz val="11"/>
        <color theme="1"/>
        <rFont val="宋体"/>
        <family val="3"/>
        <charset val="134"/>
      </rPr>
      <t>「航空水上打撃艦隊」出撃せよ！</t>
    </r>
  </si>
  <si>
    <r>
      <rPr>
        <sz val="11"/>
        <color theme="1"/>
        <rFont val="宋体"/>
        <family val="3"/>
        <charset val="134"/>
      </rPr>
      <t>使用两艘航空战舰和两艘航空巡洋舰击破</t>
    </r>
    <r>
      <rPr>
        <sz val="11"/>
        <color theme="1"/>
        <rFont val="Verdana"/>
        <family val="2"/>
      </rPr>
      <t>4-2BOSS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</si>
  <si>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</si>
  <si>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</si>
  <si>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A28</t>
    <phoneticPr fontId="14" type="noConversion"/>
  </si>
  <si>
    <r>
      <rPr>
        <sz val="11"/>
        <color theme="1"/>
        <rFont val="宋体"/>
        <family val="3"/>
        <charset val="134"/>
      </rPr>
      <t>「第六戦隊」出撃せよ！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</si>
  <si>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古鹰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青叶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衣笠</t>
    </r>
    <r>
      <rPr>
        <sz val="11"/>
        <color theme="1"/>
        <rFont val="宋体"/>
        <family val="3"/>
        <charset val="134"/>
      </rPr>
      <t>取得</t>
    </r>
    <r>
      <rPr>
        <sz val="11"/>
        <color theme="1"/>
        <rFont val="Verdana"/>
        <family val="2"/>
      </rPr>
      <t>2-3BOSS</t>
    </r>
    <r>
      <rPr>
        <sz val="11"/>
        <color theme="1"/>
        <rFont val="宋体"/>
        <family val="3"/>
        <charset val="134"/>
      </rPr>
      <t>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</si>
  <si>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</si>
  <si>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</si>
  <si>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A31</t>
    <phoneticPr fontId="14" type="noConversion"/>
  </si>
  <si>
    <r>
      <rPr>
        <sz val="11"/>
        <color theme="1"/>
        <rFont val="宋体"/>
        <family val="3"/>
        <charset val="134"/>
      </rPr>
      <t>「第八駆逐隊」出撃せよ！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</si>
  <si>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朝潮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满潮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荒潮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大潮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2-3BOSS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</si>
  <si>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</si>
  <si>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</si>
  <si>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A32</t>
    <phoneticPr fontId="14" type="noConversion"/>
  </si>
  <si>
    <r>
      <rPr>
        <sz val="11"/>
        <color theme="1"/>
        <rFont val="宋体"/>
        <family val="3"/>
        <charset val="134"/>
      </rPr>
      <t>「第十八駆逐隊」出撃せよ！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</si>
  <si>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霰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阳炎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不知火</t>
    </r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3-1BOSS</t>
    </r>
    <phoneticPr fontId="14" type="noConversion"/>
  </si>
  <si>
    <t>A33</t>
    <phoneticPr fontId="14" type="noConversion"/>
  </si>
  <si>
    <r>
      <rPr>
        <sz val="11"/>
        <color theme="1"/>
        <rFont val="宋体"/>
        <family val="3"/>
        <charset val="134"/>
      </rPr>
      <t>「第三十駆逐隊（第一次）」出撃せよ！</t>
    </r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</si>
  <si>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睦月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如月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弥生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望月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Verdana"/>
        <family val="2"/>
      </rPr>
      <t>3-2BOSS</t>
    </r>
    <r>
      <rPr>
        <sz val="11"/>
        <color theme="1"/>
        <rFont val="宋体"/>
        <family val="3"/>
        <charset val="134"/>
      </rPr>
      <t>交战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</si>
  <si>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可以携带其他舰娘、</t>
    </r>
    <r>
      <rPr>
        <sz val="11"/>
        <color theme="1"/>
        <rFont val="Verdana"/>
        <family val="2"/>
      </rPr>
      <t>C</t>
    </r>
    <r>
      <rPr>
        <sz val="11"/>
        <color theme="1"/>
        <rFont val="宋体"/>
        <family val="3"/>
        <charset val="134"/>
      </rPr>
      <t>败北可，</t>
    </r>
    <r>
      <rPr>
        <sz val="11"/>
        <color theme="1"/>
        <rFont val="Verdana"/>
        <family val="2"/>
      </rPr>
      <t>D</t>
    </r>
    <r>
      <rPr>
        <sz val="11"/>
        <color theme="1"/>
        <rFont val="宋体"/>
        <family val="3"/>
        <charset val="134"/>
      </rPr>
      <t>败北不可</t>
    </r>
    <phoneticPr fontId="14" type="noConversion"/>
  </si>
  <si>
    <t>B23</t>
    <phoneticPr fontId="14" type="noConversion"/>
  </si>
  <si>
    <r>
      <rPr>
        <sz val="11"/>
        <color theme="1"/>
        <rFont val="宋体"/>
        <family val="3"/>
        <charset val="134"/>
      </rPr>
      <t>「航空戦艦」抜錨せよ！</t>
    </r>
  </si>
  <si>
    <r>
      <rPr>
        <sz val="11"/>
        <color theme="1"/>
        <rFont val="宋体"/>
        <family val="3"/>
        <charset val="134"/>
      </rPr>
      <t>使用两艘航空战舰击破</t>
    </r>
    <r>
      <rPr>
        <sz val="11"/>
        <color theme="1"/>
        <rFont val="Verdana"/>
        <family val="2"/>
      </rPr>
      <t>4-4BOSS</t>
    </r>
    <phoneticPr fontId="14" type="noConversion"/>
  </si>
  <si>
    <t>A34</t>
    <phoneticPr fontId="14" type="noConversion"/>
  </si>
  <si>
    <r>
      <rPr>
        <sz val="11"/>
        <color theme="1"/>
        <rFont val="宋体"/>
        <family val="3"/>
        <charset val="134"/>
      </rPr>
      <t>「第三十駆逐隊」対潜哨戒！</t>
    </r>
    <phoneticPr fontId="14" type="noConversion"/>
  </si>
  <si>
    <r>
      <rPr>
        <sz val="11"/>
        <color theme="1"/>
        <rFont val="宋体"/>
        <family val="3"/>
        <charset val="134"/>
      </rPr>
      <t>使用</t>
    </r>
    <r>
      <rPr>
        <sz val="11"/>
        <color indexed="10"/>
        <rFont val="宋体"/>
        <family val="3"/>
        <charset val="134"/>
      </rPr>
      <t>睦月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卯月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弥生</t>
    </r>
    <r>
      <rPr>
        <sz val="11"/>
        <color theme="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望月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Verdana"/>
        <family val="2"/>
      </rPr>
      <t>1-5BOSS</t>
    </r>
    <r>
      <rPr>
        <sz val="11"/>
        <color theme="1"/>
        <rFont val="宋体"/>
        <family val="3"/>
        <charset val="134"/>
      </rPr>
      <t>交战</t>
    </r>
    <phoneticPr fontId="14" type="noConversion"/>
  </si>
  <si>
    <t>A36</t>
    <phoneticPr fontId="14" type="noConversion"/>
  </si>
  <si>
    <r>
      <rPr>
        <sz val="11"/>
        <color theme="1"/>
        <rFont val="宋体"/>
        <family val="3"/>
        <charset val="134"/>
      </rPr>
      <t>新編「第二航空戦隊」出撃せよ！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</si>
  <si>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飛龍改二</t>
    </r>
    <r>
      <rPr>
        <sz val="11"/>
        <color indexed="8"/>
        <rFont val="宋体"/>
        <family val="3"/>
        <charset val="134"/>
      </rPr>
      <t>」和「</t>
    </r>
    <r>
      <rPr>
        <sz val="11"/>
        <color indexed="10"/>
        <rFont val="宋体"/>
        <family val="3"/>
        <charset val="134"/>
      </rPr>
      <t>苍龙</t>
    </r>
    <r>
      <rPr>
        <sz val="11"/>
        <color indexed="8"/>
        <rFont val="宋体"/>
        <family val="3"/>
        <charset val="134"/>
      </rPr>
      <t>」加两艘</t>
    </r>
    <r>
      <rPr>
        <sz val="11"/>
        <color indexed="10"/>
        <rFont val="宋体"/>
        <family val="3"/>
        <charset val="134"/>
      </rPr>
      <t>驱逐</t>
    </r>
    <r>
      <rPr>
        <sz val="11"/>
        <color indexed="8"/>
        <rFont val="宋体"/>
        <family val="3"/>
        <charset val="134"/>
      </rPr>
      <t>组成的舰队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Verdana"/>
        <family val="2"/>
      </rPr>
      <t>5-2boss</t>
    </r>
    <r>
      <rPr>
        <sz val="11"/>
        <color theme="1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</si>
  <si>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2"/>
        <charset val="134"/>
      </rPr>
      <t>飞龙改二需为</t>
    </r>
    <r>
      <rPr>
        <sz val="11"/>
        <color rgb="FFFF0000"/>
        <rFont val="宋体"/>
        <family val="3"/>
        <charset val="134"/>
      </rPr>
      <t>旗舰</t>
    </r>
    <r>
      <rPr>
        <sz val="11"/>
        <color theme="1"/>
        <rFont val="宋体"/>
        <family val="2"/>
        <charset val="134"/>
      </rPr>
      <t>，可以携带其他舰娘，苍龙改二</t>
    </r>
    <r>
      <rPr>
        <sz val="11"/>
        <color theme="1"/>
        <rFont val="Verdana"/>
        <family val="2"/>
      </rPr>
      <t>or</t>
    </r>
    <r>
      <rPr>
        <sz val="11"/>
        <color theme="1"/>
        <rFont val="宋体"/>
        <family val="2"/>
        <charset val="134"/>
      </rPr>
      <t>不改</t>
    </r>
    <r>
      <rPr>
        <sz val="11"/>
        <color rgb="FFFF0000"/>
        <rFont val="宋体"/>
        <family val="3"/>
        <charset val="134"/>
      </rPr>
      <t>都可</t>
    </r>
    <phoneticPr fontId="13" type="noConversion"/>
  </si>
  <si>
    <t>A39</t>
    <phoneticPr fontId="14" type="noConversion"/>
  </si>
  <si>
    <r>
      <rPr>
        <sz val="11"/>
        <color theme="1"/>
        <rFont val="宋体"/>
        <family val="3"/>
        <charset val="134"/>
      </rPr>
      <t>精鋭「第二航空戦隊」抜錨せよ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</si>
  <si>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蒼龍改二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(</t>
    </r>
    <r>
      <rPr>
        <sz val="11"/>
        <color indexed="8"/>
        <rFont val="宋体"/>
        <family val="3"/>
        <charset val="134"/>
      </rPr>
      <t>※旗艦</t>
    </r>
    <r>
      <rPr>
        <sz val="11"/>
        <color indexed="8"/>
        <rFont val="Verdana"/>
        <family val="2"/>
      </rPr>
      <t>)</t>
    </r>
    <r>
      <rPr>
        <sz val="11"/>
        <color indexed="8"/>
        <rFont val="宋体"/>
        <family val="3"/>
        <charset val="134"/>
      </rPr>
      <t>及「</t>
    </r>
    <r>
      <rPr>
        <sz val="11"/>
        <color indexed="10"/>
        <rFont val="宋体"/>
        <family val="3"/>
        <charset val="134"/>
      </rPr>
      <t>飛龍改二</t>
    </r>
    <r>
      <rPr>
        <sz val="11"/>
        <color indexed="8"/>
        <rFont val="宋体"/>
        <family val="3"/>
        <charset val="134"/>
      </rPr>
      <t>」和</t>
    </r>
    <r>
      <rPr>
        <sz val="11"/>
        <color indexed="8"/>
        <rFont val="Verdana"/>
        <family val="2"/>
      </rPr>
      <t xml:space="preserve"> 2</t>
    </r>
    <r>
      <rPr>
        <sz val="11"/>
        <color indexed="8"/>
        <rFont val="宋体"/>
        <family val="3"/>
        <charset val="134"/>
      </rPr>
      <t>只驱逐</t>
    </r>
    <r>
      <rPr>
        <sz val="11"/>
        <color indexed="8"/>
        <rFont val="Verdana"/>
        <family val="2"/>
      </rPr>
      <t xml:space="preserve"> </t>
    </r>
    <r>
      <rPr>
        <sz val="11"/>
        <color indexed="8"/>
        <rFont val="宋体"/>
        <family val="3"/>
        <charset val="134"/>
      </rPr>
      <t>与</t>
    </r>
    <r>
      <rPr>
        <sz val="11"/>
        <color indexed="8"/>
        <rFont val="Verdana"/>
        <family val="2"/>
      </rPr>
      <t>4-3BOSS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</si>
  <si>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2"/>
        <charset val="134"/>
      </rPr>
      <t>苍龙改二需为</t>
    </r>
    <r>
      <rPr>
        <sz val="11"/>
        <color rgb="FFFF0000"/>
        <rFont val="宋体"/>
        <family val="3"/>
        <charset val="134"/>
      </rPr>
      <t>旗舰</t>
    </r>
    <r>
      <rPr>
        <sz val="11"/>
        <color theme="1"/>
        <rFont val="宋体"/>
        <family val="2"/>
        <charset val="134"/>
      </rPr>
      <t>，可以携带其他舰娘，飞龙</t>
    </r>
    <r>
      <rPr>
        <sz val="11"/>
        <color rgb="FFFF0000"/>
        <rFont val="宋体"/>
        <family val="3"/>
        <charset val="134"/>
      </rPr>
      <t>必须</t>
    </r>
    <r>
      <rPr>
        <sz val="11"/>
        <color theme="1"/>
        <rFont val="宋体"/>
        <family val="2"/>
        <charset val="134"/>
      </rPr>
      <t>改二</t>
    </r>
    <phoneticPr fontId="13" type="noConversion"/>
  </si>
  <si>
    <t>B24</t>
    <phoneticPr fontId="14" type="noConversion"/>
  </si>
  <si>
    <r>
      <rPr>
        <sz val="11"/>
        <color theme="1"/>
        <rFont val="宋体"/>
        <family val="3"/>
        <charset val="134"/>
      </rPr>
      <t>戦艦「榛名」出撃せよ！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</si>
  <si>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榛名改二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(</t>
    </r>
    <r>
      <rPr>
        <sz val="11"/>
        <color indexed="8"/>
        <rFont val="宋体"/>
        <family val="3"/>
        <charset val="134"/>
      </rPr>
      <t>※旗艦</t>
    </r>
    <r>
      <rPr>
        <sz val="11"/>
        <color indexed="8"/>
        <rFont val="Verdana"/>
        <family val="2"/>
      </rPr>
      <t>)</t>
    </r>
    <r>
      <rPr>
        <sz val="11"/>
        <color indexed="8"/>
        <rFont val="宋体"/>
        <family val="3"/>
        <charset val="134"/>
      </rPr>
      <t>组成的部队与</t>
    </r>
    <r>
      <rPr>
        <sz val="11"/>
        <color indexed="8"/>
        <rFont val="Verdana"/>
        <family val="2"/>
      </rPr>
      <t xml:space="preserve"> 5-1BOSS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</si>
  <si>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可以携带其他舰娘</t>
    </r>
    <phoneticPr fontId="14" type="noConversion"/>
  </si>
  <si>
    <t>A41</t>
    <phoneticPr fontId="14" type="noConversion"/>
  </si>
  <si>
    <r>
      <rPr>
        <sz val="11"/>
        <color theme="1"/>
        <rFont val="宋体"/>
        <family val="3"/>
        <charset val="134"/>
      </rPr>
      <t>「第六〇一航空隊」出撃せよ！</t>
    </r>
    <phoneticPr fontId="14" type="noConversion"/>
  </si>
  <si>
    <r>
      <rPr>
        <sz val="11"/>
        <color theme="1"/>
        <rFont val="宋体"/>
        <family val="3"/>
        <charset val="134"/>
      </rPr>
      <t>包含「</t>
    </r>
    <r>
      <rPr>
        <sz val="11"/>
        <color indexed="10"/>
        <rFont val="宋体"/>
        <family val="3"/>
        <charset val="134"/>
      </rPr>
      <t>雲龍改</t>
    </r>
    <r>
      <rPr>
        <sz val="11"/>
        <color indexed="8"/>
        <rFont val="宋体"/>
        <family val="3"/>
        <charset val="134"/>
      </rPr>
      <t>」的机动部队出击</t>
    </r>
    <r>
      <rPr>
        <sz val="11"/>
        <color indexed="8"/>
        <rFont val="Verdana"/>
        <family val="2"/>
      </rPr>
      <t>5-2BOSS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</si>
  <si>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2"/>
        <charset val="134"/>
      </rPr>
      <t>可以携带其他舰娘
必须</t>
    </r>
    <r>
      <rPr>
        <sz val="11"/>
        <color rgb="FFFF0000"/>
        <rFont val="宋体"/>
        <family val="3"/>
        <charset val="134"/>
      </rPr>
      <t>雲龍改</t>
    </r>
    <r>
      <rPr>
        <sz val="11"/>
        <color theme="1"/>
        <rFont val="宋体"/>
        <family val="3"/>
        <charset val="134"/>
      </rPr>
      <t>才可完成任务</t>
    </r>
    <phoneticPr fontId="13" type="noConversion"/>
  </si>
  <si>
    <r>
      <rPr>
        <sz val="11"/>
        <color theme="1"/>
        <rFont val="宋体"/>
        <family val="3"/>
        <charset val="134"/>
      </rPr>
      <t>「軽空母」戦隊、出撃せよ！</t>
    </r>
    <phoneticPr fontId="14" type="noConversion"/>
  </si>
  <si>
    <r>
      <rPr>
        <sz val="11"/>
        <color indexed="10"/>
        <rFont val="宋体"/>
        <family val="3"/>
        <charset val="134"/>
      </rPr>
      <t>軽空母</t>
    </r>
    <r>
      <rPr>
        <sz val="11"/>
        <color indexed="8"/>
        <rFont val="Verdana"/>
        <family val="2"/>
      </rPr>
      <t>1</t>
    </r>
    <r>
      <rPr>
        <sz val="11"/>
        <color indexed="8"/>
        <rFont val="宋体"/>
        <family val="3"/>
        <charset val="134"/>
      </rPr>
      <t>～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隻、</t>
    </r>
    <r>
      <rPr>
        <sz val="11"/>
        <color indexed="10"/>
        <rFont val="宋体"/>
        <family val="3"/>
        <charset val="134"/>
      </rPr>
      <t>軽巡</t>
    </r>
    <r>
      <rPr>
        <sz val="11"/>
        <color indexed="8"/>
        <rFont val="Verdana"/>
        <family val="2"/>
      </rPr>
      <t>1</t>
    </r>
    <r>
      <rPr>
        <sz val="11"/>
        <color indexed="8"/>
        <rFont val="宋体"/>
        <family val="3"/>
        <charset val="134"/>
      </rPr>
      <t>隻、</t>
    </r>
    <r>
      <rPr>
        <sz val="11"/>
        <color indexed="10"/>
        <rFont val="宋体"/>
        <family val="3"/>
        <charset val="134"/>
      </rPr>
      <t>駆逐艦</t>
    </r>
    <r>
      <rPr>
        <sz val="11"/>
        <color indexed="8"/>
        <rFont val="Verdana"/>
        <family val="2"/>
      </rPr>
      <t>3</t>
    </r>
    <r>
      <rPr>
        <sz val="11"/>
        <color indexed="8"/>
        <rFont val="宋体"/>
        <family val="3"/>
        <charset val="134"/>
      </rPr>
      <t>～</t>
    </r>
    <r>
      <rPr>
        <sz val="11"/>
        <color indexed="8"/>
        <rFont val="Verdana"/>
        <family val="2"/>
      </rPr>
      <t>4</t>
    </r>
    <r>
      <rPr>
        <sz val="11"/>
        <color indexed="8"/>
        <rFont val="宋体"/>
        <family val="3"/>
        <charset val="134"/>
      </rPr>
      <t>隻的艦隊与</t>
    </r>
    <r>
      <rPr>
        <sz val="11"/>
        <color indexed="8"/>
        <rFont val="Verdana"/>
        <family val="2"/>
      </rPr>
      <t>2-1BOSS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</si>
  <si>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軽空母、軽巡、駆逐艦以外的艦種投入任务将不能完成</t>
    </r>
    <phoneticPr fontId="14" type="noConversion"/>
  </si>
  <si>
    <r>
      <rPr>
        <sz val="11"/>
        <color theme="1"/>
        <rFont val="宋体"/>
        <family val="3"/>
        <charset val="134"/>
      </rPr>
      <t>「水雷戦隊」バシー島沖緊急展開</t>
    </r>
    <phoneticPr fontId="14" type="noConversion"/>
  </si>
  <si>
    <r>
      <rPr>
        <sz val="11"/>
        <color indexed="10"/>
        <rFont val="宋体"/>
        <family val="3"/>
        <charset val="134"/>
      </rPr>
      <t>軽巡</t>
    </r>
    <r>
      <rPr>
        <sz val="11"/>
        <color indexed="8"/>
        <rFont val="宋体"/>
        <family val="3"/>
        <charset val="134"/>
      </rPr>
      <t>作为</t>
    </r>
    <r>
      <rPr>
        <sz val="11"/>
        <color indexed="10"/>
        <rFont val="宋体"/>
        <family val="3"/>
        <charset val="134"/>
      </rPr>
      <t>旗艦</t>
    </r>
    <r>
      <rPr>
        <sz val="11"/>
        <color indexed="8"/>
        <rFont val="宋体"/>
        <family val="3"/>
        <charset val="134"/>
      </rPr>
      <t>的水雷戦隊</t>
    </r>
    <r>
      <rPr>
        <sz val="11"/>
        <color indexed="8"/>
        <rFont val="Verdana"/>
        <family val="2"/>
      </rPr>
      <t>(</t>
    </r>
    <r>
      <rPr>
        <sz val="11"/>
        <color indexed="8"/>
        <rFont val="宋体"/>
        <family val="3"/>
        <charset val="134"/>
      </rPr>
      <t>軽巡最大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隻其他駆逐艦</t>
    </r>
    <r>
      <rPr>
        <sz val="11"/>
        <color indexed="8"/>
        <rFont val="Verdana"/>
        <family val="2"/>
      </rPr>
      <t>)</t>
    </r>
    <r>
      <rPr>
        <sz val="11"/>
        <color indexed="8"/>
        <rFont val="宋体"/>
        <family val="3"/>
        <charset val="134"/>
      </rPr>
      <t>与</t>
    </r>
    <r>
      <rPr>
        <sz val="11"/>
        <color indexed="8"/>
        <rFont val="Verdana"/>
        <family val="2"/>
      </rPr>
      <t>2-2BOSS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</si>
  <si>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軽巡、駆逐艦以外的艦種投入任务将不能完成</t>
    </r>
    <phoneticPr fontId="14" type="noConversion"/>
  </si>
  <si>
    <t>A42</t>
    <phoneticPr fontId="14" type="noConversion"/>
  </si>
  <si>
    <r>
      <rPr>
        <sz val="11"/>
        <color theme="1"/>
        <rFont val="宋体"/>
        <family val="3"/>
        <charset val="134"/>
      </rPr>
      <t>「第二戦隊」抜錨！</t>
    </r>
    <phoneticPr fontId="14" type="noConversion"/>
  </si>
  <si>
    <r>
      <rPr>
        <sz val="11"/>
        <color theme="1"/>
        <rFont val="宋体"/>
        <family val="3"/>
        <charset val="134"/>
      </rPr>
      <t>由「</t>
    </r>
    <r>
      <rPr>
        <sz val="11"/>
        <color indexed="10"/>
        <rFont val="宋体"/>
        <family val="3"/>
        <charset val="134"/>
      </rPr>
      <t>長門型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隻和「</t>
    </r>
    <r>
      <rPr>
        <sz val="11"/>
        <color indexed="10"/>
        <rFont val="宋体"/>
        <family val="3"/>
        <charset val="134"/>
      </rPr>
      <t>扶桑型</t>
    </r>
    <r>
      <rPr>
        <sz val="11"/>
        <color indexed="8"/>
        <rFont val="宋体"/>
        <family val="3"/>
        <charset val="134"/>
      </rPr>
      <t>」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隻还有其余两只出击与</t>
    </r>
    <r>
      <rPr>
        <sz val="11"/>
        <color indexed="8"/>
        <rFont val="Verdana"/>
        <family val="2"/>
      </rPr>
      <t>4-2BOSS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8"/>
        <rFont val="Verdana"/>
        <family val="2"/>
      </rPr>
      <t xml:space="preserve"> </t>
    </r>
    <r>
      <rPr>
        <sz val="11"/>
        <color indexed="10"/>
        <rFont val="Verdana"/>
        <family val="2"/>
      </rPr>
      <t>2</t>
    </r>
    <r>
      <rPr>
        <sz val="11"/>
        <color indexed="10"/>
        <rFont val="宋体"/>
        <family val="3"/>
        <charset val="134"/>
      </rPr>
      <t>回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</si>
  <si>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使用长门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陆奥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扶桑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山城出击，击破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交战（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胜利）两次</t>
    </r>
    <phoneticPr fontId="14" type="noConversion"/>
  </si>
  <si>
    <t>Bm4</t>
    <phoneticPr fontId="14" type="noConversion"/>
  </si>
  <si>
    <r>
      <rPr>
        <sz val="11"/>
        <color theme="1"/>
        <rFont val="宋体"/>
        <family val="3"/>
        <charset val="134"/>
      </rPr>
      <t>「戦艦部隊」北方海域に突入せよ！</t>
    </r>
    <phoneticPr fontId="14" type="noConversion"/>
  </si>
  <si>
    <r>
      <rPr>
        <sz val="11"/>
        <color indexed="10"/>
        <rFont val="宋体"/>
        <family val="3"/>
        <charset val="134"/>
      </rPr>
      <t>戦艦</t>
    </r>
    <r>
      <rPr>
        <sz val="11"/>
        <color indexed="8"/>
        <rFont val="Verdana"/>
        <family val="2"/>
      </rPr>
      <t>2</t>
    </r>
    <r>
      <rPr>
        <sz val="11"/>
        <color indexed="8"/>
        <rFont val="宋体"/>
        <family val="3"/>
        <charset val="134"/>
      </rPr>
      <t>隻</t>
    </r>
    <r>
      <rPr>
        <sz val="11"/>
        <color indexed="8"/>
        <rFont val="Verdana"/>
        <family val="2"/>
      </rPr>
      <t xml:space="preserve"> </t>
    </r>
    <r>
      <rPr>
        <sz val="11"/>
        <color indexed="10"/>
        <rFont val="宋体"/>
        <family val="3"/>
        <charset val="134"/>
      </rPr>
      <t>軽空母</t>
    </r>
    <r>
      <rPr>
        <sz val="11"/>
        <color indexed="8"/>
        <rFont val="Verdana"/>
        <family val="2"/>
      </rPr>
      <t>1</t>
    </r>
    <r>
      <rPr>
        <sz val="11"/>
        <color indexed="8"/>
        <rFont val="宋体"/>
        <family val="3"/>
        <charset val="134"/>
      </rPr>
      <t>隻</t>
    </r>
    <r>
      <rPr>
        <sz val="11"/>
        <color indexed="8"/>
        <rFont val="Verdana"/>
        <family val="2"/>
      </rPr>
      <t xml:space="preserve"> </t>
    </r>
    <r>
      <rPr>
        <sz val="11"/>
        <color indexed="8"/>
        <rFont val="宋体"/>
        <family val="3"/>
        <charset val="134"/>
      </rPr>
      <t>和</t>
    </r>
    <r>
      <rPr>
        <sz val="11"/>
        <color indexed="8"/>
        <rFont val="Verdana"/>
        <family val="2"/>
      </rPr>
      <t xml:space="preserve"> </t>
    </r>
    <r>
      <rPr>
        <sz val="11"/>
        <color indexed="8"/>
        <rFont val="宋体"/>
        <family val="3"/>
        <charset val="134"/>
      </rPr>
      <t>其他舰</t>
    </r>
    <r>
      <rPr>
        <sz val="11"/>
        <color indexed="8"/>
        <rFont val="Verdana"/>
        <family val="2"/>
      </rPr>
      <t xml:space="preserve"> </t>
    </r>
    <r>
      <rPr>
        <sz val="11"/>
        <color indexed="8"/>
        <rFont val="宋体"/>
        <family val="3"/>
        <charset val="134"/>
      </rPr>
      <t>组成的舰队与</t>
    </r>
    <r>
      <rPr>
        <sz val="11"/>
        <color indexed="8"/>
        <rFont val="Verdana"/>
        <family val="2"/>
      </rPr>
      <t>3-5BOSS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</si>
  <si>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2"/>
        <charset val="134"/>
      </rPr>
      <t>正規空母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2"/>
        <charset val="134"/>
      </rPr>
      <t>隻以上、戦艦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2"/>
        <charset val="134"/>
      </rPr>
      <t>隻以上、軽空母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2"/>
        <charset val="134"/>
      </rPr>
      <t xml:space="preserve">隻以上投入任务将不能完成
</t>
    </r>
    <r>
      <rPr>
        <sz val="11"/>
        <color indexed="10"/>
        <rFont val="宋体"/>
        <family val="3"/>
        <charset val="134"/>
      </rPr>
      <t>※</t>
    </r>
    <r>
      <rPr>
        <sz val="11"/>
        <color theme="1"/>
        <rFont val="宋体"/>
        <family val="3"/>
        <charset val="134"/>
      </rPr>
      <t>航空戦艦也会导致任务不能完成，战舰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空母大于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只会导致航向偏离</t>
    </r>
    <phoneticPr fontId="14" type="noConversion"/>
  </si>
  <si>
    <t>A44</t>
    <phoneticPr fontId="14" type="noConversion"/>
  </si>
  <si>
    <r>
      <rPr>
        <sz val="11"/>
        <color theme="1"/>
        <rFont val="宋体"/>
        <family val="3"/>
        <charset val="134"/>
      </rPr>
      <t>「西村艦隊」南方海域へ進出せよ！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</si>
  <si>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西村艦隊</t>
    </r>
    <r>
      <rPr>
        <sz val="11"/>
        <color theme="1"/>
        <rFont val="宋体"/>
        <family val="3"/>
        <charset val="134"/>
      </rPr>
      <t>」的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隻和一艘其他舰与</t>
    </r>
    <r>
      <rPr>
        <sz val="11"/>
        <color theme="1"/>
        <rFont val="Verdana"/>
        <family val="2"/>
      </rPr>
      <t>5-1BOSS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</si>
  <si>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rFont val="宋体"/>
        <family val="3"/>
        <charset val="134"/>
      </rPr>
      <t>出击类</t>
    </r>
  </si>
  <si>
    <t>B34</t>
    <phoneticPr fontId="14" type="noConversion"/>
  </si>
  <si>
    <t>B19</t>
    <phoneticPr fontId="14" type="noConversion"/>
  </si>
  <si>
    <r>
      <rPr>
        <sz val="11"/>
        <color theme="1"/>
        <rFont val="宋体"/>
        <family val="3"/>
        <charset val="134"/>
      </rPr>
      <t>「第六戦隊」南西海域へ出撃せよ！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</si>
  <si>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古鷹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加古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青葉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衣笠</t>
    </r>
    <r>
      <rPr>
        <sz val="11"/>
        <color theme="1"/>
        <rFont val="宋体"/>
        <family val="3"/>
        <charset val="134"/>
      </rPr>
      <t>」组成的第六舰队与</t>
    </r>
    <r>
      <rPr>
        <sz val="11"/>
        <color theme="1"/>
        <rFont val="Verdana"/>
        <family val="2"/>
      </rPr>
      <t>2-5BOSS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</si>
  <si>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color theme="1"/>
        <rFont val="宋体"/>
        <family val="3"/>
        <charset val="134"/>
      </rPr>
      <t>可以携带其他舰娘古鷹，衣笠改二也可达成任务</t>
    </r>
    <phoneticPr fontId="13" type="noConversion"/>
  </si>
  <si>
    <t>B35</t>
    <phoneticPr fontId="14" type="noConversion"/>
  </si>
  <si>
    <t>A47</t>
    <phoneticPr fontId="14" type="noConversion"/>
  </si>
  <si>
    <r>
      <rPr>
        <sz val="11"/>
        <color theme="1"/>
        <rFont val="宋体"/>
        <family val="3"/>
        <charset val="134"/>
      </rPr>
      <t>「第十一駆逐隊」出撃せよ！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</si>
  <si>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吹雪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白雪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初雪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叢雲</t>
    </r>
    <r>
      <rPr>
        <sz val="11"/>
        <color theme="1"/>
        <rFont val="宋体"/>
        <family val="3"/>
        <charset val="134"/>
      </rPr>
      <t>」与另外两只舰组成第十一驱逐队与</t>
    </r>
    <r>
      <rPr>
        <sz val="11"/>
        <color theme="1"/>
        <rFont val="Verdana"/>
        <family val="2"/>
      </rPr>
      <t>2-3BOSS</t>
    </r>
    <r>
      <rPr>
        <sz val="11"/>
        <color theme="1"/>
        <rFont val="宋体"/>
        <family val="3"/>
        <charset val="134"/>
      </rPr>
      <t>交战获胜</t>
    </r>
    <phoneticPr fontId="13" type="noConversion"/>
  </si>
  <si>
    <r>
      <rPr>
        <sz val="11"/>
        <color theme="1"/>
        <rFont val="宋体"/>
        <family val="3"/>
        <charset val="134"/>
      </rPr>
      <t>可携带其他舰娘</t>
    </r>
    <phoneticPr fontId="13" type="noConversion"/>
  </si>
  <si>
    <t>B36</t>
    <phoneticPr fontId="14" type="noConversion"/>
  </si>
  <si>
    <r>
      <rPr>
        <sz val="11"/>
        <color theme="1"/>
        <rFont val="宋体"/>
        <family val="3"/>
        <charset val="134"/>
      </rPr>
      <t>「第十一駆逐隊」対潜哨戒！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</si>
  <si>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吹雪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白雪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初雪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叢雲</t>
    </r>
    <r>
      <rPr>
        <sz val="11"/>
        <color theme="1"/>
        <rFont val="宋体"/>
        <family val="3"/>
        <charset val="134"/>
      </rPr>
      <t>」组成第十一驱逐队与</t>
    </r>
    <r>
      <rPr>
        <sz val="11"/>
        <color theme="1"/>
        <rFont val="Verdana"/>
        <family val="2"/>
      </rPr>
      <t>1-5BOSS</t>
    </r>
    <r>
      <rPr>
        <sz val="11"/>
        <color theme="1"/>
        <rFont val="宋体"/>
        <family val="3"/>
        <charset val="134"/>
      </rPr>
      <t>交战胜利</t>
    </r>
    <phoneticPr fontId="13" type="noConversion"/>
  </si>
  <si>
    <r>
      <t>C</t>
    </r>
    <r>
      <rPr>
        <sz val="11"/>
        <color theme="1"/>
        <rFont val="宋体"/>
        <family val="3"/>
        <charset val="134"/>
      </rPr>
      <t>败也可以达成，但</t>
    </r>
    <r>
      <rPr>
        <sz val="11"/>
        <color theme="1"/>
        <rFont val="Verdana"/>
        <family val="2"/>
      </rPr>
      <t>D</t>
    </r>
    <r>
      <rPr>
        <sz val="11"/>
        <color theme="1"/>
        <rFont val="宋体"/>
        <family val="3"/>
        <charset val="134"/>
      </rPr>
      <t>不行，带路，由于带路问题，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只出击限定</t>
    </r>
    <phoneticPr fontId="13" type="noConversion"/>
  </si>
  <si>
    <t>B37</t>
    <phoneticPr fontId="14" type="noConversion"/>
  </si>
  <si>
    <t>A48</t>
    <phoneticPr fontId="14" type="noConversion"/>
  </si>
  <si>
    <r>
      <rPr>
        <sz val="11"/>
        <color theme="1"/>
        <rFont val="宋体"/>
        <family val="3"/>
        <charset val="134"/>
      </rPr>
      <t>「第二一駆逐隊」出撃せよ！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</si>
  <si>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初春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子日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若葉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初霜</t>
    </r>
    <r>
      <rPr>
        <sz val="11"/>
        <color theme="1"/>
        <rFont val="宋体"/>
        <family val="3"/>
        <charset val="134"/>
      </rPr>
      <t>」和另外两只舰组成第二一駆逐隊与</t>
    </r>
    <r>
      <rPr>
        <sz val="11"/>
        <color theme="1"/>
        <rFont val="Verdana"/>
        <family val="2"/>
      </rPr>
      <t>3-1BOSS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</si>
  <si>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t>B38</t>
    <phoneticPr fontId="14" type="noConversion"/>
  </si>
  <si>
    <t>Bm1</t>
    <phoneticPr fontId="14" type="noConversion"/>
  </si>
  <si>
    <r>
      <rPr>
        <sz val="11"/>
        <color theme="1"/>
        <rFont val="宋体"/>
        <family val="3"/>
        <charset val="134"/>
      </rPr>
      <t>「那智戦隊」抜錨せよ！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</si>
  <si>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那智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初霜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霞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潮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曙</t>
    </r>
    <r>
      <rPr>
        <sz val="11"/>
        <color theme="1"/>
        <rFont val="宋体"/>
        <family val="3"/>
        <charset val="134"/>
      </rPr>
      <t>」和另外一艘其他舰与</t>
    </r>
    <r>
      <rPr>
        <sz val="11"/>
        <color theme="1"/>
        <rFont val="Verdana"/>
        <family val="2"/>
      </rPr>
      <t>2-2BOSS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</si>
  <si>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color theme="1"/>
        <rFont val="宋体"/>
        <family val="3"/>
        <charset val="134"/>
      </rPr>
      <t>可携带其他舰娘，未改造和改二的潮可以使用</t>
    </r>
    <phoneticPr fontId="13" type="noConversion"/>
  </si>
  <si>
    <t>B39</t>
    <phoneticPr fontId="14" type="noConversion"/>
  </si>
  <si>
    <t>A49</t>
    <phoneticPr fontId="14" type="noConversion"/>
  </si>
  <si>
    <r>
      <rPr>
        <sz val="11"/>
        <color theme="1"/>
        <rFont val="宋体"/>
        <family val="3"/>
        <charset val="134"/>
      </rPr>
      <t>「第二二駆逐隊」出撃せよ！</t>
    </r>
    <phoneticPr fontId="14" type="noConversion"/>
  </si>
  <si>
    <r>
      <rPr>
        <sz val="11"/>
        <color theme="1"/>
        <rFont val="宋体"/>
        <family val="2"/>
        <charset val="134"/>
      </rPr>
      <t>「</t>
    </r>
    <r>
      <rPr>
        <sz val="11"/>
        <color rgb="FFFF0000"/>
        <rFont val="宋体"/>
        <family val="3"/>
        <charset val="134"/>
      </rPr>
      <t>皐月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文月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長月</t>
    </r>
    <r>
      <rPr>
        <sz val="11"/>
        <color theme="1"/>
        <rFont val="宋体"/>
        <family val="3"/>
        <charset val="134"/>
      </rPr>
      <t>」和另外三艘其他舰与</t>
    </r>
    <r>
      <rPr>
        <sz val="11"/>
        <color theme="1"/>
        <rFont val="Verdana"/>
        <family val="2"/>
      </rPr>
      <t>1-4BOSS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</si>
  <si>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color theme="1"/>
        <rFont val="宋体"/>
        <family val="3"/>
        <charset val="134"/>
      </rPr>
      <t>可携带其他舰娘，但必须有一艘是驱逐</t>
    </r>
    <phoneticPr fontId="13" type="noConversion"/>
  </si>
  <si>
    <r>
      <rPr>
        <sz val="11"/>
        <rFont val="宋体"/>
        <family val="3"/>
        <charset val="134"/>
      </rPr>
      <t>出击类</t>
    </r>
    <phoneticPr fontId="13" type="noConversion"/>
  </si>
  <si>
    <t>B40</t>
    <phoneticPr fontId="14" type="noConversion"/>
  </si>
  <si>
    <t>D15</t>
    <phoneticPr fontId="14" type="noConversion"/>
  </si>
  <si>
    <r>
      <rPr>
        <sz val="11"/>
        <color theme="1"/>
        <rFont val="宋体"/>
        <family val="3"/>
        <charset val="134"/>
      </rPr>
      <t>「改装防空重巡」出撃せよ！</t>
    </r>
    <phoneticPr fontId="14" type="noConversion"/>
  </si>
  <si>
    <t>B41</t>
    <phoneticPr fontId="13" type="noConversion"/>
  </si>
  <si>
    <t>C5</t>
    <phoneticPr fontId="13" type="noConversion"/>
  </si>
  <si>
    <r>
      <rPr>
        <sz val="11"/>
        <color theme="1"/>
        <rFont val="宋体"/>
        <family val="3"/>
        <charset val="134"/>
      </rPr>
      <t>新編「三川艦隊」ソロモン方面へ！</t>
    </r>
  </si>
  <si>
    <r>
      <rPr>
        <sz val="11"/>
        <color theme="1"/>
        <rFont val="宋体"/>
        <family val="3"/>
        <charset val="134"/>
      </rPr>
      <t>新「</t>
    </r>
    <r>
      <rPr>
        <sz val="11"/>
        <color rgb="FFFF0000"/>
        <rFont val="宋体"/>
        <family val="3"/>
        <charset val="134"/>
      </rPr>
      <t>三川艦隊</t>
    </r>
    <r>
      <rPr>
        <sz val="11"/>
        <color theme="1"/>
        <rFont val="宋体"/>
        <family val="3"/>
        <charset val="134"/>
      </rPr>
      <t>」与</t>
    </r>
    <r>
      <rPr>
        <sz val="11"/>
        <color theme="1"/>
        <rFont val="Verdana"/>
        <family val="2"/>
      </rPr>
      <t xml:space="preserve"> 5-1 BOSS</t>
    </r>
    <r>
      <rPr>
        <sz val="11"/>
        <color theme="1"/>
        <rFont val="宋体"/>
        <family val="3"/>
        <charset val="134"/>
      </rPr>
      <t>交战</t>
    </r>
    <r>
      <rPr>
        <sz val="11"/>
        <color rgb="FFFF0000"/>
        <rFont val="Verdana"/>
        <family val="2"/>
      </rPr>
      <t xml:space="preserve"> 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</si>
  <si>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color theme="1"/>
        <rFont val="宋体"/>
        <family val="3"/>
        <charset val="134"/>
      </rPr>
      <t>鸟海改二必须为旗舰</t>
    </r>
    <phoneticPr fontId="13" type="noConversion"/>
  </si>
  <si>
    <t>B42</t>
    <phoneticPr fontId="13" type="noConversion"/>
  </si>
  <si>
    <t>Bd2</t>
    <phoneticPr fontId="14" type="noConversion"/>
  </si>
  <si>
    <r>
      <rPr>
        <sz val="11"/>
        <color theme="1"/>
        <rFont val="宋体"/>
        <family val="3"/>
        <charset val="134"/>
      </rPr>
      <t>「第六駆逐隊」対潜哨戒なのです！</t>
    </r>
  </si>
  <si>
    <r>
      <rPr>
        <sz val="11"/>
        <color theme="1"/>
        <rFont val="宋体"/>
        <family val="3"/>
        <charset val="134"/>
      </rPr>
      <t>用包含「第六駆逐隊」的舰队与</t>
    </r>
    <r>
      <rPr>
        <sz val="11"/>
        <color theme="1"/>
        <rFont val="Verdana"/>
        <family val="2"/>
      </rPr>
      <t xml:space="preserve"> 1-5 BOSS </t>
    </r>
    <r>
      <rPr>
        <sz val="11"/>
        <color theme="1"/>
        <rFont val="宋体"/>
        <family val="3"/>
        <charset val="134"/>
      </rPr>
      <t>交战</t>
    </r>
    <r>
      <rPr>
        <sz val="11"/>
        <color theme="1"/>
        <rFont val="Verdana"/>
        <family val="2"/>
      </rPr>
      <t xml:space="preserve"> C</t>
    </r>
    <r>
      <rPr>
        <sz val="11"/>
        <color theme="1"/>
        <rFont val="宋体"/>
        <family val="3"/>
        <charset val="134"/>
      </rPr>
      <t>败北</t>
    </r>
    <r>
      <rPr>
        <sz val="11"/>
        <color theme="1"/>
        <rFont val="Verdana"/>
        <family val="2"/>
      </rPr>
      <t xml:space="preserve"> </t>
    </r>
    <r>
      <rPr>
        <sz val="11"/>
        <color rgb="FFFF0000"/>
        <rFont val="宋体"/>
        <family val="3"/>
        <charset val="134"/>
      </rPr>
      <t>可以达成</t>
    </r>
    <r>
      <rPr>
        <sz val="11"/>
        <rFont val="Verdana"/>
        <family val="2"/>
      </rPr>
      <t xml:space="preserve"> D</t>
    </r>
    <r>
      <rPr>
        <sz val="11"/>
        <rFont val="宋体"/>
        <family val="3"/>
        <charset val="134"/>
      </rPr>
      <t>败不可</t>
    </r>
    <phoneticPr fontId="13" type="noConversion"/>
  </si>
  <si>
    <r>
      <rPr>
        <sz val="11"/>
        <color theme="1"/>
        <rFont val="宋体"/>
        <family val="3"/>
        <charset val="134"/>
      </rPr>
      <t>由于</t>
    </r>
    <r>
      <rPr>
        <sz val="11"/>
        <color theme="1"/>
        <rFont val="Verdana"/>
        <family val="2"/>
      </rPr>
      <t>1-5</t>
    </r>
    <r>
      <rPr>
        <sz val="11"/>
        <color theme="1"/>
        <rFont val="宋体"/>
        <family val="3"/>
        <charset val="134"/>
      </rPr>
      <t>带路条件只能使用此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 xml:space="preserve">艘
</t>
    </r>
    <r>
      <rPr>
        <sz val="11"/>
        <color theme="1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可</t>
    </r>
    <phoneticPr fontId="13" type="noConversion"/>
  </si>
  <si>
    <t>B43</t>
    <phoneticPr fontId="13" type="noConversion"/>
  </si>
  <si>
    <t>A51</t>
    <phoneticPr fontId="14" type="noConversion"/>
  </si>
  <si>
    <r>
      <rPr>
        <sz val="11"/>
        <color theme="1"/>
        <rFont val="宋体"/>
        <family val="3"/>
        <charset val="134"/>
      </rPr>
      <t>抜錨！「第十八戦隊」</t>
    </r>
  </si>
  <si>
    <r>
      <rPr>
        <sz val="11"/>
        <color theme="1"/>
        <rFont val="宋体"/>
        <family val="3"/>
        <charset val="134"/>
      </rPr>
      <t>将含有「</t>
    </r>
    <r>
      <rPr>
        <sz val="11"/>
        <color rgb="FFFF0000"/>
        <rFont val="宋体"/>
        <family val="3"/>
        <charset val="134"/>
      </rPr>
      <t>天龍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龍田</t>
    </r>
    <r>
      <rPr>
        <sz val="11"/>
        <color theme="1"/>
        <rFont val="宋体"/>
        <family val="3"/>
        <charset val="134"/>
      </rPr>
      <t>」的舰队与</t>
    </r>
    <r>
      <rPr>
        <sz val="11"/>
        <color theme="1"/>
        <rFont val="Verdana"/>
        <family val="2"/>
      </rPr>
      <t xml:space="preserve"> 2-3BOSS </t>
    </r>
    <r>
      <rPr>
        <sz val="11"/>
        <color theme="1"/>
        <rFont val="宋体"/>
        <family val="3"/>
        <charset val="134"/>
      </rPr>
      <t>交战</t>
    </r>
    <r>
      <rPr>
        <sz val="11"/>
        <color theme="1"/>
        <rFont val="Verdana"/>
        <family val="2"/>
      </rPr>
      <t xml:space="preserve"> 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</si>
  <si>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r>
      <rPr>
        <sz val="11"/>
        <color theme="1"/>
        <rFont val="宋体"/>
        <family val="3"/>
        <charset val="134"/>
      </rPr>
      <t>使用天龙和龙田
击破【</t>
    </r>
    <r>
      <rPr>
        <sz val="11"/>
        <color theme="1"/>
        <rFont val="Verdana"/>
        <family val="2"/>
      </rPr>
      <t>2-3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Verdana"/>
        <family val="2"/>
      </rPr>
      <t>BOSS S</t>
    </r>
    <r>
      <rPr>
        <sz val="11"/>
        <color theme="1"/>
        <rFont val="宋体"/>
        <family val="3"/>
        <charset val="134"/>
      </rPr>
      <t>胜利</t>
    </r>
    <phoneticPr fontId="13" type="noConversion"/>
  </si>
  <si>
    <t>A52
Bw9</t>
    <phoneticPr fontId="13" type="noConversion"/>
  </si>
  <si>
    <r>
      <rPr>
        <sz val="11"/>
        <color theme="1"/>
        <rFont val="宋体"/>
        <family val="3"/>
        <charset val="134"/>
      </rPr>
      <t>海上突入部隊、進発せよ！</t>
    </r>
    <phoneticPr fontId="13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</si>
  <si>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rgb="FFFF0000"/>
        <rFont val="宋体"/>
        <family val="3"/>
        <charset val="134"/>
      </rPr>
      <t>比叡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霧島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長良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暁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雷</t>
    </r>
    <r>
      <rPr>
        <sz val="11"/>
        <color theme="1"/>
        <rFont val="宋体"/>
        <family val="3"/>
        <charset val="134"/>
      </rPr>
      <t>」「</t>
    </r>
    <r>
      <rPr>
        <sz val="11"/>
        <color rgb="FFFF0000"/>
        <rFont val="宋体"/>
        <family val="3"/>
        <charset val="134"/>
      </rPr>
      <t>電</t>
    </r>
    <r>
      <rPr>
        <sz val="11"/>
        <color theme="1"/>
        <rFont val="宋体"/>
        <family val="3"/>
        <charset val="134"/>
      </rPr>
      <t>」の艦隊で、南方海域進出作戦を実施、敵を撃滅せ！</t>
    </r>
    <phoneticPr fontId="13" type="noConversion"/>
  </si>
  <si>
    <r>
      <rPr>
        <sz val="11"/>
        <color theme="1"/>
        <rFont val="宋体"/>
        <family val="3"/>
        <charset val="134"/>
      </rPr>
      <t>使用比睿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雾岛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长良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晓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雷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电
击破【</t>
    </r>
    <r>
      <rPr>
        <sz val="11"/>
        <color theme="1"/>
        <rFont val="Verdana"/>
        <family val="2"/>
      </rPr>
      <t>5-1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Verdana"/>
        <family val="2"/>
      </rPr>
      <t>BOSS S</t>
    </r>
    <r>
      <rPr>
        <sz val="11"/>
        <color theme="1"/>
        <rFont val="宋体"/>
        <family val="3"/>
        <charset val="134"/>
      </rPr>
      <t>胜利</t>
    </r>
    <phoneticPr fontId="13" type="noConversion"/>
  </si>
  <si>
    <t>A53
B42</t>
    <phoneticPr fontId="13" type="noConversion"/>
  </si>
  <si>
    <r>
      <rPr>
        <sz val="11"/>
        <color theme="1"/>
        <rFont val="宋体"/>
        <family val="3"/>
        <charset val="134"/>
      </rPr>
      <t>「第六駆逐隊」対潜哨戒を徹底なのです！</t>
    </r>
    <phoneticPr fontId="13" type="noConversion"/>
  </si>
  <si>
    <r>
      <rPr>
        <sz val="11"/>
        <color theme="1"/>
        <rFont val="宋体"/>
        <family val="3"/>
        <charset val="134"/>
      </rPr>
      <t>包含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第六驱逐队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的舰队在镇守府近海</t>
    </r>
    <r>
      <rPr>
        <sz val="11"/>
        <color theme="1"/>
        <rFont val="Verdana"/>
        <family val="2"/>
      </rPr>
      <t>(1-5)</t>
    </r>
    <r>
      <rPr>
        <sz val="11"/>
        <color theme="1"/>
        <rFont val="宋体"/>
        <family val="3"/>
        <charset val="134"/>
      </rPr>
      <t>实施对潜警戒，痛打敌潜水舰部队！</t>
    </r>
    <phoneticPr fontId="13" type="noConversion"/>
  </si>
  <si>
    <r>
      <rPr>
        <sz val="11"/>
        <color theme="1"/>
        <rFont val="宋体"/>
        <family val="3"/>
        <charset val="134"/>
      </rPr>
      <t>使用晓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响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雷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电击破【</t>
    </r>
    <r>
      <rPr>
        <sz val="11"/>
        <color theme="1"/>
        <rFont val="Verdana"/>
        <family val="2"/>
      </rPr>
      <t>1-5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Verdana"/>
        <family val="2"/>
      </rPr>
      <t>BOSS A</t>
    </r>
    <r>
      <rPr>
        <sz val="11"/>
        <color theme="1"/>
        <rFont val="宋体"/>
        <family val="3"/>
        <charset val="134"/>
      </rPr>
      <t>胜利以上
使用</t>
    </r>
    <r>
      <rPr>
        <sz val="11"/>
        <color theme="1"/>
        <rFont val="Verdana"/>
        <family val="2"/>
      </rPr>
      <t>Верный</t>
    </r>
    <r>
      <rPr>
        <sz val="11"/>
        <color theme="1"/>
        <rFont val="宋体"/>
        <family val="3"/>
        <charset val="134"/>
      </rPr>
      <t>可</t>
    </r>
    <phoneticPr fontId="13" type="noConversion"/>
  </si>
  <si>
    <r>
      <rPr>
        <sz val="11"/>
        <color theme="1"/>
        <rFont val="宋体"/>
        <family val="3"/>
        <charset val="134"/>
      </rPr>
      <t>「第一水雷戦隊」ケ号作戦、突入せよ！</t>
    </r>
  </si>
  <si>
    <r>
      <t>[</t>
    </r>
    <r>
      <rPr>
        <sz val="11"/>
        <color rgb="FFFF0000"/>
        <rFont val="宋体"/>
        <family val="3"/>
        <charset val="134"/>
      </rPr>
      <t>阿武隈</t>
    </r>
    <r>
      <rPr>
        <sz val="11"/>
        <color theme="1"/>
        <rFont val="Verdana"/>
        <family val="2"/>
      </rPr>
      <t>]</t>
    </r>
    <r>
      <rPr>
        <sz val="11"/>
        <color theme="1"/>
        <rFont val="宋体"/>
        <family val="3"/>
        <charset val="134"/>
      </rPr>
      <t>为旗舰的</t>
    </r>
    <r>
      <rPr>
        <sz val="11"/>
        <color theme="1"/>
        <rFont val="Verdana"/>
        <family val="2"/>
      </rPr>
      <t>[</t>
    </r>
    <r>
      <rPr>
        <sz val="11"/>
        <color rgb="FFFF0000"/>
        <rFont val="宋体"/>
        <family val="3"/>
        <charset val="134"/>
      </rPr>
      <t>一水战</t>
    </r>
    <r>
      <rPr>
        <sz val="11"/>
        <color theme="1"/>
        <rFont val="Verdana"/>
        <family val="2"/>
      </rPr>
      <t>]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Verdana"/>
        <family val="2"/>
      </rPr>
      <t>[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岛风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若叶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五月雨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初霜</t>
    </r>
    <r>
      <rPr>
        <sz val="11"/>
        <color theme="1"/>
        <rFont val="Verdana"/>
        <family val="2"/>
      </rPr>
      <t>]</t>
    </r>
    <r>
      <rPr>
        <sz val="11"/>
        <color theme="1"/>
        <rFont val="宋体"/>
        <family val="3"/>
        <charset val="134"/>
      </rPr>
      <t>）与</t>
    </r>
    <r>
      <rPr>
        <sz val="11"/>
        <color theme="1"/>
        <rFont val="Verdana"/>
        <family val="2"/>
      </rPr>
      <t>3-2boss</t>
    </r>
    <r>
      <rPr>
        <sz val="11"/>
        <color theme="1"/>
        <rFont val="宋体"/>
        <family val="3"/>
        <charset val="134"/>
      </rPr>
      <t>交战胜利</t>
    </r>
    <r>
      <rPr>
        <sz val="11"/>
        <color theme="1"/>
        <rFont val="Verdana"/>
        <family val="2"/>
      </rPr>
      <t>(B</t>
    </r>
    <r>
      <rPr>
        <sz val="11"/>
        <color theme="1"/>
        <rFont val="宋体"/>
        <family val="3"/>
        <charset val="134"/>
      </rPr>
      <t>胜及以下不行</t>
    </r>
    <r>
      <rPr>
        <sz val="11"/>
        <color theme="1"/>
        <rFont val="Verdana"/>
        <family val="2"/>
      </rPr>
      <t>)</t>
    </r>
    <phoneticPr fontId="14" type="noConversion"/>
  </si>
  <si>
    <r>
      <t>Верный,</t>
    </r>
    <r>
      <rPr>
        <sz val="11"/>
        <color theme="1"/>
        <rFont val="宋体"/>
        <family val="3"/>
        <charset val="134"/>
      </rPr>
      <t>初霜改二等均可</t>
    </r>
  </si>
  <si>
    <r>
      <rPr>
        <sz val="11"/>
        <rFont val="宋体"/>
        <family val="3"/>
        <charset val="134"/>
      </rPr>
      <t>出击类</t>
    </r>
    <phoneticPr fontId="13" type="noConversion"/>
  </si>
  <si>
    <r>
      <rPr>
        <sz val="11"/>
        <color theme="1"/>
        <rFont val="宋体"/>
        <family val="3"/>
        <charset val="134"/>
      </rPr>
      <t>「第一水雷戦隊」北方ケ号作戦、再突入！</t>
    </r>
  </si>
  <si>
    <r>
      <t>[</t>
    </r>
    <r>
      <rPr>
        <sz val="11"/>
        <color rgb="FFFF0000"/>
        <rFont val="宋体"/>
        <family val="3"/>
        <charset val="134"/>
      </rPr>
      <t>阿武隈改二</t>
    </r>
    <r>
      <rPr>
        <sz val="11"/>
        <color theme="1"/>
        <rFont val="Verdana"/>
        <family val="2"/>
      </rPr>
      <t>]</t>
    </r>
    <r>
      <rPr>
        <sz val="11"/>
        <color theme="1"/>
        <rFont val="宋体"/>
        <family val="3"/>
        <charset val="134"/>
      </rPr>
      <t>为旗舰的</t>
    </r>
    <r>
      <rPr>
        <sz val="11"/>
        <color theme="1"/>
        <rFont val="Verdana"/>
        <family val="2"/>
      </rPr>
      <t>[</t>
    </r>
    <r>
      <rPr>
        <sz val="11"/>
        <color rgb="FFFF0000"/>
        <rFont val="宋体"/>
        <family val="3"/>
        <charset val="134"/>
      </rPr>
      <t>一水战</t>
    </r>
    <r>
      <rPr>
        <sz val="11"/>
        <color rgb="FFFF0000"/>
        <rFont val="Verdana"/>
        <family val="2"/>
      </rPr>
      <t>]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Verdana"/>
        <family val="2"/>
      </rPr>
      <t>[</t>
    </r>
    <r>
      <rPr>
        <sz val="11"/>
        <color rgb="FFFF0000"/>
        <rFont val="宋体"/>
        <family val="3"/>
        <charset val="134"/>
      </rPr>
      <t>响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岛风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秋云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夕云</t>
    </r>
    <r>
      <rPr>
        <sz val="11"/>
        <color theme="1"/>
        <rFont val="Verdana"/>
        <family val="2"/>
      </rPr>
      <t>],[</t>
    </r>
    <r>
      <rPr>
        <sz val="11"/>
        <color rgb="FFFF0000"/>
        <rFont val="宋体"/>
        <family val="3"/>
        <charset val="134"/>
      </rPr>
      <t>长波</t>
    </r>
    <r>
      <rPr>
        <sz val="11"/>
        <color theme="1"/>
        <rFont val="Verdana"/>
        <family val="2"/>
      </rPr>
      <t>]</t>
    </r>
    <r>
      <rPr>
        <sz val="11"/>
        <color theme="1"/>
        <rFont val="宋体"/>
        <family val="3"/>
        <charset val="134"/>
      </rPr>
      <t>）与</t>
    </r>
    <r>
      <rPr>
        <sz val="11"/>
        <color theme="1"/>
        <rFont val="Verdana"/>
        <family val="2"/>
      </rPr>
      <t>3-2boss</t>
    </r>
    <r>
      <rPr>
        <sz val="11"/>
        <color theme="1"/>
        <rFont val="宋体"/>
        <family val="3"/>
        <charset val="134"/>
      </rPr>
      <t>交战胜利并击沉敌方旗舰</t>
    </r>
    <phoneticPr fontId="14" type="noConversion"/>
  </si>
  <si>
    <r>
      <t>Верный</t>
    </r>
    <r>
      <rPr>
        <sz val="11"/>
        <color theme="1"/>
        <rFont val="宋体"/>
        <family val="3"/>
        <charset val="134"/>
      </rPr>
      <t>可</t>
    </r>
  </si>
  <si>
    <r>
      <rPr>
        <sz val="11"/>
        <rFont val="宋体"/>
        <family val="3"/>
        <charset val="134"/>
      </rPr>
      <t>出击类</t>
    </r>
    <phoneticPr fontId="13" type="noConversion"/>
  </si>
  <si>
    <t>Bd1</t>
    <phoneticPr fontId="14" type="noConversion"/>
  </si>
  <si>
    <r>
      <rPr>
        <sz val="11"/>
        <color theme="1"/>
        <rFont val="宋体"/>
        <family val="3"/>
        <charset val="134"/>
      </rPr>
      <t>鎮守府正面の対潜哨戒を強化せよ！</t>
    </r>
    <phoneticPr fontId="14" type="noConversion"/>
  </si>
  <si>
    <r>
      <t xml:space="preserve"> 1-5 BOSS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Verdana"/>
        <family val="2"/>
      </rPr>
      <t>A</t>
    </r>
    <r>
      <rPr>
        <sz val="11"/>
        <color theme="1"/>
        <rFont val="宋体"/>
        <family val="3"/>
        <charset val="134"/>
      </rPr>
      <t>胜利</t>
    </r>
    <r>
      <rPr>
        <sz val="11"/>
        <color rgb="FFFF0000"/>
        <rFont val="Verdana"/>
        <family val="2"/>
      </rPr>
      <t>4</t>
    </r>
    <r>
      <rPr>
        <sz val="11"/>
        <color rgb="FFFF0000"/>
        <rFont val="宋体"/>
        <family val="3"/>
        <charset val="134"/>
      </rPr>
      <t>次</t>
    </r>
    <r>
      <rPr>
        <sz val="11"/>
        <color theme="1"/>
        <rFont val="宋体"/>
        <family val="3"/>
        <charset val="134"/>
      </rPr>
      <t>以上完成。根据提督日常任务完成的情况，该任务的出现会推迟。</t>
    </r>
    <phoneticPr fontId="14" type="noConversion"/>
  </si>
  <si>
    <r>
      <t>B</t>
    </r>
    <r>
      <rPr>
        <sz val="11"/>
        <color theme="1"/>
        <rFont val="宋体"/>
        <family val="2"/>
        <charset val="134"/>
      </rPr>
      <t>胜利是否算数不明</t>
    </r>
    <phoneticPr fontId="13" type="noConversion"/>
  </si>
  <si>
    <t>B32
Bd8</t>
    <phoneticPr fontId="14" type="noConversion"/>
  </si>
  <si>
    <r>
      <rPr>
        <sz val="11"/>
        <color theme="1"/>
        <rFont val="宋体"/>
        <family val="3"/>
        <charset val="134"/>
      </rPr>
      <t>「空母機動部隊」北方海域に進出せよ！</t>
    </r>
    <phoneticPr fontId="14" type="noConversion"/>
  </si>
  <si>
    <r>
      <t>3-5 BOSS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胜即完成任务。必须以</t>
    </r>
    <r>
      <rPr>
        <sz val="11"/>
        <color rgb="FFFF0000"/>
        <rFont val="宋体"/>
        <family val="3"/>
        <charset val="134"/>
      </rPr>
      <t>正规空母</t>
    </r>
    <r>
      <rPr>
        <sz val="11"/>
        <color theme="1"/>
        <rFont val="宋体"/>
        <family val="3"/>
        <charset val="134"/>
      </rPr>
      <t>或者</t>
    </r>
    <r>
      <rPr>
        <sz val="11"/>
        <color rgb="FFFF0000"/>
        <rFont val="宋体"/>
        <family val="3"/>
        <charset val="134"/>
      </rPr>
      <t>装甲空母</t>
    </r>
    <r>
      <rPr>
        <sz val="11"/>
        <color theme="1"/>
        <rFont val="宋体"/>
        <family val="3"/>
        <charset val="134"/>
      </rPr>
      <t>作为旗舰完成，</t>
    </r>
    <r>
      <rPr>
        <sz val="11"/>
        <color rgb="FFFF0000"/>
        <rFont val="宋体"/>
        <family val="3"/>
        <charset val="134"/>
      </rPr>
      <t>轻空母</t>
    </r>
    <r>
      <rPr>
        <sz val="11"/>
        <color theme="1"/>
        <rFont val="宋体"/>
        <family val="3"/>
        <charset val="134"/>
      </rPr>
      <t>或</t>
    </r>
    <r>
      <rPr>
        <sz val="11"/>
        <color rgb="FFFF0000"/>
        <rFont val="宋体"/>
        <family val="3"/>
        <charset val="134"/>
      </rPr>
      <t>水上机母舰</t>
    </r>
    <r>
      <rPr>
        <sz val="11"/>
        <color theme="1"/>
        <rFont val="宋体"/>
        <family val="3"/>
        <charset val="134"/>
      </rPr>
      <t>不可作为旗舰。</t>
    </r>
    <phoneticPr fontId="14" type="noConversion"/>
  </si>
  <si>
    <r>
      <rPr>
        <sz val="11"/>
        <color theme="1"/>
        <rFont val="宋体"/>
        <family val="3"/>
        <charset val="134"/>
      </rPr>
      <t>有使用轻空母失败的报告</t>
    </r>
    <phoneticPr fontId="13" type="noConversion"/>
  </si>
  <si>
    <t>A56</t>
    <phoneticPr fontId="14" type="noConversion"/>
  </si>
  <si>
    <r>
      <rPr>
        <sz val="11"/>
        <color theme="1"/>
        <rFont val="宋体"/>
        <family val="3"/>
        <charset val="134"/>
      </rPr>
      <t>「第五航空戦隊」珊瑚諸島沖に出撃せよ！</t>
    </r>
    <phoneticPr fontId="14" type="noConversion"/>
  </si>
  <si>
    <r>
      <rPr>
        <sz val="11"/>
        <color theme="1"/>
        <rFont val="宋体"/>
        <family val="3"/>
        <charset val="134"/>
      </rPr>
      <t>带领再次编成的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第五航空战队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向珊瑚诸岛冲海域展开敌机动部队捕捉击溃作战！
※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翔鹤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瑞鹤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胧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秋云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及自由选择两只舰娘获取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敌机动部队本队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Verdana"/>
        <family val="2"/>
      </rPr>
      <t>5-2Boss</t>
    </r>
    <r>
      <rPr>
        <sz val="11"/>
        <color theme="1"/>
        <rFont val="宋体"/>
        <family val="3"/>
        <charset val="134"/>
      </rPr>
      <t>战）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胜。旗舰可任意。</t>
    </r>
    <phoneticPr fontId="14" type="noConversion"/>
  </si>
  <si>
    <r>
      <rPr>
        <sz val="11"/>
        <color theme="1"/>
        <rFont val="宋体"/>
        <family val="3"/>
        <charset val="134"/>
      </rPr>
      <t>新編「第二一戦隊」北方へ出撃せよ！</t>
    </r>
    <phoneticPr fontId="14" type="noConversion"/>
  </si>
  <si>
    <r>
      <rPr>
        <sz val="11"/>
        <color theme="1"/>
        <rFont val="宋体"/>
        <family val="3"/>
        <charset val="134"/>
      </rPr>
      <t>以新编成的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第二十一战队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为基干的舰队向北方莫雷海域出击，击溃敌方舰队！
※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那智改二、足柄改二、多摩、木曾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改造及改二改造亦可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及自由选择两只舰娘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获取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敌北方侵攻舰队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Verdana"/>
        <family val="2"/>
      </rPr>
      <t>3-1 Boss</t>
    </r>
    <r>
      <rPr>
        <sz val="11"/>
        <color theme="1"/>
        <rFont val="宋体"/>
        <family val="3"/>
        <charset val="134"/>
      </rPr>
      <t>战）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胜。旗舰可任意。</t>
    </r>
    <phoneticPr fontId="14" type="noConversion"/>
  </si>
  <si>
    <r>
      <rPr>
        <sz val="11"/>
        <rFont val="宋体"/>
        <family val="3"/>
        <charset val="134"/>
      </rPr>
      <t>出击类</t>
    </r>
    <phoneticPr fontId="13" type="noConversion"/>
  </si>
  <si>
    <r>
      <rPr>
        <sz val="11"/>
        <color theme="1"/>
        <rFont val="宋体"/>
        <family val="3"/>
        <charset val="134"/>
      </rPr>
      <t>「第十六戦隊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第一次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」出撃せよ！</t>
    </r>
    <phoneticPr fontId="14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</si>
  <si>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第十六战队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为基干的舰队向南西群岛海域巴士岛近海海域出击，击溃敌方舰队！
※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足柄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为旗舰，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球磨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长良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及自由选择三只舰娘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获取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敌通商破壊舰队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Verdana"/>
        <family val="2"/>
      </rPr>
      <t>2-2 Boss</t>
    </r>
    <r>
      <rPr>
        <sz val="11"/>
        <color theme="1"/>
        <rFont val="宋体"/>
        <family val="3"/>
        <charset val="134"/>
      </rPr>
      <t>战）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胜。</t>
    </r>
    <phoneticPr fontId="14" type="noConversion"/>
  </si>
  <si>
    <r>
      <rPr>
        <sz val="11"/>
        <color theme="1"/>
        <rFont val="宋体"/>
        <family val="3"/>
        <charset val="134"/>
      </rPr>
      <t>旗舰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足柄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宋体"/>
        <family val="3"/>
        <charset val="134"/>
      </rPr>
      <t>必须，改造及改二亦可</t>
    </r>
    <phoneticPr fontId="14" type="noConversion"/>
  </si>
  <si>
    <r>
      <rPr>
        <sz val="11"/>
        <rFont val="宋体"/>
        <family val="3"/>
        <charset val="134"/>
      </rPr>
      <t>出击类</t>
    </r>
    <phoneticPr fontId="13" type="noConversion"/>
  </si>
  <si>
    <t>「第三航空戦隊」南西諸島防衛線に出撃！</t>
    <phoneticPr fontId="13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</si>
  <si>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瑞鹤改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为旗舰，瑞凤、千岁、千代田四只航母与</t>
    </r>
    <r>
      <rPr>
        <sz val="11"/>
        <color theme="1"/>
        <rFont val="Verdana"/>
        <family val="2"/>
      </rPr>
      <t xml:space="preserve"> 1-4 BOSS </t>
    </r>
    <r>
      <rPr>
        <sz val="11"/>
        <color theme="1"/>
        <rFont val="宋体"/>
        <family val="3"/>
        <charset val="134"/>
      </rPr>
      <t>交战</t>
    </r>
    <r>
      <rPr>
        <sz val="11"/>
        <color theme="1"/>
        <rFont val="Verdana"/>
        <family val="2"/>
      </rPr>
      <t xml:space="preserve"> S</t>
    </r>
    <r>
      <rPr>
        <sz val="11"/>
        <color theme="1"/>
        <rFont val="宋体"/>
        <family val="3"/>
        <charset val="134"/>
      </rPr>
      <t>胜利</t>
    </r>
    <phoneticPr fontId="13" type="noConversion"/>
  </si>
  <si>
    <r>
      <t>“</t>
    </r>
    <r>
      <rPr>
        <sz val="11"/>
        <color theme="1"/>
        <rFont val="宋体"/>
        <family val="2"/>
        <charset val="134"/>
      </rPr>
      <t>千岁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2"/>
        <charset val="134"/>
      </rPr>
      <t>千代田</t>
    </r>
    <r>
      <rPr>
        <sz val="11"/>
        <color theme="1"/>
        <rFont val="Verdana"/>
        <family val="2"/>
      </rPr>
      <t>'</t>
    </r>
    <r>
      <rPr>
        <sz val="11"/>
        <color theme="1"/>
        <rFont val="宋体"/>
        <family val="2"/>
        <charset val="134"/>
      </rPr>
      <t>需为轻母状态，可携带其他舰娘</t>
    </r>
    <phoneticPr fontId="13" type="noConversion"/>
  </si>
  <si>
    <r>
      <rPr>
        <sz val="11"/>
        <rFont val="宋体"/>
        <family val="3"/>
        <charset val="134"/>
      </rPr>
      <t>出击类</t>
    </r>
    <phoneticPr fontId="13" type="noConversion"/>
  </si>
  <si>
    <t>「小沢艦隊」出撃せよ！</t>
    <phoneticPr fontId="13" type="noConversion"/>
  </si>
  <si>
    <r>
      <rPr>
        <sz val="11"/>
        <color theme="1"/>
        <rFont val="宋体"/>
        <family val="3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瑞鹤改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为旗舰，将含有航母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瑞凤改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千岁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千代田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以及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伊势改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3"/>
        <charset val="134"/>
      </rPr>
      <t>日向改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的舰队与</t>
    </r>
    <r>
      <rPr>
        <sz val="11"/>
        <color theme="1"/>
        <rFont val="Verdana"/>
        <family val="2"/>
      </rPr>
      <t xml:space="preserve"> 2-4 BOSS </t>
    </r>
    <r>
      <rPr>
        <sz val="11"/>
        <color theme="1"/>
        <rFont val="宋体"/>
        <family val="3"/>
        <charset val="134"/>
      </rPr>
      <t>交战</t>
    </r>
    <r>
      <rPr>
        <sz val="11"/>
        <color theme="1"/>
        <rFont val="Verdana"/>
        <family val="2"/>
      </rPr>
      <t xml:space="preserve"> S</t>
    </r>
    <r>
      <rPr>
        <sz val="11"/>
        <color theme="1"/>
        <rFont val="宋体"/>
        <family val="3"/>
        <charset val="134"/>
      </rPr>
      <t>胜利</t>
    </r>
    <phoneticPr fontId="13" type="noConversion"/>
  </si>
  <si>
    <r>
      <t>“</t>
    </r>
    <r>
      <rPr>
        <sz val="11"/>
        <color theme="1"/>
        <rFont val="宋体"/>
        <family val="2"/>
        <charset val="134"/>
      </rPr>
      <t>千岁</t>
    </r>
    <r>
      <rPr>
        <sz val="11"/>
        <color theme="1"/>
        <rFont val="Verdana"/>
        <family val="2"/>
      </rPr>
      <t>”“</t>
    </r>
    <r>
      <rPr>
        <sz val="11"/>
        <color theme="1"/>
        <rFont val="宋体"/>
        <family val="2"/>
        <charset val="134"/>
      </rPr>
      <t>千代田</t>
    </r>
    <r>
      <rPr>
        <sz val="11"/>
        <color theme="1"/>
        <rFont val="Verdana"/>
        <family val="2"/>
      </rPr>
      <t>'</t>
    </r>
    <r>
      <rPr>
        <sz val="11"/>
        <color theme="1"/>
        <rFont val="宋体"/>
        <family val="2"/>
        <charset val="134"/>
      </rPr>
      <t>需为轻母状态</t>
    </r>
    <phoneticPr fontId="13" type="noConversion"/>
  </si>
  <si>
    <r>
      <rPr>
        <sz val="11"/>
        <rFont val="宋体"/>
        <family val="3"/>
        <charset val="134"/>
      </rPr>
      <t>出击类</t>
    </r>
    <phoneticPr fontId="13" type="noConversion"/>
  </si>
  <si>
    <t>A63</t>
    <phoneticPr fontId="13" type="noConversion"/>
  </si>
  <si>
    <r>
      <rPr>
        <sz val="11"/>
        <color theme="1"/>
        <rFont val="宋体"/>
        <family val="3"/>
        <charset val="134"/>
      </rPr>
      <t>「第十六戦隊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第二次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」出撃せよ！</t>
    </r>
    <phoneticPr fontId="13" type="noConversion"/>
  </si>
  <si>
    <t>第十六战队（第二次）东部奥廖尔海出击，捕捉消灭地方主力舰队！</t>
    <phoneticPr fontId="13" type="noConversion"/>
  </si>
  <si>
    <r>
      <t>2-3BOSS</t>
    </r>
    <r>
      <rPr>
        <sz val="11"/>
        <color theme="1"/>
        <rFont val="宋体"/>
        <family val="3"/>
        <charset val="134"/>
      </rPr>
      <t>击破（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 xml:space="preserve">胜利）
</t>
    </r>
    <r>
      <rPr>
        <sz val="11"/>
        <color rgb="FFFF0000"/>
        <rFont val="宋体"/>
        <family val="3"/>
        <charset val="134"/>
      </rPr>
      <t>名取</t>
    </r>
    <r>
      <rPr>
        <sz val="11"/>
        <color theme="1"/>
        <rFont val="宋体"/>
        <family val="3"/>
        <charset val="134"/>
      </rPr>
      <t>为旗舰</t>
    </r>
    <r>
      <rPr>
        <sz val="11"/>
        <color theme="1"/>
        <rFont val="Verdana"/>
        <family val="2"/>
      </rPr>
      <t>,</t>
    </r>
    <r>
      <rPr>
        <sz val="11"/>
        <color rgb="FFFF0000"/>
        <rFont val="宋体"/>
        <family val="3"/>
        <charset val="134"/>
      </rPr>
      <t>五十铃</t>
    </r>
    <r>
      <rPr>
        <sz val="1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鬼怒</t>
    </r>
    <r>
      <rPr>
        <sz val="11"/>
        <color theme="1"/>
        <rFont val="宋体"/>
        <family val="3"/>
        <charset val="134"/>
      </rPr>
      <t>必要，其它自由搭配</t>
    </r>
    <phoneticPr fontId="13" type="noConversion"/>
  </si>
  <si>
    <t>A64</t>
    <phoneticPr fontId="13" type="noConversion"/>
  </si>
  <si>
    <t>新編成航空戦隊、北方へ進出せよ！</t>
    <phoneticPr fontId="13" type="noConversion"/>
  </si>
  <si>
    <r>
      <t>“</t>
    </r>
    <r>
      <rPr>
        <sz val="11"/>
        <color theme="1"/>
        <rFont val="宋体"/>
        <family val="3"/>
        <charset val="134"/>
      </rPr>
      <t>新编航空站队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进击阿尔锋西诺方向</t>
    </r>
    <r>
      <rPr>
        <sz val="11"/>
        <color theme="1"/>
        <rFont val="Verdana"/>
        <family val="2"/>
      </rPr>
      <t>,</t>
    </r>
    <r>
      <rPr>
        <sz val="11"/>
        <color theme="1"/>
        <rFont val="宋体"/>
        <family val="3"/>
        <charset val="134"/>
      </rPr>
      <t>消灭敌方驻地的机动部队！</t>
    </r>
    <phoneticPr fontId="13" type="noConversion"/>
  </si>
  <si>
    <r>
      <t>3-3BOSS</t>
    </r>
    <r>
      <rPr>
        <sz val="11"/>
        <color theme="1"/>
        <rFont val="宋体"/>
        <family val="3"/>
        <charset val="134"/>
      </rPr>
      <t>击破（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胜利）</t>
    </r>
    <phoneticPr fontId="13" type="noConversion"/>
  </si>
  <si>
    <t>A65
Bm5</t>
    <phoneticPr fontId="13" type="noConversion"/>
  </si>
  <si>
    <t>「礼号作戦」実施せよ！</t>
    <phoneticPr fontId="13" type="noConversion"/>
  </si>
  <si>
    <r>
      <rPr>
        <sz val="11"/>
        <color theme="1"/>
        <rFont val="宋体"/>
        <family val="3"/>
        <charset val="134"/>
      </rPr>
      <t>精锐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水上反击部队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突入冲之岛近海</t>
    </r>
    <r>
      <rPr>
        <sz val="11"/>
        <color theme="1"/>
        <rFont val="Verdana"/>
        <family val="2"/>
      </rPr>
      <t>,</t>
    </r>
    <r>
      <rPr>
        <sz val="11"/>
        <color theme="1"/>
        <rFont val="宋体"/>
        <family val="3"/>
        <charset val="134"/>
      </rPr>
      <t>消灭该海域的敌人战力！</t>
    </r>
    <phoneticPr fontId="13" type="noConversion"/>
  </si>
  <si>
    <r>
      <t>2-5BOSS</t>
    </r>
    <r>
      <rPr>
        <sz val="11"/>
        <color theme="1"/>
        <rFont val="宋体"/>
        <family val="3"/>
        <charset val="134"/>
      </rPr>
      <t>击破（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胜利）</t>
    </r>
    <phoneticPr fontId="13" type="noConversion"/>
  </si>
  <si>
    <t>C5</t>
    <phoneticPr fontId="13" type="noConversion"/>
  </si>
  <si>
    <t>旗艦「霞」北方海域を哨戒せよ！</t>
    <phoneticPr fontId="13" type="noConversion"/>
  </si>
  <si>
    <t>以霞改二为旗舰，包含驱逐舰四艘的舰队投入北方海域执行警戒任务！</t>
    <phoneticPr fontId="13" type="noConversion"/>
  </si>
  <si>
    <r>
      <rPr>
        <sz val="11"/>
        <color rgb="FFFF0000"/>
        <rFont val="宋体"/>
        <family val="3"/>
        <charset val="134"/>
      </rPr>
      <t>霞改二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family val="3"/>
        <charset val="134"/>
      </rPr>
      <t>霞改二乙</t>
    </r>
    <r>
      <rPr>
        <sz val="11"/>
        <color theme="1"/>
        <rFont val="宋体"/>
        <family val="3"/>
        <charset val="134"/>
      </rPr>
      <t xml:space="preserve">均可完成任务
</t>
    </r>
    <r>
      <rPr>
        <sz val="11"/>
        <color rgb="FFFF0000"/>
        <rFont val="宋体"/>
        <family val="3"/>
        <charset val="134"/>
      </rPr>
      <t>霞改二</t>
    </r>
    <r>
      <rPr>
        <sz val="11"/>
        <color theme="1"/>
        <rFont val="宋体"/>
        <family val="3"/>
        <charset val="134"/>
      </rPr>
      <t>为旗舰</t>
    </r>
    <r>
      <rPr>
        <sz val="11"/>
        <color theme="1"/>
        <rFont val="Verdana"/>
        <family val="2"/>
      </rPr>
      <t>,</t>
    </r>
    <r>
      <rPr>
        <sz val="11"/>
        <color theme="1"/>
        <rFont val="宋体"/>
        <family val="3"/>
        <charset val="134"/>
      </rPr>
      <t>三艘驱逐舰必要，其它自由搭配，出击北方海域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Verdana"/>
        <family val="2"/>
      </rPr>
      <t>B</t>
    </r>
    <r>
      <rPr>
        <sz val="11"/>
        <color theme="1"/>
        <rFont val="宋体"/>
        <family val="3"/>
        <charset val="134"/>
      </rPr>
      <t>胜以上即可完成任务</t>
    </r>
    <phoneticPr fontId="13" type="noConversion"/>
  </si>
  <si>
    <t>B58</t>
    <phoneticPr fontId="13" type="noConversion"/>
  </si>
  <si>
    <t>旗艦「霞」出撃！敵艦隊を撃滅せよ！</t>
    <phoneticPr fontId="13" type="noConversion"/>
  </si>
  <si>
    <r>
      <rPr>
        <sz val="11"/>
        <color theme="1"/>
        <rFont val="宋体"/>
        <family val="3"/>
        <charset val="134"/>
      </rPr>
      <t>以霞改二为旗舰，包含驱逐舰共三艘的舰队出击冲之岛近海</t>
    </r>
    <r>
      <rPr>
        <sz val="11"/>
        <color theme="1"/>
        <rFont val="Verdana"/>
        <family val="2"/>
      </rPr>
      <t>,</t>
    </r>
    <r>
      <rPr>
        <sz val="11"/>
        <color theme="1"/>
        <rFont val="宋体"/>
        <family val="3"/>
        <charset val="134"/>
      </rPr>
      <t>歼灭敌方主力舰队！</t>
    </r>
    <phoneticPr fontId="13" type="noConversion"/>
  </si>
  <si>
    <r>
      <t>2-5BOSS</t>
    </r>
    <r>
      <rPr>
        <sz val="11"/>
        <color theme="1"/>
        <rFont val="宋体"/>
        <family val="3"/>
        <charset val="134"/>
      </rPr>
      <t>击破（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 xml:space="preserve">胜利）
</t>
    </r>
    <r>
      <rPr>
        <sz val="11"/>
        <color rgb="FFFF0000"/>
        <rFont val="宋体"/>
        <family val="3"/>
        <charset val="134"/>
      </rPr>
      <t>霞改二</t>
    </r>
    <r>
      <rPr>
        <sz val="11"/>
        <color theme="1"/>
        <rFont val="宋体"/>
        <family val="3"/>
        <charset val="134"/>
      </rPr>
      <t>为旗舰，其他驱逐两艘，其他自由搭配</t>
    </r>
    <phoneticPr fontId="13" type="noConversion"/>
  </si>
  <si>
    <t>A66</t>
    <phoneticPr fontId="13" type="noConversion"/>
  </si>
  <si>
    <t>「第三十一戦隊」出撃せよ！</t>
    <phoneticPr fontId="13" type="noConversion"/>
  </si>
  <si>
    <t>第三十一战队（第一次）镇守府近海航路出击，确保同航路的安全！</t>
    <phoneticPr fontId="13" type="noConversion"/>
  </si>
  <si>
    <r>
      <t>1-6</t>
    </r>
    <r>
      <rPr>
        <sz val="11"/>
        <color theme="1"/>
        <rFont val="宋体"/>
        <family val="3"/>
        <charset val="134"/>
      </rPr>
      <t>顺利完成一次即可
五十铃改二为旗舰、皋月改二、卯月改和任意三艘其他舰</t>
    </r>
    <phoneticPr fontId="13" type="noConversion"/>
  </si>
  <si>
    <t>A67</t>
    <phoneticPr fontId="13" type="noConversion"/>
  </si>
  <si>
    <t>「第二七駆逐隊」出撃せよ！</t>
    <phoneticPr fontId="13" type="noConversion"/>
  </si>
  <si>
    <r>
      <rPr>
        <sz val="11"/>
        <color theme="1"/>
        <rFont val="宋体"/>
        <family val="3"/>
        <charset val="134"/>
      </rPr>
      <t>第二十七驱逐队出击东部奥廖尔海</t>
    </r>
    <r>
      <rPr>
        <sz val="11"/>
        <color theme="1"/>
        <rFont val="Verdana"/>
        <family val="2"/>
      </rPr>
      <t>(2-3)</t>
    </r>
    <phoneticPr fontId="13" type="noConversion"/>
  </si>
  <si>
    <r>
      <t>2-3Boss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胜即可
白露改为旗舰、时雨、春雨、五月雨和任意两艘其他舰</t>
    </r>
    <phoneticPr fontId="13" type="noConversion"/>
  </si>
  <si>
    <t>Bd1</t>
    <phoneticPr fontId="14" type="noConversion"/>
  </si>
  <si>
    <r>
      <rPr>
        <sz val="11"/>
        <color theme="1"/>
        <rFont val="宋体"/>
        <family val="3"/>
        <charset val="134"/>
      </rPr>
      <t>敵艦隊を撃破せよ！</t>
    </r>
  </si>
  <si>
    <t>出击胜利一次</t>
    <phoneticPr fontId="14" type="noConversion"/>
  </si>
  <si>
    <r>
      <rPr>
        <sz val="11"/>
        <color theme="1"/>
        <rFont val="宋体"/>
        <family val="3"/>
        <charset val="134"/>
      </rPr>
      <t>此颜色为日常任务，每日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时刷新（东京时间）</t>
    </r>
    <phoneticPr fontId="14" type="noConversion"/>
  </si>
  <si>
    <t>Bd1</t>
    <phoneticPr fontId="14" type="noConversion"/>
  </si>
  <si>
    <r>
      <rPr>
        <sz val="11"/>
        <color theme="1"/>
        <rFont val="宋体"/>
        <family val="3"/>
        <charset val="134"/>
      </rPr>
      <t>敵艦隊主力を撃滅せよ！</t>
    </r>
  </si>
  <si>
    <r>
      <rPr>
        <sz val="11"/>
        <color theme="1"/>
        <rFont val="宋体"/>
        <family val="3"/>
        <charset val="134"/>
      </rPr>
      <t>完成上一个任务后继续出击一次并胜利</t>
    </r>
    <phoneticPr fontId="14" type="noConversion"/>
  </si>
  <si>
    <r>
      <rPr>
        <sz val="11"/>
        <color theme="1"/>
        <rFont val="宋体"/>
        <family val="3"/>
        <charset val="134"/>
      </rPr>
      <t>此颜色为周常任务，每周一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时刷新</t>
    </r>
    <phoneticPr fontId="14" type="noConversion"/>
  </si>
  <si>
    <r>
      <rPr>
        <sz val="11"/>
        <color theme="1"/>
        <rFont val="宋体"/>
        <family val="3"/>
        <charset val="134"/>
      </rPr>
      <t>敵艦隊を</t>
    </r>
    <r>
      <rPr>
        <sz val="11"/>
        <color theme="1"/>
        <rFont val="Verdana"/>
        <family val="2"/>
      </rPr>
      <t>10</t>
    </r>
    <r>
      <rPr>
        <sz val="11"/>
        <color theme="1"/>
        <rFont val="宋体"/>
        <family val="3"/>
        <charset val="134"/>
      </rPr>
      <t>回邀撃せよ！</t>
    </r>
  </si>
  <si>
    <r>
      <rPr>
        <sz val="11"/>
        <color theme="1"/>
        <rFont val="宋体"/>
        <family val="3"/>
        <charset val="134"/>
      </rPr>
      <t>出击</t>
    </r>
    <r>
      <rPr>
        <sz val="11"/>
        <color theme="1"/>
        <rFont val="Verdana"/>
        <family val="2"/>
      </rPr>
      <t>10</t>
    </r>
    <r>
      <rPr>
        <sz val="11"/>
        <color theme="1"/>
        <rFont val="宋体"/>
        <family val="3"/>
        <charset val="134"/>
      </rPr>
      <t>次胜利</t>
    </r>
    <phoneticPr fontId="14" type="noConversion"/>
  </si>
  <si>
    <r>
      <rPr>
        <sz val="11"/>
        <color theme="1"/>
        <rFont val="宋体"/>
        <family val="3"/>
        <charset val="134"/>
      </rPr>
      <t>此颜色为月常任务，每月一日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时刷新</t>
    </r>
    <phoneticPr fontId="14" type="noConversion"/>
  </si>
  <si>
    <t>Bd1</t>
    <phoneticPr fontId="14" type="noConversion"/>
  </si>
  <si>
    <r>
      <rPr>
        <sz val="11"/>
        <color theme="1"/>
        <rFont val="宋体"/>
        <family val="3"/>
        <charset val="134"/>
      </rPr>
      <t>敵空母を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隻撃沈せよ！</t>
    </r>
  </si>
  <si>
    <r>
      <rPr>
        <sz val="11"/>
        <color theme="1"/>
        <rFont val="宋体"/>
        <family val="3"/>
        <charset val="134"/>
      </rPr>
      <t>击沉敌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艘航母</t>
    </r>
    <phoneticPr fontId="14" type="noConversion"/>
  </si>
  <si>
    <r>
      <rPr>
        <sz val="11"/>
        <color theme="1"/>
        <rFont val="宋体"/>
        <family val="3"/>
        <charset val="134"/>
      </rPr>
      <t>日期尾数为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0</t>
    </r>
    <r>
      <rPr>
        <sz val="11"/>
        <color theme="1"/>
        <rFont val="宋体"/>
        <family val="3"/>
        <charset val="134"/>
      </rPr>
      <t>时出现</t>
    </r>
    <phoneticPr fontId="14" type="noConversion"/>
  </si>
  <si>
    <t>Bd2</t>
    <phoneticPr fontId="14" type="noConversion"/>
  </si>
  <si>
    <r>
      <rPr>
        <sz val="11"/>
        <color theme="1"/>
        <rFont val="宋体"/>
        <family val="3"/>
        <charset val="134"/>
      </rPr>
      <t>敵補給艦を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隻撃沈せよ！</t>
    </r>
  </si>
  <si>
    <r>
      <rPr>
        <sz val="11"/>
        <color theme="1"/>
        <rFont val="宋体"/>
        <family val="3"/>
        <charset val="134"/>
      </rPr>
      <t>击沉敌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艘补给舰</t>
    </r>
    <phoneticPr fontId="14" type="noConversion"/>
  </si>
  <si>
    <r>
      <rPr>
        <sz val="11"/>
        <color theme="1"/>
        <rFont val="宋体"/>
        <family val="3"/>
        <charset val="134"/>
      </rPr>
      <t>补给舰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输送船主要在</t>
    </r>
    <r>
      <rPr>
        <sz val="11"/>
        <color theme="1"/>
        <rFont val="Verdana"/>
        <family val="2"/>
      </rPr>
      <t>2-2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2-3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4-2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4-3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5-4</t>
    </r>
    <r>
      <rPr>
        <sz val="11"/>
        <color theme="1"/>
        <rFont val="宋体"/>
        <family val="3"/>
        <charset val="134"/>
      </rPr>
      <t>出现</t>
    </r>
    <phoneticPr fontId="14" type="noConversion"/>
  </si>
  <si>
    <t>Bd1</t>
    <phoneticPr fontId="14" type="noConversion"/>
  </si>
  <si>
    <r>
      <rPr>
        <sz val="11"/>
        <color theme="1"/>
        <rFont val="宋体"/>
        <family val="3"/>
        <charset val="134"/>
      </rPr>
      <t>敵輸送船団を叩け！</t>
    </r>
  </si>
  <si>
    <r>
      <rPr>
        <sz val="11"/>
        <color theme="1"/>
        <rFont val="宋体"/>
        <family val="3"/>
        <charset val="134"/>
      </rPr>
      <t>击沉敌方补给船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艘以上</t>
    </r>
    <phoneticPr fontId="14" type="noConversion"/>
  </si>
  <si>
    <r>
      <rPr>
        <sz val="11"/>
        <color theme="1"/>
        <rFont val="宋体"/>
        <family val="3"/>
        <charset val="134"/>
      </rPr>
      <t>日期尾数为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Verdana"/>
        <family val="2"/>
      </rPr>
      <t>8</t>
    </r>
    <r>
      <rPr>
        <sz val="11"/>
        <color theme="1"/>
        <rFont val="宋体"/>
        <family val="3"/>
        <charset val="134"/>
      </rPr>
      <t>时出现</t>
    </r>
    <phoneticPr fontId="14" type="noConversion"/>
  </si>
  <si>
    <t>Bd5</t>
    <phoneticPr fontId="14" type="noConversion"/>
  </si>
  <si>
    <r>
      <rPr>
        <sz val="11"/>
        <color theme="1"/>
        <rFont val="宋体"/>
        <family val="3"/>
        <charset val="134"/>
      </rPr>
      <t>南西諸島海域の制海権を握れ！</t>
    </r>
  </si>
  <si>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图</t>
    </r>
    <r>
      <rPr>
        <sz val="11"/>
        <color theme="1"/>
        <rFont val="Verdana"/>
        <family val="2"/>
      </rPr>
      <t>BOSS5</t>
    </r>
    <r>
      <rPr>
        <sz val="11"/>
        <color theme="1"/>
        <rFont val="宋体"/>
        <family val="3"/>
        <charset val="134"/>
      </rPr>
      <t>次</t>
    </r>
    <phoneticPr fontId="14" type="noConversion"/>
  </si>
  <si>
    <r>
      <rPr>
        <sz val="11"/>
        <color theme="1"/>
        <rFont val="宋体"/>
        <family val="3"/>
        <charset val="134"/>
      </rPr>
      <t>可以使用潜艇在</t>
    </r>
    <r>
      <rPr>
        <sz val="11"/>
        <color theme="1"/>
        <rFont val="Verdana"/>
        <family val="2"/>
      </rPr>
      <t>2-3</t>
    </r>
    <r>
      <rPr>
        <sz val="11"/>
        <color theme="1"/>
        <rFont val="宋体"/>
        <family val="3"/>
        <charset val="134"/>
      </rPr>
      <t>完成</t>
    </r>
    <phoneticPr fontId="14" type="noConversion"/>
  </si>
  <si>
    <t>Bd7</t>
    <phoneticPr fontId="14" type="noConversion"/>
  </si>
  <si>
    <r>
      <rPr>
        <sz val="11"/>
        <color theme="1"/>
        <rFont val="宋体"/>
        <family val="3"/>
        <charset val="134"/>
      </rPr>
      <t>敵潜水艦を制圧せよ！</t>
    </r>
  </si>
  <si>
    <r>
      <rPr>
        <sz val="11"/>
        <color theme="1"/>
        <rFont val="宋体"/>
        <family val="3"/>
        <charset val="134"/>
      </rPr>
      <t>击沉敌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艘潜艇</t>
    </r>
    <phoneticPr fontId="14" type="noConversion"/>
  </si>
  <si>
    <r>
      <rPr>
        <sz val="11"/>
        <color theme="1"/>
        <rFont val="宋体"/>
        <family val="3"/>
        <charset val="134"/>
      </rPr>
      <t>可在</t>
    </r>
    <r>
      <rPr>
        <sz val="11"/>
        <color theme="1"/>
        <rFont val="Verdana"/>
        <family val="2"/>
      </rPr>
      <t>1-5</t>
    </r>
    <r>
      <rPr>
        <sz val="11"/>
        <color theme="1"/>
        <rFont val="宋体"/>
        <family val="3"/>
        <charset val="134"/>
      </rPr>
      <t>完成，阵容推荐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轻母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航战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驱逐</t>
    </r>
    <r>
      <rPr>
        <sz val="11"/>
        <color theme="1"/>
        <rFont val="Verdana"/>
        <family val="2"/>
      </rPr>
      <t>/</t>
    </r>
    <r>
      <rPr>
        <sz val="11"/>
        <color theme="1"/>
        <rFont val="宋体"/>
        <family val="3"/>
        <charset val="134"/>
      </rPr>
      <t>轻巡</t>
    </r>
    <phoneticPr fontId="14" type="noConversion"/>
  </si>
  <si>
    <t>Bw1</t>
    <phoneticPr fontId="14" type="noConversion"/>
  </si>
  <si>
    <r>
      <rPr>
        <sz val="11"/>
        <color theme="1"/>
        <rFont val="宋体"/>
        <family val="3"/>
        <charset val="134"/>
      </rPr>
      <t>あ号作戦</t>
    </r>
  </si>
  <si>
    <r>
      <rPr>
        <sz val="11"/>
        <color theme="1"/>
        <rFont val="宋体"/>
        <family val="3"/>
        <charset val="134"/>
      </rPr>
      <t>出击</t>
    </r>
    <r>
      <rPr>
        <sz val="11"/>
        <color theme="1"/>
        <rFont val="Verdana"/>
        <family val="2"/>
      </rPr>
      <t>36</t>
    </r>
    <r>
      <rPr>
        <sz val="11"/>
        <color theme="1"/>
        <rFont val="宋体"/>
        <family val="3"/>
        <charset val="134"/>
      </rPr>
      <t>次、进入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点</t>
    </r>
    <r>
      <rPr>
        <sz val="11"/>
        <color theme="1"/>
        <rFont val="Verdana"/>
        <family val="2"/>
      </rPr>
      <t>24</t>
    </r>
    <r>
      <rPr>
        <sz val="11"/>
        <color theme="1"/>
        <rFont val="宋体"/>
        <family val="3"/>
        <charset val="134"/>
      </rPr>
      <t>次，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战胜利</t>
    </r>
    <r>
      <rPr>
        <sz val="11"/>
        <color theme="1"/>
        <rFont val="Verdana"/>
        <family val="2"/>
      </rPr>
      <t>12</t>
    </r>
    <r>
      <rPr>
        <sz val="11"/>
        <color theme="1"/>
        <rFont val="宋体"/>
        <family val="3"/>
        <charset val="134"/>
      </rPr>
      <t>次，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</t>
    </r>
    <r>
      <rPr>
        <sz val="11"/>
        <color theme="1"/>
        <rFont val="Verdana"/>
        <family val="2"/>
      </rPr>
      <t>6</t>
    </r>
    <r>
      <rPr>
        <sz val="11"/>
        <color theme="1"/>
        <rFont val="宋体"/>
        <family val="3"/>
        <charset val="134"/>
      </rPr>
      <t>次（道中也可）</t>
    </r>
    <phoneticPr fontId="14" type="noConversion"/>
  </si>
  <si>
    <r>
      <rPr>
        <sz val="11"/>
        <color theme="1"/>
        <rFont val="宋体"/>
        <family val="3"/>
        <charset val="134"/>
      </rPr>
      <t>一般计算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进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点</t>
    </r>
    <r>
      <rPr>
        <sz val="11"/>
        <color theme="1"/>
        <rFont val="Verdana"/>
        <family val="2"/>
      </rPr>
      <t>24</t>
    </r>
    <r>
      <rPr>
        <sz val="11"/>
        <color theme="1"/>
        <rFont val="宋体"/>
        <family val="3"/>
        <charset val="134"/>
      </rPr>
      <t>次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，常于</t>
    </r>
    <r>
      <rPr>
        <sz val="11"/>
        <color theme="1"/>
        <rFont val="Verdana"/>
        <family val="2"/>
      </rPr>
      <t>1-1</t>
    </r>
    <r>
      <rPr>
        <sz val="11"/>
        <color theme="1"/>
        <rFont val="宋体"/>
        <family val="3"/>
        <charset val="134"/>
      </rPr>
      <t>刷闪时完成任务</t>
    </r>
    <phoneticPr fontId="14" type="noConversion"/>
  </si>
  <si>
    <t>Bw2</t>
    <phoneticPr fontId="14" type="noConversion"/>
  </si>
  <si>
    <t>Bd5</t>
    <phoneticPr fontId="14" type="noConversion"/>
  </si>
  <si>
    <r>
      <rPr>
        <sz val="11"/>
        <color theme="1"/>
        <rFont val="宋体"/>
        <family val="3"/>
        <charset val="134"/>
      </rPr>
      <t>い号作戦</t>
    </r>
  </si>
  <si>
    <r>
      <rPr>
        <sz val="11"/>
        <color theme="1"/>
        <rFont val="宋体"/>
        <family val="3"/>
        <charset val="134"/>
      </rPr>
      <t>击沉敌方航母达</t>
    </r>
    <r>
      <rPr>
        <sz val="11"/>
        <color theme="1"/>
        <rFont val="Verdana"/>
        <family val="2"/>
      </rPr>
      <t>20</t>
    </r>
    <r>
      <rPr>
        <sz val="11"/>
        <color theme="1"/>
        <rFont val="宋体"/>
        <family val="3"/>
        <charset val="134"/>
      </rPr>
      <t>艘</t>
    </r>
    <phoneticPr fontId="14" type="noConversion"/>
  </si>
  <si>
    <r>
      <rPr>
        <sz val="11"/>
        <color theme="1"/>
        <rFont val="宋体"/>
        <family val="2"/>
        <charset val="134"/>
      </rPr>
      <t>轻母可</t>
    </r>
    <phoneticPr fontId="13" type="noConversion"/>
  </si>
  <si>
    <t>Bw3</t>
    <phoneticPr fontId="14" type="noConversion"/>
  </si>
  <si>
    <r>
      <rPr>
        <sz val="11"/>
        <color theme="1"/>
        <rFont val="宋体"/>
        <family val="3"/>
        <charset val="134"/>
      </rPr>
      <t>海上通商破壊作戦</t>
    </r>
  </si>
  <si>
    <r>
      <rPr>
        <sz val="11"/>
        <color theme="1"/>
        <rFont val="宋体"/>
        <family val="3"/>
        <charset val="134"/>
      </rPr>
      <t>一周内击沉</t>
    </r>
    <r>
      <rPr>
        <sz val="11"/>
        <color theme="1"/>
        <rFont val="Verdana"/>
        <family val="2"/>
      </rPr>
      <t>20</t>
    </r>
    <r>
      <rPr>
        <sz val="11"/>
        <color theme="1"/>
        <rFont val="宋体"/>
        <family val="3"/>
        <charset val="134"/>
      </rPr>
      <t>艘补给船</t>
    </r>
    <phoneticPr fontId="14" type="noConversion"/>
  </si>
  <si>
    <t>Bw4</t>
    <phoneticPr fontId="14" type="noConversion"/>
  </si>
  <si>
    <r>
      <rPr>
        <sz val="11"/>
        <color theme="1"/>
        <rFont val="宋体"/>
        <family val="3"/>
        <charset val="134"/>
      </rPr>
      <t>ろ号作戦</t>
    </r>
  </si>
  <si>
    <r>
      <rPr>
        <sz val="11"/>
        <color theme="1"/>
        <rFont val="宋体"/>
        <family val="3"/>
        <charset val="134"/>
      </rPr>
      <t>一周内击沉</t>
    </r>
    <r>
      <rPr>
        <sz val="11"/>
        <color theme="1"/>
        <rFont val="Verdana"/>
        <family val="2"/>
      </rPr>
      <t>50</t>
    </r>
    <r>
      <rPr>
        <sz val="11"/>
        <color theme="1"/>
        <rFont val="宋体"/>
        <family val="3"/>
        <charset val="134"/>
      </rPr>
      <t>艘补给船</t>
    </r>
    <phoneticPr fontId="14" type="noConversion"/>
  </si>
  <si>
    <t>Bw5</t>
    <phoneticPr fontId="14" type="noConversion"/>
  </si>
  <si>
    <r>
      <rPr>
        <sz val="11"/>
        <color theme="1"/>
        <rFont val="宋体"/>
        <family val="3"/>
        <charset val="134"/>
      </rPr>
      <t>海上護衛戦</t>
    </r>
  </si>
  <si>
    <r>
      <rPr>
        <sz val="11"/>
        <color theme="1"/>
        <rFont val="宋体"/>
        <family val="3"/>
        <charset val="134"/>
      </rPr>
      <t>击沉敌潜水艇</t>
    </r>
    <r>
      <rPr>
        <sz val="11"/>
        <color theme="1"/>
        <rFont val="Verdana"/>
        <family val="2"/>
      </rPr>
      <t>15</t>
    </r>
    <r>
      <rPr>
        <sz val="11"/>
        <color theme="1"/>
        <rFont val="宋体"/>
        <family val="3"/>
        <charset val="134"/>
      </rPr>
      <t>艘以上</t>
    </r>
    <phoneticPr fontId="14" type="noConversion"/>
  </si>
  <si>
    <t>Bw5</t>
    <phoneticPr fontId="14" type="noConversion"/>
  </si>
  <si>
    <r>
      <rPr>
        <sz val="11"/>
        <color theme="1"/>
        <rFont val="宋体"/>
        <family val="3"/>
        <charset val="134"/>
      </rPr>
      <t>敵東方艦隊を撃滅せよ！</t>
    </r>
  </si>
  <si>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图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达</t>
    </r>
    <r>
      <rPr>
        <sz val="11"/>
        <color theme="1"/>
        <rFont val="Verdana"/>
        <family val="2"/>
      </rPr>
      <t>12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</si>
  <si>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Bw5</t>
    <phoneticPr fontId="14" type="noConversion"/>
  </si>
  <si>
    <r>
      <rPr>
        <sz val="11"/>
        <color theme="1"/>
        <rFont val="宋体"/>
        <family val="3"/>
        <charset val="134"/>
      </rPr>
      <t>敵北方艦隊主力を撃滅せよ！</t>
    </r>
  </si>
  <si>
    <r>
      <rPr>
        <sz val="11"/>
        <color theme="1"/>
        <rFont val="宋体"/>
        <family val="3"/>
        <charset val="134"/>
      </rPr>
      <t>击破</t>
    </r>
    <r>
      <rPr>
        <sz val="11"/>
        <color indexed="10"/>
        <rFont val="Verdana"/>
        <family val="2"/>
      </rPr>
      <t>3-3</t>
    </r>
    <r>
      <rPr>
        <sz val="11"/>
        <color theme="1"/>
        <rFont val="宋体"/>
        <family val="3"/>
        <charset val="134"/>
      </rPr>
      <t>或</t>
    </r>
    <r>
      <rPr>
        <sz val="11"/>
        <color indexed="10"/>
        <rFont val="Verdana"/>
        <family val="2"/>
      </rPr>
      <t>3-4</t>
    </r>
    <r>
      <rPr>
        <sz val="11"/>
        <color indexed="8"/>
        <rFont val="宋体"/>
        <family val="3"/>
        <charset val="134"/>
      </rPr>
      <t>或</t>
    </r>
    <r>
      <rPr>
        <sz val="11"/>
        <color indexed="10"/>
        <rFont val="Verdana"/>
        <family val="2"/>
      </rPr>
      <t>3-5</t>
    </r>
    <r>
      <rPr>
        <sz val="11"/>
        <color theme="1"/>
        <rFont val="Verdana"/>
        <family val="2"/>
      </rPr>
      <t>BOSS</t>
    </r>
    <r>
      <rPr>
        <sz val="11"/>
        <color theme="1"/>
        <rFont val="宋体"/>
        <family val="3"/>
        <charset val="134"/>
      </rPr>
      <t>达</t>
    </r>
    <r>
      <rPr>
        <sz val="11"/>
        <color indexed="10"/>
        <rFont val="Verdana"/>
        <family val="2"/>
      </rPr>
      <t>5</t>
    </r>
    <r>
      <rPr>
        <sz val="11"/>
        <color indexed="10"/>
        <rFont val="宋体"/>
        <family val="3"/>
        <charset val="134"/>
      </rPr>
      <t>次</t>
    </r>
    <phoneticPr fontId="14" type="noConversion"/>
  </si>
  <si>
    <t>Bw6</t>
    <phoneticPr fontId="14" type="noConversion"/>
  </si>
  <si>
    <r>
      <rPr>
        <sz val="11"/>
        <color theme="1"/>
        <rFont val="宋体"/>
        <family val="3"/>
        <charset val="134"/>
      </rPr>
      <t>敵東方中枢艦隊を撃破せよ！</t>
    </r>
  </si>
  <si>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4-4BOSS</t>
    </r>
    <r>
      <rPr>
        <sz val="11"/>
        <color theme="1"/>
        <rFont val="宋体"/>
        <family val="3"/>
        <charset val="134"/>
      </rPr>
      <t>一次</t>
    </r>
    <phoneticPr fontId="14" type="noConversion"/>
  </si>
  <si>
    <t>Bw8</t>
    <phoneticPr fontId="14" type="noConversion"/>
  </si>
  <si>
    <r>
      <rPr>
        <sz val="11"/>
        <color theme="1"/>
        <rFont val="宋体"/>
        <family val="3"/>
        <charset val="134"/>
      </rPr>
      <t>南方海域珊瑚諸島沖の制空権を握れ！</t>
    </r>
  </si>
  <si>
    <r>
      <t>5-2BOSS</t>
    </r>
    <r>
      <rPr>
        <sz val="11"/>
        <color theme="1"/>
        <rFont val="宋体"/>
        <family val="3"/>
        <charset val="134"/>
      </rPr>
      <t>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</t>
    </r>
    <r>
      <rPr>
        <sz val="11"/>
        <color indexed="10"/>
        <rFont val="Verdana"/>
        <family val="2"/>
      </rPr>
      <t xml:space="preserve"> </t>
    </r>
    <r>
      <rPr>
        <sz val="11"/>
        <color indexed="10"/>
        <rFont val="宋体"/>
        <family val="3"/>
        <charset val="134"/>
      </rPr>
      <t>两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</si>
  <si>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A45 
Bw4</t>
    <phoneticPr fontId="14" type="noConversion"/>
  </si>
  <si>
    <r>
      <rPr>
        <sz val="11"/>
        <color theme="1"/>
        <rFont val="宋体"/>
        <family val="3"/>
        <charset val="134"/>
      </rPr>
      <t>海上輸送路の安全確保に努めよ！</t>
    </r>
    <phoneticPr fontId="14" type="noConversion"/>
  </si>
  <si>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Verdana"/>
        <family val="2"/>
      </rPr>
      <t>1-5BOSS</t>
    </r>
    <r>
      <rPr>
        <sz val="11"/>
        <color theme="1"/>
        <rFont val="宋体"/>
        <family val="3"/>
        <charset val="134"/>
      </rPr>
      <t>交战</t>
    </r>
    <r>
      <rPr>
        <sz val="11"/>
        <color theme="1"/>
        <rFont val="Verdana"/>
        <family val="2"/>
      </rPr>
      <t xml:space="preserve"> </t>
    </r>
    <r>
      <rPr>
        <sz val="11"/>
        <color indexed="10"/>
        <rFont val="Verdana"/>
        <family val="2"/>
      </rPr>
      <t>3</t>
    </r>
    <r>
      <rPr>
        <sz val="11"/>
        <color indexed="10"/>
        <rFont val="宋体"/>
        <family val="3"/>
        <charset val="134"/>
      </rPr>
      <t>回</t>
    </r>
    <r>
      <rPr>
        <sz val="11"/>
        <color theme="1"/>
        <rFont val="Verdana"/>
        <family val="2"/>
      </rPr>
      <t xml:space="preserve"> A</t>
    </r>
    <r>
      <rPr>
        <sz val="11"/>
        <color theme="1"/>
        <rFont val="宋体"/>
        <family val="3"/>
        <charset val="134"/>
      </rPr>
      <t>胜利以上</t>
    </r>
    <phoneticPr fontId="14" type="noConversion"/>
  </si>
  <si>
    <t>Bm1</t>
    <phoneticPr fontId="14" type="noConversion"/>
  </si>
  <si>
    <t>A35</t>
    <phoneticPr fontId="14" type="noConversion"/>
  </si>
  <si>
    <r>
      <rPr>
        <sz val="11"/>
        <color theme="1"/>
        <rFont val="宋体"/>
        <family val="3"/>
        <charset val="134"/>
      </rPr>
      <t>「第五戦隊」出撃せよ！</t>
    </r>
    <phoneticPr fontId="14" type="noConversion"/>
  </si>
  <si>
    <r>
      <rPr>
        <sz val="11"/>
        <color indexed="10"/>
        <rFont val="宋体"/>
        <family val="3"/>
        <charset val="134"/>
      </rPr>
      <t>妙高</t>
    </r>
    <r>
      <rPr>
        <sz val="1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那智</t>
    </r>
    <r>
      <rPr>
        <sz val="11"/>
        <rFont val="宋体"/>
        <family val="3"/>
        <charset val="134"/>
      </rPr>
      <t>、</t>
    </r>
    <r>
      <rPr>
        <sz val="11"/>
        <color indexed="10"/>
        <rFont val="宋体"/>
        <family val="3"/>
        <charset val="134"/>
      </rPr>
      <t>羽黒</t>
    </r>
    <r>
      <rPr>
        <sz val="11"/>
        <rFont val="宋体"/>
        <family val="3"/>
        <charset val="134"/>
      </rPr>
      <t>与</t>
    </r>
    <r>
      <rPr>
        <sz val="11"/>
        <rFont val="Verdana"/>
        <family val="2"/>
      </rPr>
      <t>2-5BOSS</t>
    </r>
    <r>
      <rPr>
        <sz val="11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</si>
  <si>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t>B30</t>
    <phoneticPr fontId="14" type="noConversion"/>
  </si>
  <si>
    <r>
      <rPr>
        <sz val="11"/>
        <color theme="1"/>
        <rFont val="宋体"/>
        <family val="3"/>
        <charset val="134"/>
      </rPr>
      <t>「潜水艦隊」出撃せよ！</t>
    </r>
    <phoneticPr fontId="14" type="noConversion"/>
  </si>
  <si>
    <r>
      <rPr>
        <sz val="11"/>
        <color theme="1"/>
        <rFont val="宋体"/>
        <family val="3"/>
        <charset val="134"/>
      </rPr>
      <t>队伍中配备</t>
    </r>
    <r>
      <rPr>
        <sz val="11"/>
        <color indexed="10"/>
        <rFont val="宋体"/>
        <family val="3"/>
        <charset val="134"/>
      </rPr>
      <t>潜艇</t>
    </r>
    <r>
      <rPr>
        <sz val="11"/>
        <color indexed="8"/>
        <rFont val="宋体"/>
        <family val="3"/>
        <charset val="134"/>
      </rPr>
      <t>与</t>
    </r>
    <r>
      <rPr>
        <sz val="11"/>
        <color indexed="8"/>
        <rFont val="Verdana"/>
        <family val="2"/>
      </rPr>
      <t>6-1BOSS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3</t>
    </r>
    <r>
      <rPr>
        <sz val="11"/>
        <color indexed="10"/>
        <rFont val="宋体"/>
        <family val="3"/>
        <charset val="134"/>
      </rPr>
      <t>回</t>
    </r>
    <r>
      <rPr>
        <sz val="11"/>
        <color indexed="10"/>
        <rFont val="Verdana"/>
        <family val="2"/>
      </rPr>
      <t xml:space="preserve"> 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</si>
  <si>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t>Bw4</t>
    <phoneticPr fontId="14" type="noConversion"/>
  </si>
  <si>
    <r>
      <rPr>
        <sz val="11"/>
        <color theme="1"/>
        <rFont val="宋体"/>
        <family val="3"/>
        <charset val="134"/>
      </rPr>
      <t>「水雷戦隊」南西へ！</t>
    </r>
    <phoneticPr fontId="14" type="noConversion"/>
  </si>
  <si>
    <r>
      <rPr>
        <sz val="11"/>
        <color theme="1"/>
        <rFont val="宋体"/>
        <family val="3"/>
        <charset val="134"/>
      </rPr>
      <t>最多只能配备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艘</t>
    </r>
    <r>
      <rPr>
        <sz val="11"/>
        <color indexed="10"/>
        <rFont val="宋体"/>
        <family val="3"/>
        <charset val="134"/>
      </rPr>
      <t>轻巡</t>
    </r>
    <r>
      <rPr>
        <sz val="11"/>
        <color indexed="8"/>
        <rFont val="宋体"/>
        <family val="3"/>
        <charset val="134"/>
      </rPr>
      <t>，其中</t>
    </r>
    <r>
      <rPr>
        <sz val="11"/>
        <color indexed="10"/>
        <rFont val="宋体"/>
        <family val="3"/>
        <charset val="134"/>
      </rPr>
      <t>一只</t>
    </r>
    <r>
      <rPr>
        <sz val="11"/>
        <color indexed="8"/>
        <rFont val="宋体"/>
        <family val="3"/>
        <charset val="134"/>
      </rPr>
      <t>需是</t>
    </r>
    <r>
      <rPr>
        <sz val="11"/>
        <color indexed="10"/>
        <rFont val="宋体"/>
        <family val="3"/>
        <charset val="134"/>
      </rPr>
      <t>旗舰</t>
    </r>
    <r>
      <rPr>
        <sz val="11"/>
        <color indexed="8"/>
        <rFont val="宋体"/>
        <family val="3"/>
        <charset val="134"/>
      </rPr>
      <t>与</t>
    </r>
    <r>
      <rPr>
        <sz val="11"/>
        <color indexed="8"/>
        <rFont val="Verdana"/>
        <family val="2"/>
      </rPr>
      <t>1-4BOSS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</si>
  <si>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軽巡、駆逐艦以外的艦種投入将達成不可</t>
    </r>
    <phoneticPr fontId="14" type="noConversion"/>
  </si>
  <si>
    <r>
      <rPr>
        <sz val="11"/>
        <color theme="1"/>
        <rFont val="宋体"/>
        <family val="3"/>
        <charset val="134"/>
      </rPr>
      <t>「水上打撃部隊」南方へ！</t>
    </r>
    <phoneticPr fontId="14" type="noConversion"/>
  </si>
  <si>
    <r>
      <rPr>
        <sz val="11"/>
        <color indexed="10"/>
        <rFont val="宋体"/>
        <family val="3"/>
        <charset val="134"/>
      </rPr>
      <t>戦艦</t>
    </r>
    <r>
      <rPr>
        <sz val="11"/>
        <color indexed="8"/>
        <rFont val="Verdana"/>
        <family val="2"/>
      </rPr>
      <t>3</t>
    </r>
    <r>
      <rPr>
        <sz val="11"/>
        <color indexed="8"/>
        <rFont val="宋体"/>
        <family val="3"/>
        <charset val="134"/>
      </rPr>
      <t>隻</t>
    </r>
    <r>
      <rPr>
        <sz val="11"/>
        <color indexed="10"/>
        <rFont val="宋体"/>
        <family val="3"/>
        <charset val="134"/>
      </rPr>
      <t>軽巡</t>
    </r>
    <r>
      <rPr>
        <sz val="11"/>
        <color indexed="8"/>
        <rFont val="Verdana"/>
        <family val="2"/>
      </rPr>
      <t>1</t>
    </r>
    <r>
      <rPr>
        <sz val="11"/>
        <color indexed="8"/>
        <rFont val="宋体"/>
        <family val="3"/>
        <charset val="134"/>
      </rPr>
      <t>隻和</t>
    </r>
    <r>
      <rPr>
        <sz val="11"/>
        <color indexed="8"/>
        <rFont val="Verdana"/>
        <family val="2"/>
      </rPr>
      <t xml:space="preserve"> 2</t>
    </r>
    <r>
      <rPr>
        <sz val="11"/>
        <color indexed="8"/>
        <rFont val="宋体"/>
        <family val="3"/>
        <charset val="134"/>
      </rPr>
      <t>只其他舰</t>
    </r>
    <r>
      <rPr>
        <sz val="11"/>
        <color indexed="8"/>
        <rFont val="Verdana"/>
        <family val="2"/>
      </rPr>
      <t xml:space="preserve"> </t>
    </r>
    <r>
      <rPr>
        <sz val="11"/>
        <color indexed="8"/>
        <rFont val="宋体"/>
        <family val="3"/>
        <charset val="134"/>
      </rPr>
      <t>与</t>
    </r>
    <r>
      <rPr>
        <sz val="11"/>
        <color indexed="8"/>
        <rFont val="Verdana"/>
        <family val="2"/>
      </rPr>
      <t>5-1BOSS</t>
    </r>
    <r>
      <rPr>
        <sz val="11"/>
        <color indexed="8"/>
        <rFont val="宋体"/>
        <family val="3"/>
        <charset val="134"/>
      </rPr>
      <t>交战</t>
    </r>
    <r>
      <rPr>
        <sz val="11"/>
        <color indexed="10"/>
        <rFont val="Verdana"/>
        <family val="2"/>
      </rPr>
      <t>S</t>
    </r>
    <r>
      <rPr>
        <sz val="11"/>
        <color indexed="10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</si>
  <si>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 xml:space="preserve">航空戦艦可以投入
</t>
    </r>
    <r>
      <rPr>
        <sz val="11"/>
        <color rgb="FFFF0000"/>
        <rFont val="宋体"/>
        <family val="3"/>
        <charset val="134"/>
      </rPr>
      <t>※高速戦艦投入任务将不能完成</t>
    </r>
    <phoneticPr fontId="14" type="noConversion"/>
  </si>
  <si>
    <t>Bm5</t>
    <phoneticPr fontId="14" type="noConversion"/>
  </si>
  <si>
    <t>Bm1
B21</t>
    <phoneticPr fontId="14" type="noConversion"/>
  </si>
  <si>
    <r>
      <rPr>
        <sz val="11"/>
        <color theme="1"/>
        <rFont val="宋体"/>
        <family val="3"/>
        <charset val="134"/>
      </rPr>
      <t>海上護衛強化月間</t>
    </r>
    <phoneticPr fontId="14" type="noConversion"/>
  </si>
  <si>
    <r>
      <rPr>
        <sz val="11"/>
        <color theme="1"/>
        <rFont val="宋体"/>
        <family val="3"/>
        <charset val="134"/>
      </rPr>
      <t>击破</t>
    </r>
    <r>
      <rPr>
        <sz val="11"/>
        <color theme="1"/>
        <rFont val="Verdana"/>
        <family val="2"/>
      </rPr>
      <t>1-5BOSS 10</t>
    </r>
    <r>
      <rPr>
        <sz val="11"/>
        <color theme="1"/>
        <rFont val="宋体"/>
        <family val="3"/>
        <charset val="134"/>
      </rPr>
      <t>次</t>
    </r>
    <r>
      <rPr>
        <sz val="11"/>
        <color theme="1"/>
        <rFont val="Verdana"/>
        <family val="2"/>
      </rPr>
      <t xml:space="preserve"> A</t>
    </r>
    <r>
      <rPr>
        <sz val="11"/>
        <color theme="1"/>
        <rFont val="宋体"/>
        <family val="3"/>
        <charset val="134"/>
      </rPr>
      <t>胜利以上</t>
    </r>
    <phoneticPr fontId="14" type="noConversion"/>
  </si>
  <si>
    <t>Bm6</t>
    <phoneticPr fontId="14" type="noConversion"/>
  </si>
  <si>
    <t>Bw4
B20</t>
    <phoneticPr fontId="14" type="noConversion"/>
  </si>
  <si>
    <r>
      <rPr>
        <sz val="11"/>
        <color theme="1"/>
        <rFont val="宋体"/>
        <family val="3"/>
        <charset val="134"/>
      </rPr>
      <t>「空母機動部隊」西へ！</t>
    </r>
    <phoneticPr fontId="14" type="noConversion"/>
  </si>
  <si>
    <r>
      <rPr>
        <sz val="11"/>
        <color theme="1"/>
        <rFont val="宋体"/>
        <family val="3"/>
        <charset val="134"/>
      </rPr>
      <t>使用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艘航母、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艘驱逐舰击破</t>
    </r>
    <r>
      <rPr>
        <sz val="11"/>
        <color theme="1"/>
        <rFont val="Verdana"/>
        <family val="2"/>
      </rPr>
      <t>4-2BOSS S</t>
    </r>
    <r>
      <rPr>
        <sz val="11"/>
        <color theme="1"/>
        <rFont val="宋体"/>
        <family val="3"/>
        <charset val="134"/>
      </rPr>
      <t>胜利</t>
    </r>
    <phoneticPr fontId="14" type="noConversion"/>
  </si>
  <si>
    <r>
      <rPr>
        <sz val="11"/>
        <color theme="1"/>
        <rFont val="宋体"/>
        <family val="3"/>
        <charset val="134"/>
      </rPr>
      <t>轻空母也符合条件</t>
    </r>
    <r>
      <rPr>
        <sz val="11"/>
        <color theme="1"/>
        <rFont val="Verdana"/>
        <family val="2"/>
      </rPr>
      <t xml:space="preserve">  </t>
    </r>
    <r>
      <rPr>
        <sz val="11"/>
        <color theme="1"/>
        <rFont val="宋体"/>
        <family val="3"/>
        <charset val="134"/>
      </rPr>
      <t>可加入另外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艘舰船出击</t>
    </r>
    <phoneticPr fontId="14" type="noConversion"/>
  </si>
  <si>
    <t>Bm7</t>
    <phoneticPr fontId="14" type="noConversion"/>
  </si>
  <si>
    <t>A46
Bm6</t>
    <phoneticPr fontId="14" type="noConversion"/>
  </si>
  <si>
    <r>
      <rPr>
        <sz val="11"/>
        <color theme="1"/>
        <rFont val="宋体"/>
        <family val="3"/>
        <charset val="134"/>
      </rPr>
      <t>「水上反撃部隊」突入せよ！</t>
    </r>
    <phoneticPr fontId="14" type="noConversion"/>
  </si>
  <si>
    <r>
      <rPr>
        <sz val="11"/>
        <color theme="1"/>
        <rFont val="宋体"/>
        <family val="3"/>
        <charset val="134"/>
      </rPr>
      <t>旗舰使用驱逐舰</t>
    </r>
    <r>
      <rPr>
        <sz val="11"/>
        <color theme="1"/>
        <rFont val="Verdana"/>
        <family val="2"/>
      </rPr>
      <t>,</t>
    </r>
    <r>
      <rPr>
        <sz val="11"/>
        <color theme="1"/>
        <rFont val="宋体"/>
        <family val="3"/>
        <charset val="134"/>
      </rPr>
      <t>僚舰使用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艘驱逐舰、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艘重巡和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艘轻巡击破</t>
    </r>
    <r>
      <rPr>
        <sz val="11"/>
        <color theme="1"/>
        <rFont val="Verdana"/>
        <family val="2"/>
      </rPr>
      <t>2-5BOSS S</t>
    </r>
    <r>
      <rPr>
        <sz val="11"/>
        <color theme="1"/>
        <rFont val="宋体"/>
        <family val="3"/>
        <charset val="134"/>
      </rPr>
      <t>胜利</t>
    </r>
    <phoneticPr fontId="14" type="noConversion"/>
  </si>
  <si>
    <r>
      <rPr>
        <sz val="11"/>
        <rFont val="宋体"/>
        <family val="3"/>
        <charset val="134"/>
      </rPr>
      <t>演习类</t>
    </r>
    <phoneticPr fontId="14" type="noConversion"/>
  </si>
  <si>
    <t>C1</t>
    <phoneticPr fontId="14" type="noConversion"/>
  </si>
  <si>
    <r>
      <rPr>
        <sz val="11"/>
        <color theme="1"/>
        <rFont val="宋体"/>
        <family val="3"/>
        <charset val="134"/>
      </rPr>
      <t>はじめての「演習」！</t>
    </r>
  </si>
  <si>
    <r>
      <rPr>
        <sz val="11"/>
        <color theme="1"/>
        <rFont val="宋体"/>
        <family val="3"/>
        <charset val="134"/>
      </rPr>
      <t>演习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次</t>
    </r>
    <phoneticPr fontId="14" type="noConversion"/>
  </si>
  <si>
    <r>
      <rPr>
        <sz val="11"/>
        <color theme="1"/>
        <rFont val="宋体"/>
        <family val="3"/>
        <charset val="134"/>
      </rPr>
      <t>「演習」で練度向上！</t>
    </r>
    <phoneticPr fontId="14" type="noConversion"/>
  </si>
  <si>
    <r>
      <rPr>
        <sz val="11"/>
        <color theme="1"/>
        <rFont val="宋体"/>
        <family val="3"/>
        <charset val="134"/>
      </rPr>
      <t>演习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</si>
  <si>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C2</t>
    <phoneticPr fontId="14" type="noConversion"/>
  </si>
  <si>
    <r>
      <rPr>
        <sz val="11"/>
        <color theme="1"/>
        <rFont val="宋体"/>
        <family val="3"/>
        <charset val="134"/>
      </rPr>
      <t>「演習」で他提督を圧倒せよ！</t>
    </r>
    <phoneticPr fontId="14" type="noConversion"/>
  </si>
  <si>
    <r>
      <rPr>
        <sz val="11"/>
        <color theme="1"/>
        <rFont val="宋体"/>
        <family val="3"/>
        <charset val="134"/>
      </rPr>
      <t>演习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次并胜利</t>
    </r>
    <phoneticPr fontId="14" type="noConversion"/>
  </si>
  <si>
    <r>
      <t>B</t>
    </r>
    <r>
      <rPr>
        <sz val="11"/>
        <color theme="1"/>
        <rFont val="宋体"/>
        <family val="3"/>
        <charset val="134"/>
      </rPr>
      <t>胜以上</t>
    </r>
    <phoneticPr fontId="14" type="noConversion"/>
  </si>
  <si>
    <r>
      <rPr>
        <sz val="11"/>
        <color theme="1"/>
        <rFont val="宋体"/>
        <family val="3"/>
        <charset val="134"/>
      </rPr>
      <t>大規模演習</t>
    </r>
    <phoneticPr fontId="14" type="noConversion"/>
  </si>
  <si>
    <r>
      <rPr>
        <sz val="11"/>
        <color theme="1"/>
        <rFont val="宋体"/>
        <family val="3"/>
        <charset val="134"/>
      </rPr>
      <t>一周内演习</t>
    </r>
    <r>
      <rPr>
        <sz val="11"/>
        <color theme="1"/>
        <rFont val="Verdana"/>
        <family val="2"/>
      </rPr>
      <t>20</t>
    </r>
    <r>
      <rPr>
        <sz val="11"/>
        <color theme="1"/>
        <rFont val="宋体"/>
        <family val="3"/>
        <charset val="134"/>
      </rPr>
      <t>次并胜利</t>
    </r>
    <phoneticPr fontId="14" type="noConversion"/>
  </si>
  <si>
    <t>A50</t>
    <phoneticPr fontId="14" type="noConversion"/>
  </si>
  <si>
    <r>
      <rPr>
        <sz val="11"/>
        <color theme="1"/>
        <rFont val="宋体"/>
        <family val="3"/>
        <charset val="134"/>
      </rPr>
      <t>艦隊の練度向上に努めよ！</t>
    </r>
    <phoneticPr fontId="14" type="noConversion"/>
  </si>
  <si>
    <r>
      <rPr>
        <sz val="11"/>
        <color theme="1"/>
        <rFont val="宋体"/>
        <family val="3"/>
        <charset val="134"/>
      </rPr>
      <t>演习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次并胜利</t>
    </r>
  </si>
  <si>
    <t>C6</t>
    <phoneticPr fontId="13" type="noConversion"/>
  </si>
  <si>
    <t>D17</t>
    <phoneticPr fontId="13" type="noConversion"/>
  </si>
  <si>
    <r>
      <rPr>
        <sz val="11"/>
        <color theme="1"/>
        <rFont val="宋体"/>
        <family val="3"/>
        <charset val="134"/>
      </rPr>
      <t>演習を強化、艦隊の練度向上に努めよ！</t>
    </r>
    <phoneticPr fontId="14" type="noConversion"/>
  </si>
  <si>
    <r>
      <rPr>
        <sz val="11"/>
        <color theme="1"/>
        <rFont val="宋体"/>
        <family val="3"/>
        <charset val="134"/>
      </rPr>
      <t>本日演习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次并胜利</t>
    </r>
    <phoneticPr fontId="13" type="noConversion"/>
  </si>
  <si>
    <t>B46</t>
    <phoneticPr fontId="14" type="noConversion"/>
  </si>
  <si>
    <r>
      <rPr>
        <sz val="11"/>
        <color theme="1"/>
        <rFont val="宋体"/>
        <family val="3"/>
        <charset val="134"/>
      </rPr>
      <t>北方再突入に備え、練度向上に努めよ！</t>
    </r>
    <phoneticPr fontId="14" type="noConversion"/>
  </si>
  <si>
    <r>
      <rPr>
        <sz val="11"/>
        <rFont val="宋体"/>
        <family val="3"/>
        <charset val="134"/>
      </rPr>
      <t>远征类</t>
    </r>
    <phoneticPr fontId="14" type="noConversion"/>
  </si>
  <si>
    <t>D1</t>
    <phoneticPr fontId="14" type="noConversion"/>
  </si>
  <si>
    <r>
      <rPr>
        <sz val="11"/>
        <color theme="1"/>
        <rFont val="宋体"/>
        <family val="3"/>
        <charset val="134"/>
      </rPr>
      <t>はじめての「遠征」！</t>
    </r>
  </si>
  <si>
    <r>
      <rPr>
        <sz val="11"/>
        <color theme="1"/>
        <rFont val="宋体"/>
        <family val="3"/>
        <charset val="134"/>
      </rPr>
      <t>远征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次</t>
    </r>
    <phoneticPr fontId="14" type="noConversion"/>
  </si>
  <si>
    <r>
      <rPr>
        <sz val="11"/>
        <color theme="1"/>
        <rFont val="宋体"/>
        <family val="3"/>
        <charset val="134"/>
      </rPr>
      <t>「遠征」を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回成功させよう！</t>
    </r>
    <phoneticPr fontId="14" type="noConversion"/>
  </si>
  <si>
    <r>
      <rPr>
        <sz val="11"/>
        <color theme="1"/>
        <rFont val="宋体"/>
        <family val="3"/>
        <charset val="134"/>
      </rPr>
      <t>远征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次成功</t>
    </r>
    <phoneticPr fontId="14" type="noConversion"/>
  </si>
  <si>
    <t>D2</t>
    <phoneticPr fontId="14" type="noConversion"/>
  </si>
  <si>
    <r>
      <rPr>
        <sz val="11"/>
        <color theme="1"/>
        <rFont val="宋体"/>
        <family val="3"/>
        <charset val="134"/>
      </rPr>
      <t>「遠征」を</t>
    </r>
    <r>
      <rPr>
        <sz val="11"/>
        <color theme="1"/>
        <rFont val="Verdana"/>
        <family val="2"/>
      </rPr>
      <t>10</t>
    </r>
    <r>
      <rPr>
        <sz val="11"/>
        <color theme="1"/>
        <rFont val="宋体"/>
        <family val="3"/>
        <charset val="134"/>
      </rPr>
      <t>回成功させよう！</t>
    </r>
    <phoneticPr fontId="14" type="noConversion"/>
  </si>
  <si>
    <r>
      <rPr>
        <sz val="11"/>
        <color theme="1"/>
        <rFont val="宋体"/>
        <family val="3"/>
        <charset val="134"/>
      </rPr>
      <t>远征</t>
    </r>
    <r>
      <rPr>
        <sz val="11"/>
        <color theme="1"/>
        <rFont val="Verdana"/>
        <family val="2"/>
      </rPr>
      <t>10</t>
    </r>
    <r>
      <rPr>
        <sz val="11"/>
        <color theme="1"/>
        <rFont val="宋体"/>
        <family val="3"/>
        <charset val="134"/>
      </rPr>
      <t>次成功</t>
    </r>
    <phoneticPr fontId="14" type="noConversion"/>
  </si>
  <si>
    <r>
      <rPr>
        <sz val="11"/>
        <color theme="1"/>
        <rFont val="宋体"/>
        <family val="3"/>
        <charset val="134"/>
      </rPr>
      <t>大規模遠征作戦、発令！</t>
    </r>
    <phoneticPr fontId="14" type="noConversion"/>
  </si>
  <si>
    <r>
      <rPr>
        <sz val="11"/>
        <color theme="1"/>
        <rFont val="宋体"/>
        <family val="3"/>
        <charset val="134"/>
      </rPr>
      <t>一周内远征</t>
    </r>
    <r>
      <rPr>
        <sz val="11"/>
        <color theme="1"/>
        <rFont val="Verdana"/>
        <family val="2"/>
      </rPr>
      <t>30</t>
    </r>
    <r>
      <rPr>
        <sz val="11"/>
        <color theme="1"/>
        <rFont val="宋体"/>
        <family val="3"/>
        <charset val="134"/>
      </rPr>
      <t>次成功</t>
    </r>
    <phoneticPr fontId="14" type="noConversion"/>
  </si>
  <si>
    <t>A27</t>
    <phoneticPr fontId="14" type="noConversion"/>
  </si>
  <si>
    <r>
      <rPr>
        <sz val="11"/>
        <color theme="1"/>
        <rFont val="宋体"/>
        <family val="3"/>
        <charset val="134"/>
      </rPr>
      <t>第一次潜水艦派遣作戦</t>
    </r>
  </si>
  <si>
    <r>
      <rPr>
        <sz val="11"/>
        <color theme="1"/>
        <rFont val="宋体"/>
        <family val="3"/>
        <charset val="134"/>
      </rPr>
      <t>完成一次远征「潜水艦派遣作戦」</t>
    </r>
    <phoneticPr fontId="14" type="noConversion"/>
  </si>
  <si>
    <t>D5</t>
    <phoneticPr fontId="14" type="noConversion"/>
  </si>
  <si>
    <r>
      <rPr>
        <sz val="11"/>
        <color theme="1"/>
        <rFont val="宋体"/>
        <family val="3"/>
        <charset val="134"/>
      </rPr>
      <t>第二次潜水艦派遣作戦</t>
    </r>
  </si>
  <si>
    <t>D6</t>
    <phoneticPr fontId="14" type="noConversion"/>
  </si>
  <si>
    <r>
      <rPr>
        <sz val="11"/>
        <color theme="1"/>
        <rFont val="宋体"/>
        <family val="3"/>
        <charset val="134"/>
      </rPr>
      <t>潜水艦派遣作戦による技術入手の継続！</t>
    </r>
  </si>
  <si>
    <r>
      <rPr>
        <sz val="11"/>
        <color theme="1"/>
        <rFont val="宋体"/>
        <family val="3"/>
        <charset val="134"/>
      </rPr>
      <t>完成两次远征「潜水艦派遣作戦」</t>
    </r>
    <phoneticPr fontId="14" type="noConversion"/>
  </si>
  <si>
    <r>
      <rPr>
        <sz val="11"/>
        <color theme="1"/>
        <rFont val="宋体"/>
        <family val="3"/>
        <charset val="134"/>
      </rPr>
      <t>任务出现时完成度已为</t>
    </r>
    <r>
      <rPr>
        <sz val="11"/>
        <color theme="1"/>
        <rFont val="Verdana"/>
        <family val="2"/>
      </rPr>
      <t>50%</t>
    </r>
    <r>
      <rPr>
        <sz val="11"/>
        <color theme="1"/>
        <rFont val="宋体"/>
        <family val="3"/>
        <charset val="134"/>
      </rPr>
      <t>，属于显示</t>
    </r>
    <r>
      <rPr>
        <sz val="11"/>
        <color theme="1"/>
        <rFont val="Verdana"/>
        <family val="2"/>
      </rPr>
      <t>BUG</t>
    </r>
    <phoneticPr fontId="14" type="noConversion"/>
  </si>
  <si>
    <t>D7</t>
    <phoneticPr fontId="14" type="noConversion"/>
  </si>
  <si>
    <r>
      <rPr>
        <sz val="11"/>
        <color theme="1"/>
        <rFont val="宋体"/>
        <family val="3"/>
        <charset val="134"/>
      </rPr>
      <t>潜水艦派遣による海外艦との接触作戦</t>
    </r>
  </si>
  <si>
    <r>
      <rPr>
        <sz val="11"/>
        <color theme="1"/>
        <rFont val="宋体"/>
        <family val="3"/>
        <charset val="134"/>
      </rPr>
      <t>完成一次远征「海外艦との接触」</t>
    </r>
    <phoneticPr fontId="14" type="noConversion"/>
  </si>
  <si>
    <r>
      <rPr>
        <sz val="11"/>
        <color theme="1"/>
        <rFont val="宋体"/>
        <family val="3"/>
        <charset val="134"/>
      </rPr>
      <t>任务完成后才可以建造</t>
    </r>
    <r>
      <rPr>
        <sz val="11"/>
        <color theme="1"/>
        <rFont val="Verdana"/>
        <family val="2"/>
      </rPr>
      <t>Z3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Verdana"/>
        <family val="2"/>
      </rPr>
      <t>Bismarck</t>
    </r>
    <r>
      <rPr>
        <sz val="11"/>
        <color theme="1"/>
        <rFont val="宋体"/>
        <family val="3"/>
        <charset val="134"/>
      </rPr>
      <t>（俾斯麦）</t>
    </r>
    <phoneticPr fontId="14" type="noConversion"/>
  </si>
  <si>
    <t>A30</t>
    <phoneticPr fontId="14" type="noConversion"/>
  </si>
  <si>
    <r>
      <rPr>
        <sz val="11"/>
        <color theme="1"/>
        <rFont val="宋体"/>
        <family val="3"/>
        <charset val="134"/>
      </rPr>
      <t>南方への輸送作戦を成功させよ！</t>
    </r>
    <phoneticPr fontId="14" type="noConversion"/>
  </si>
  <si>
    <r>
      <rPr>
        <sz val="11"/>
        <color theme="1"/>
        <rFont val="宋体"/>
        <family val="3"/>
        <charset val="134"/>
      </rPr>
      <t>完成一次远征「東京急行」或「東京急行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弐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</t>
    </r>
    <phoneticPr fontId="14" type="noConversion"/>
  </si>
  <si>
    <r>
      <rPr>
        <sz val="11"/>
        <color theme="1"/>
        <rFont val="宋体"/>
        <family val="3"/>
        <charset val="134"/>
      </rPr>
      <t>周常可能</t>
    </r>
    <phoneticPr fontId="14" type="noConversion"/>
  </si>
  <si>
    <t>B20</t>
    <phoneticPr fontId="14" type="noConversion"/>
  </si>
  <si>
    <r>
      <rPr>
        <sz val="11"/>
        <color theme="1"/>
        <rFont val="宋体"/>
        <family val="3"/>
        <charset val="134"/>
      </rPr>
      <t>航空火力艦の運用を強化せよ！</t>
    </r>
  </si>
  <si>
    <r>
      <rPr>
        <sz val="11"/>
        <color theme="1"/>
        <rFont val="宋体"/>
        <family val="3"/>
        <charset val="134"/>
      </rPr>
      <t>完成一次远征「航空戦艦運用演習」</t>
    </r>
    <phoneticPr fontId="14" type="noConversion"/>
  </si>
  <si>
    <r>
      <rPr>
        <sz val="11"/>
        <rFont val="宋体"/>
        <family val="3"/>
        <charset val="134"/>
      </rPr>
      <t>远征类</t>
    </r>
    <phoneticPr fontId="14" type="noConversion"/>
  </si>
  <si>
    <t>D9</t>
    <phoneticPr fontId="14" type="noConversion"/>
  </si>
  <si>
    <r>
      <rPr>
        <sz val="11"/>
        <color theme="1"/>
        <rFont val="宋体"/>
        <family val="3"/>
        <charset val="134"/>
      </rPr>
      <t>南方への鼠輸送を継続実施せよ</t>
    </r>
    <r>
      <rPr>
        <sz val="11"/>
        <color theme="1"/>
        <rFont val="Verdana"/>
        <family val="2"/>
      </rPr>
      <t>!</t>
    </r>
  </si>
  <si>
    <r>
      <rPr>
        <sz val="11"/>
        <color theme="1"/>
        <rFont val="宋体"/>
        <family val="3"/>
        <charset val="134"/>
      </rPr>
      <t>完成七次远征「東京急行」或「東京急行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弐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」</t>
    </r>
    <phoneticPr fontId="14" type="noConversion"/>
  </si>
  <si>
    <r>
      <rPr>
        <sz val="11"/>
        <color theme="1"/>
        <rFont val="宋体"/>
        <family val="3"/>
        <charset val="134"/>
      </rPr>
      <t>周常可能</t>
    </r>
    <phoneticPr fontId="14" type="noConversion"/>
  </si>
  <si>
    <r>
      <rPr>
        <sz val="11"/>
        <rFont val="宋体"/>
        <family val="3"/>
        <charset val="134"/>
      </rPr>
      <t>远征类</t>
    </r>
    <phoneticPr fontId="14" type="noConversion"/>
  </si>
  <si>
    <t>D10</t>
    <phoneticPr fontId="14" type="noConversion"/>
  </si>
  <si>
    <r>
      <t>(</t>
    </r>
    <r>
      <rPr>
        <sz val="11"/>
        <color theme="1"/>
        <rFont val="宋体"/>
        <family val="3"/>
        <charset val="134"/>
      </rPr>
      <t>続</t>
    </r>
    <r>
      <rPr>
        <sz val="11"/>
        <color theme="1"/>
        <rFont val="Verdana"/>
        <family val="2"/>
      </rPr>
      <t>)</t>
    </r>
    <r>
      <rPr>
        <sz val="11"/>
        <color theme="1"/>
        <rFont val="宋体"/>
        <family val="3"/>
        <charset val="134"/>
      </rPr>
      <t>航空火力艦の運用を強化せよ！</t>
    </r>
  </si>
  <si>
    <r>
      <rPr>
        <sz val="11"/>
        <color theme="1"/>
        <rFont val="宋体"/>
        <family val="3"/>
        <charset val="134"/>
      </rPr>
      <t>完成三次远征「航空戦艦運用演習」</t>
    </r>
    <phoneticPr fontId="14" type="noConversion"/>
  </si>
  <si>
    <r>
      <rPr>
        <sz val="11"/>
        <color theme="1"/>
        <rFont val="宋体"/>
        <family val="3"/>
        <charset val="134"/>
      </rPr>
      <t>周常可能</t>
    </r>
    <phoneticPr fontId="14" type="noConversion"/>
  </si>
  <si>
    <r>
      <rPr>
        <sz val="11"/>
        <rFont val="宋体"/>
        <family val="3"/>
        <charset val="134"/>
      </rPr>
      <t>远征类</t>
    </r>
    <phoneticPr fontId="14" type="noConversion"/>
  </si>
  <si>
    <t>A37</t>
    <phoneticPr fontId="14" type="noConversion"/>
  </si>
  <si>
    <r>
      <rPr>
        <sz val="11"/>
        <color theme="1"/>
        <rFont val="宋体"/>
        <family val="3"/>
        <charset val="134"/>
      </rPr>
      <t>遠洋潜水艦作戦を実施せよ！</t>
    </r>
    <phoneticPr fontId="14" type="noConversion"/>
  </si>
  <si>
    <r>
      <rPr>
        <sz val="11"/>
        <color theme="1"/>
        <rFont val="宋体"/>
        <family val="3"/>
        <charset val="134"/>
      </rPr>
      <t>远征「遠洋潜水艦作戦」成功一次</t>
    </r>
    <phoneticPr fontId="14" type="noConversion"/>
  </si>
  <si>
    <t>D13</t>
    <phoneticPr fontId="14" type="noConversion"/>
  </si>
  <si>
    <r>
      <rPr>
        <sz val="11"/>
        <color theme="1"/>
        <rFont val="宋体"/>
        <family val="3"/>
        <charset val="134"/>
      </rPr>
      <t>遠洋潜水艦作戦の成果を拡大せよ！</t>
    </r>
    <phoneticPr fontId="14" type="noConversion"/>
  </si>
  <si>
    <r>
      <rPr>
        <sz val="11"/>
        <color theme="1"/>
        <rFont val="宋体"/>
        <family val="3"/>
        <charset val="134"/>
      </rPr>
      <t>完成两次远征「遠洋潜水艦作戦」（</t>
    </r>
    <r>
      <rPr>
        <sz val="11"/>
        <color theme="1"/>
        <rFont val="Verdana"/>
        <family val="2"/>
      </rPr>
      <t>D13</t>
    </r>
    <r>
      <rPr>
        <sz val="11"/>
        <color theme="1"/>
        <rFont val="宋体"/>
        <family val="3"/>
        <charset val="134"/>
      </rPr>
      <t>一起共计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回）</t>
    </r>
    <phoneticPr fontId="14" type="noConversion"/>
  </si>
  <si>
    <r>
      <rPr>
        <sz val="11"/>
        <rFont val="宋体"/>
        <family val="3"/>
        <charset val="134"/>
      </rPr>
      <t>远征类</t>
    </r>
    <phoneticPr fontId="14" type="noConversion"/>
  </si>
  <si>
    <t>D15</t>
    <phoneticPr fontId="14" type="noConversion"/>
  </si>
  <si>
    <t>B7</t>
    <phoneticPr fontId="14" type="noConversion"/>
  </si>
  <si>
    <r>
      <rPr>
        <sz val="11"/>
        <color theme="1"/>
        <rFont val="宋体"/>
        <family val="3"/>
        <charset val="134"/>
      </rPr>
      <t>防空射撃演習を実施せよ！</t>
    </r>
    <phoneticPr fontId="14" type="noConversion"/>
  </si>
  <si>
    <r>
      <rPr>
        <sz val="11"/>
        <color theme="1"/>
        <rFont val="宋体"/>
        <family val="3"/>
        <charset val="134"/>
      </rPr>
      <t>完成三次远征「防空射撃演習」</t>
    </r>
    <phoneticPr fontId="14" type="noConversion"/>
  </si>
  <si>
    <t>D16</t>
    <phoneticPr fontId="14" type="noConversion"/>
  </si>
  <si>
    <t>B40</t>
    <phoneticPr fontId="14" type="noConversion"/>
  </si>
  <si>
    <r>
      <rPr>
        <sz val="11"/>
        <color theme="1"/>
        <rFont val="宋体"/>
        <family val="3"/>
        <charset val="134"/>
      </rPr>
      <t>囮機動部隊支援作戦を実施せよ！</t>
    </r>
    <phoneticPr fontId="14" type="noConversion"/>
  </si>
  <si>
    <r>
      <rPr>
        <sz val="11"/>
        <color theme="1"/>
        <rFont val="宋体"/>
        <family val="3"/>
        <charset val="134"/>
      </rPr>
      <t>完成远征「囮機動部隊支援作戦」</t>
    </r>
    <phoneticPr fontId="14" type="noConversion"/>
  </si>
  <si>
    <r>
      <rPr>
        <sz val="11"/>
        <rFont val="宋体"/>
        <family val="3"/>
        <charset val="134"/>
      </rPr>
      <t>远征类</t>
    </r>
    <phoneticPr fontId="13" type="noConversion"/>
  </si>
  <si>
    <t>D17</t>
    <phoneticPr fontId="13" type="noConversion"/>
  </si>
  <si>
    <t>A35</t>
    <phoneticPr fontId="14" type="noConversion"/>
  </si>
  <si>
    <r>
      <rPr>
        <sz val="11"/>
        <color theme="1"/>
        <rFont val="宋体"/>
        <family val="3"/>
        <charset val="134"/>
      </rPr>
      <t>観艦式予行を実施せよ！</t>
    </r>
    <phoneticPr fontId="13" type="noConversion"/>
  </si>
  <si>
    <r>
      <rPr>
        <sz val="11"/>
        <color theme="1"/>
        <rFont val="宋体"/>
        <family val="3"/>
        <charset val="134"/>
      </rPr>
      <t>「観艦式予行」远征成功两次</t>
    </r>
    <phoneticPr fontId="13" type="noConversion"/>
  </si>
  <si>
    <t>D18</t>
    <phoneticPr fontId="13" type="noConversion"/>
  </si>
  <si>
    <t>C6</t>
    <phoneticPr fontId="13" type="noConversion"/>
  </si>
  <si>
    <r>
      <rPr>
        <sz val="11"/>
        <color theme="1"/>
        <rFont val="宋体"/>
        <family val="3"/>
        <charset val="134"/>
      </rPr>
      <t>観艦式を敢行せよ！</t>
    </r>
    <phoneticPr fontId="13" type="noConversion"/>
  </si>
  <si>
    <r>
      <rPr>
        <sz val="11"/>
        <color theme="1"/>
        <rFont val="宋体"/>
        <family val="3"/>
        <charset val="134"/>
      </rPr>
      <t>「観艦式」远征成功</t>
    </r>
    <phoneticPr fontId="13" type="noConversion"/>
  </si>
  <si>
    <r>
      <rPr>
        <sz val="11"/>
        <color theme="1"/>
        <rFont val="宋体"/>
        <family val="3"/>
        <charset val="134"/>
      </rPr>
      <t>司令部要員效果</t>
    </r>
    <r>
      <rPr>
        <sz val="11"/>
        <color theme="1"/>
        <rFont val="Verdana"/>
        <family val="2"/>
      </rPr>
      <t>:</t>
    </r>
    <r>
      <rPr>
        <sz val="11"/>
        <color theme="1"/>
        <rFont val="宋体"/>
        <family val="3"/>
        <charset val="134"/>
      </rPr>
      <t>增加接取任务上限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个</t>
    </r>
    <phoneticPr fontId="13" type="noConversion"/>
  </si>
  <si>
    <t>B50
D9</t>
    <phoneticPr fontId="14" type="noConversion"/>
  </si>
  <si>
    <r>
      <rPr>
        <sz val="11"/>
        <color theme="1"/>
        <rFont val="宋体"/>
        <family val="3"/>
        <charset val="134"/>
      </rPr>
      <t>機動部隊の運用を強化せよ！</t>
    </r>
    <phoneticPr fontId="14" type="noConversion"/>
  </si>
  <si>
    <r>
      <rPr>
        <sz val="11"/>
        <color theme="1"/>
        <rFont val="宋体"/>
        <family val="3"/>
        <charset val="134"/>
      </rPr>
      <t>实施机动部队远征、成功实施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ＭＯ作戦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敌母港空袭作戦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！</t>
    </r>
    <phoneticPr fontId="14" type="noConversion"/>
  </si>
  <si>
    <r>
      <rPr>
        <sz val="11"/>
        <color theme="1"/>
        <rFont val="宋体"/>
        <family val="3"/>
        <charset val="134"/>
      </rPr>
      <t>远征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ＭＯ作戦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敌母港空袭作戦</t>
    </r>
    <r>
      <rPr>
        <sz val="11"/>
        <color theme="1"/>
        <rFont val="Verdana"/>
        <family val="2"/>
      </rPr>
      <t xml:space="preserve">”
</t>
    </r>
    <r>
      <rPr>
        <sz val="11"/>
        <color theme="1"/>
        <rFont val="宋体"/>
        <family val="3"/>
        <charset val="134"/>
      </rPr>
      <t>各完成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次
前置任务待确认</t>
    </r>
    <phoneticPr fontId="14" type="noConversion"/>
  </si>
  <si>
    <r>
      <rPr>
        <sz val="11"/>
        <rFont val="宋体"/>
        <family val="3"/>
        <charset val="134"/>
      </rPr>
      <t>补给</t>
    </r>
    <r>
      <rPr>
        <sz val="11"/>
        <rFont val="Verdana"/>
        <family val="2"/>
      </rPr>
      <t>/</t>
    </r>
    <r>
      <rPr>
        <sz val="11"/>
        <rFont val="宋体"/>
        <family val="3"/>
        <charset val="134"/>
      </rPr>
      <t>入渠类</t>
    </r>
    <phoneticPr fontId="14" type="noConversion"/>
  </si>
  <si>
    <t>E1</t>
    <phoneticPr fontId="14" type="noConversion"/>
  </si>
  <si>
    <t>B2</t>
    <phoneticPr fontId="14" type="noConversion"/>
  </si>
  <si>
    <r>
      <rPr>
        <sz val="11"/>
        <color theme="1"/>
        <rFont val="宋体"/>
        <family val="3"/>
        <charset val="134"/>
      </rPr>
      <t>はじめての「補給」！</t>
    </r>
  </si>
  <si>
    <r>
      <rPr>
        <sz val="11"/>
        <color theme="1"/>
        <rFont val="宋体"/>
        <family val="3"/>
        <charset val="134"/>
      </rPr>
      <t>为舰队补给一次</t>
    </r>
    <phoneticPr fontId="14" type="noConversion"/>
  </si>
  <si>
    <r>
      <rPr>
        <sz val="11"/>
        <color theme="1"/>
        <rFont val="宋体"/>
        <family val="3"/>
        <charset val="134"/>
      </rPr>
      <t>はじめての「入渠」！</t>
    </r>
  </si>
  <si>
    <r>
      <rPr>
        <sz val="11"/>
        <color theme="1"/>
        <rFont val="宋体"/>
        <family val="3"/>
        <charset val="134"/>
      </rPr>
      <t>为受损的舰船入渠维修一次</t>
    </r>
    <phoneticPr fontId="14" type="noConversion"/>
  </si>
  <si>
    <r>
      <rPr>
        <sz val="11"/>
        <color theme="1"/>
        <rFont val="宋体"/>
        <family val="3"/>
        <charset val="134"/>
      </rPr>
      <t>艦隊大整備！</t>
    </r>
    <phoneticPr fontId="14" type="noConversion"/>
  </si>
  <si>
    <r>
      <rPr>
        <sz val="11"/>
        <color theme="1"/>
        <rFont val="宋体"/>
        <family val="3"/>
        <charset val="134"/>
      </rPr>
      <t>入渠修复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条船只</t>
    </r>
    <phoneticPr fontId="14" type="noConversion"/>
  </si>
  <si>
    <t>E3</t>
    <phoneticPr fontId="14" type="noConversion"/>
  </si>
  <si>
    <r>
      <rPr>
        <sz val="11"/>
        <color theme="1"/>
        <rFont val="宋体"/>
        <family val="3"/>
        <charset val="134"/>
      </rPr>
      <t>艦隊酒保祭り！</t>
    </r>
    <phoneticPr fontId="14" type="noConversion"/>
  </si>
  <si>
    <r>
      <rPr>
        <sz val="11"/>
        <color theme="1"/>
        <rFont val="宋体"/>
        <family val="3"/>
        <charset val="134"/>
      </rPr>
      <t>补给</t>
    </r>
    <r>
      <rPr>
        <sz val="11"/>
        <color theme="1"/>
        <rFont val="Verdana"/>
        <family val="2"/>
      </rPr>
      <t>15</t>
    </r>
    <r>
      <rPr>
        <sz val="11"/>
        <color theme="1"/>
        <rFont val="宋体"/>
        <family val="3"/>
        <charset val="134"/>
      </rPr>
      <t>次</t>
    </r>
    <phoneticPr fontId="14" type="noConversion"/>
  </si>
  <si>
    <r>
      <rPr>
        <sz val="11"/>
        <color theme="1"/>
        <rFont val="宋体"/>
        <family val="3"/>
        <charset val="134"/>
      </rPr>
      <t>为一艘船只单独补给算一次，为舰队全体补给也只算一次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</si>
  <si>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</si>
  <si>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F1</t>
    <phoneticPr fontId="14" type="noConversion"/>
  </si>
  <si>
    <r>
      <rPr>
        <sz val="11"/>
        <color theme="1"/>
        <rFont val="宋体"/>
        <family val="3"/>
        <charset val="134"/>
      </rPr>
      <t>はじめての「建造」！</t>
    </r>
  </si>
  <si>
    <r>
      <rPr>
        <sz val="11"/>
        <color theme="1"/>
        <rFont val="宋体"/>
        <family val="3"/>
        <charset val="134"/>
      </rPr>
      <t>建造一次</t>
    </r>
    <phoneticPr fontId="14" type="noConversion"/>
  </si>
  <si>
    <r>
      <rPr>
        <sz val="11"/>
        <color theme="1"/>
        <rFont val="宋体"/>
        <family val="3"/>
        <charset val="134"/>
      </rPr>
      <t>はじめての「開発」！</t>
    </r>
  </si>
  <si>
    <r>
      <rPr>
        <sz val="11"/>
        <color theme="1"/>
        <rFont val="宋体"/>
        <family val="3"/>
        <charset val="134"/>
      </rPr>
      <t>开发一次（不论成败）</t>
    </r>
    <phoneticPr fontId="14" type="noConversion"/>
  </si>
  <si>
    <r>
      <rPr>
        <sz val="11"/>
        <color theme="1"/>
        <rFont val="宋体"/>
        <family val="3"/>
        <charset val="134"/>
      </rPr>
      <t>はじめての「解体」！</t>
    </r>
  </si>
  <si>
    <r>
      <rPr>
        <sz val="11"/>
        <color theme="1"/>
        <rFont val="宋体"/>
        <family val="3"/>
        <charset val="134"/>
      </rPr>
      <t>解体一只舰船</t>
    </r>
    <phoneticPr fontId="14" type="noConversion"/>
  </si>
  <si>
    <r>
      <rPr>
        <sz val="11"/>
        <color theme="1"/>
        <rFont val="宋体"/>
        <family val="3"/>
        <charset val="134"/>
      </rPr>
      <t>はじめての「廃棄」！</t>
    </r>
  </si>
  <si>
    <r>
      <rPr>
        <sz val="11"/>
        <color theme="1"/>
        <rFont val="宋体"/>
        <family val="3"/>
        <charset val="134"/>
      </rPr>
      <t>废弃一个装备</t>
    </r>
    <phoneticPr fontId="14" type="noConversion"/>
  </si>
  <si>
    <r>
      <rPr>
        <sz val="11"/>
        <color theme="1"/>
        <rFont val="宋体"/>
        <family val="3"/>
        <charset val="134"/>
      </rPr>
      <t>新装備「開発」指令</t>
    </r>
    <phoneticPr fontId="14" type="noConversion"/>
  </si>
  <si>
    <t>F5</t>
    <phoneticPr fontId="14" type="noConversion"/>
  </si>
  <si>
    <r>
      <rPr>
        <sz val="11"/>
        <color theme="1"/>
        <rFont val="宋体"/>
        <family val="3"/>
        <charset val="134"/>
      </rPr>
      <t>新造艦「建造」指令</t>
    </r>
    <phoneticPr fontId="14" type="noConversion"/>
  </si>
  <si>
    <r>
      <rPr>
        <sz val="11"/>
        <color theme="1"/>
        <rFont val="宋体"/>
        <family val="3"/>
        <charset val="134"/>
      </rPr>
      <t>装備「開発」集中強化！</t>
    </r>
    <phoneticPr fontId="14" type="noConversion"/>
  </si>
  <si>
    <r>
      <rPr>
        <sz val="11"/>
        <color theme="1"/>
        <rFont val="宋体"/>
        <family val="3"/>
        <charset val="134"/>
      </rPr>
      <t>开发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次（不论成败）</t>
    </r>
    <phoneticPr fontId="14" type="noConversion"/>
  </si>
  <si>
    <r>
      <rPr>
        <sz val="11"/>
        <color theme="1"/>
        <rFont val="宋体"/>
        <family val="3"/>
        <charset val="134"/>
      </rPr>
      <t>艦娘「建造」艦隊強化！</t>
    </r>
    <phoneticPr fontId="14" type="noConversion"/>
  </si>
  <si>
    <r>
      <rPr>
        <sz val="11"/>
        <color theme="1"/>
        <rFont val="宋体"/>
        <family val="3"/>
        <charset val="134"/>
      </rPr>
      <t>建造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只舰船</t>
    </r>
    <phoneticPr fontId="14" type="noConversion"/>
  </si>
  <si>
    <r>
      <rPr>
        <sz val="11"/>
        <color theme="1"/>
        <rFont val="宋体"/>
        <family val="3"/>
        <charset val="134"/>
      </rPr>
      <t>軍縮条約対応！</t>
    </r>
    <phoneticPr fontId="14" type="noConversion"/>
  </si>
  <si>
    <r>
      <rPr>
        <sz val="11"/>
        <color theme="1"/>
        <rFont val="宋体"/>
        <family val="3"/>
        <charset val="134"/>
      </rPr>
      <t>解体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只舰船</t>
    </r>
    <phoneticPr fontId="14" type="noConversion"/>
  </si>
  <si>
    <t>F10</t>
    <phoneticPr fontId="14" type="noConversion"/>
  </si>
  <si>
    <t>G4</t>
    <phoneticPr fontId="14" type="noConversion"/>
  </si>
  <si>
    <r>
      <rPr>
        <sz val="11"/>
        <color theme="1"/>
        <rFont val="宋体"/>
        <family val="3"/>
        <charset val="134"/>
      </rPr>
      <t>「大型艦建造」の準備！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その弐</t>
    </r>
    <r>
      <rPr>
        <sz val="11"/>
        <color theme="1"/>
        <rFont val="Verdana"/>
        <family val="2"/>
      </rPr>
      <t>)</t>
    </r>
    <phoneticPr fontId="14" type="noConversion"/>
  </si>
  <si>
    <r>
      <rPr>
        <sz val="11"/>
        <color theme="1"/>
        <rFont val="宋体"/>
        <family val="3"/>
        <charset val="134"/>
      </rPr>
      <t>废弃装备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</si>
  <si>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F11</t>
    <phoneticPr fontId="14" type="noConversion"/>
  </si>
  <si>
    <r>
      <rPr>
        <sz val="11"/>
        <color theme="1"/>
        <rFont val="宋体"/>
        <family val="3"/>
        <charset val="134"/>
      </rPr>
      <t>輸送用ドラム缶の準備</t>
    </r>
    <r>
      <rPr>
        <sz val="11"/>
        <color theme="1"/>
        <rFont val="Verdana"/>
        <family val="2"/>
      </rPr>
      <t xml:space="preserve"> </t>
    </r>
    <phoneticPr fontId="14" type="noConversion"/>
  </si>
  <si>
    <r>
      <rPr>
        <sz val="11"/>
        <color theme="1"/>
        <rFont val="宋体"/>
        <family val="3"/>
        <charset val="134"/>
      </rPr>
      <t>废弃</t>
    </r>
    <r>
      <rPr>
        <sz val="11"/>
        <color theme="1"/>
        <rFont val="Verdana"/>
        <family val="2"/>
      </rPr>
      <t>3</t>
    </r>
    <r>
      <rPr>
        <sz val="11"/>
        <color theme="1"/>
        <rFont val="宋体"/>
        <family val="3"/>
        <charset val="134"/>
      </rPr>
      <t>次装备</t>
    </r>
    <phoneticPr fontId="14" type="noConversion"/>
  </si>
  <si>
    <t>F12</t>
    <phoneticPr fontId="14" type="noConversion"/>
  </si>
  <si>
    <t>Bw5</t>
    <phoneticPr fontId="14" type="noConversion"/>
  </si>
  <si>
    <r>
      <rPr>
        <sz val="11"/>
        <color theme="1"/>
        <rFont val="宋体"/>
        <family val="3"/>
        <charset val="134"/>
      </rPr>
      <t>资源の再利用</t>
    </r>
    <r>
      <rPr>
        <sz val="11"/>
        <color theme="1"/>
        <rFont val="Verdana"/>
        <family val="2"/>
      </rPr>
      <t xml:space="preserve"> </t>
    </r>
  </si>
  <si>
    <r>
      <rPr>
        <sz val="11"/>
        <color theme="1"/>
        <rFont val="宋体"/>
        <family val="3"/>
        <charset val="134"/>
      </rPr>
      <t>废弃</t>
    </r>
    <r>
      <rPr>
        <sz val="11"/>
        <color theme="1"/>
        <rFont val="Verdana"/>
        <family val="2"/>
      </rPr>
      <t>24</t>
    </r>
    <r>
      <rPr>
        <sz val="11"/>
        <color theme="1"/>
        <rFont val="宋体"/>
        <family val="3"/>
        <charset val="134"/>
      </rPr>
      <t>次装备</t>
    </r>
    <phoneticPr fontId="14" type="noConversion"/>
  </si>
  <si>
    <t>B25</t>
    <phoneticPr fontId="14" type="noConversion"/>
  </si>
  <si>
    <r>
      <rPr>
        <sz val="11"/>
        <color theme="1"/>
        <rFont val="宋体"/>
        <family val="3"/>
        <charset val="134"/>
      </rPr>
      <t>機種転換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</si>
  <si>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九七式艦攻</t>
    </r>
    <r>
      <rPr>
        <sz val="11"/>
        <color indexed="10"/>
        <rFont val="Verdana"/>
        <family val="2"/>
      </rPr>
      <t>(</t>
    </r>
    <r>
      <rPr>
        <sz val="11"/>
        <color indexed="10"/>
        <rFont val="宋体"/>
        <family val="3"/>
        <charset val="134"/>
      </rPr>
      <t>友永隊</t>
    </r>
    <r>
      <rPr>
        <sz val="11"/>
        <color indexed="10"/>
        <rFont val="Verdana"/>
        <family val="2"/>
      </rPr>
      <t>)</t>
    </r>
    <r>
      <rPr>
        <sz val="11"/>
        <color theme="1"/>
        <rFont val="宋体"/>
        <family val="3"/>
        <charset val="134"/>
      </rPr>
      <t>」搭載空母を秘書艦的状態下「</t>
    </r>
    <r>
      <rPr>
        <sz val="11"/>
        <color indexed="10"/>
        <rFont val="宋体"/>
        <family val="3"/>
        <charset val="134"/>
      </rPr>
      <t>天山</t>
    </r>
    <r>
      <rPr>
        <sz val="11"/>
        <color theme="1"/>
        <rFont val="宋体"/>
        <family val="3"/>
        <charset val="134"/>
      </rPr>
      <t>」两台廃棄！</t>
    </r>
    <phoneticPr fontId="14" type="noConversion"/>
  </si>
  <si>
    <r>
      <rPr>
        <sz val="11"/>
        <color theme="1"/>
        <rFont val="宋体"/>
        <family val="3"/>
        <charset val="134"/>
      </rPr>
      <t>期间舰队的任何变动都可能导致任务失败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</si>
  <si>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</si>
  <si>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B25</t>
    <phoneticPr fontId="13" type="noConversion"/>
  </si>
  <si>
    <r>
      <rPr>
        <sz val="11"/>
        <color theme="1"/>
        <rFont val="宋体"/>
        <family val="3"/>
        <charset val="134"/>
      </rPr>
      <t>機種転換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</si>
  <si>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九九式艦爆</t>
    </r>
    <r>
      <rPr>
        <sz val="11"/>
        <color indexed="10"/>
        <rFont val="Verdana"/>
        <family val="2"/>
      </rPr>
      <t>(</t>
    </r>
    <r>
      <rPr>
        <sz val="11"/>
        <color indexed="10"/>
        <rFont val="宋体"/>
        <family val="3"/>
        <charset val="134"/>
      </rPr>
      <t>江草隊</t>
    </r>
    <r>
      <rPr>
        <sz val="11"/>
        <color indexed="10"/>
        <rFont val="Verdana"/>
        <family val="2"/>
      </rPr>
      <t>)</t>
    </r>
    <r>
      <rPr>
        <sz val="11"/>
        <color theme="1"/>
        <rFont val="宋体"/>
        <family val="3"/>
        <charset val="134"/>
      </rPr>
      <t>」搭載空母を秘書艦的状態下「</t>
    </r>
    <r>
      <rPr>
        <sz val="11"/>
        <color indexed="10"/>
        <rFont val="宋体"/>
        <family val="3"/>
        <charset val="134"/>
      </rPr>
      <t>彗星</t>
    </r>
    <r>
      <rPr>
        <sz val="11"/>
        <color theme="1"/>
        <rFont val="宋体"/>
        <family val="3"/>
        <charset val="134"/>
      </rPr>
      <t>」两台廃棄！</t>
    </r>
    <phoneticPr fontId="14" type="noConversion"/>
  </si>
  <si>
    <r>
      <rPr>
        <sz val="11"/>
        <color theme="1"/>
        <rFont val="宋体"/>
        <family val="3"/>
        <charset val="134"/>
      </rPr>
      <t>期间舰队的任何变动都可能导致任务失败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</si>
  <si>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</si>
  <si>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B28</t>
    <phoneticPr fontId="14" type="noConversion"/>
  </si>
  <si>
    <r>
      <rPr>
        <sz val="11"/>
        <color theme="1"/>
        <rFont val="宋体"/>
        <family val="3"/>
        <charset val="134"/>
      </rPr>
      <t>機種転換</t>
    </r>
    <phoneticPr fontId="14" type="noConversion"/>
  </si>
  <si>
    <r>
      <rPr>
        <sz val="11"/>
        <color theme="1"/>
        <rFont val="宋体"/>
        <family val="3"/>
        <charset val="134"/>
      </rPr>
      <t>「</t>
    </r>
    <r>
      <rPr>
        <sz val="11"/>
        <color indexed="10"/>
        <rFont val="宋体"/>
        <family val="3"/>
        <charset val="134"/>
      </rPr>
      <t>零戦</t>
    </r>
    <r>
      <rPr>
        <sz val="11"/>
        <color indexed="10"/>
        <rFont val="Verdana"/>
        <family val="2"/>
      </rPr>
      <t>52</t>
    </r>
    <r>
      <rPr>
        <sz val="11"/>
        <color indexed="10"/>
        <rFont val="宋体"/>
        <family val="3"/>
        <charset val="134"/>
      </rPr>
      <t>型丙</t>
    </r>
    <r>
      <rPr>
        <sz val="11"/>
        <color indexed="10"/>
        <rFont val="Verdana"/>
        <family val="2"/>
      </rPr>
      <t>(</t>
    </r>
    <r>
      <rPr>
        <sz val="11"/>
        <color indexed="10"/>
        <rFont val="宋体"/>
        <family val="3"/>
        <charset val="134"/>
      </rPr>
      <t>六〇一空</t>
    </r>
    <r>
      <rPr>
        <sz val="11"/>
        <color indexed="10"/>
        <rFont val="Verdana"/>
        <family val="2"/>
      </rPr>
      <t>)</t>
    </r>
    <r>
      <rPr>
        <sz val="11"/>
        <color theme="1"/>
        <rFont val="宋体"/>
        <family val="3"/>
        <charset val="134"/>
      </rPr>
      <t>」搭載空母を秘書艦的状態下「</t>
    </r>
    <r>
      <rPr>
        <sz val="11"/>
        <color indexed="10"/>
        <rFont val="宋体"/>
        <family val="3"/>
        <charset val="134"/>
      </rPr>
      <t>烈風</t>
    </r>
    <r>
      <rPr>
        <sz val="11"/>
        <color theme="1"/>
        <rFont val="宋体"/>
        <family val="3"/>
        <charset val="134"/>
      </rPr>
      <t>」两台廃棄！</t>
    </r>
    <phoneticPr fontId="14" type="noConversion"/>
  </si>
  <si>
    <r>
      <rPr>
        <sz val="11"/>
        <color theme="1"/>
        <rFont val="宋体"/>
        <family val="3"/>
        <charset val="134"/>
      </rPr>
      <t>期间舰队的任何变动都可能导致任务失败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</si>
  <si>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</si>
  <si>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F8</t>
    <phoneticPr fontId="14" type="noConversion"/>
  </si>
  <si>
    <r>
      <rPr>
        <sz val="11"/>
        <color theme="1"/>
        <rFont val="宋体"/>
        <family val="3"/>
        <charset val="134"/>
      </rPr>
      <t>「伊良湖」の準備</t>
    </r>
    <phoneticPr fontId="14" type="noConversion"/>
  </si>
  <si>
    <r>
      <rPr>
        <sz val="11"/>
        <color theme="1"/>
        <rFont val="宋体"/>
        <family val="3"/>
        <charset val="134"/>
      </rPr>
      <t>廃棄</t>
    </r>
    <r>
      <rPr>
        <sz val="11"/>
        <color theme="1"/>
        <rFont val="Verdana"/>
        <family val="2"/>
      </rPr>
      <t>10</t>
    </r>
    <r>
      <rPr>
        <sz val="11"/>
        <color theme="1"/>
        <rFont val="宋体"/>
        <family val="3"/>
        <charset val="134"/>
      </rPr>
      <t>個装备后可達成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</si>
  <si>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</si>
  <si>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A45</t>
    <phoneticPr fontId="14" type="noConversion"/>
  </si>
  <si>
    <r>
      <rPr>
        <sz val="11"/>
        <color theme="1"/>
        <rFont val="宋体"/>
        <family val="3"/>
        <charset val="134"/>
      </rPr>
      <t>はじめての「装備改修」！</t>
    </r>
    <phoneticPr fontId="14" type="noConversion"/>
  </si>
  <si>
    <r>
      <rPr>
        <sz val="11"/>
        <color theme="1"/>
        <rFont val="宋体"/>
        <family val="3"/>
        <charset val="134"/>
      </rPr>
      <t>利用「改修工廠」的「装備」改修一次</t>
    </r>
    <phoneticPr fontId="14" type="noConversion"/>
  </si>
  <si>
    <r>
      <rPr>
        <sz val="11"/>
        <color theme="1"/>
        <rFont val="宋体"/>
        <family val="3"/>
        <charset val="134"/>
      </rPr>
      <t>失敗也可達成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</si>
  <si>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</si>
  <si>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F8
F17</t>
    <phoneticPr fontId="14" type="noConversion"/>
  </si>
  <si>
    <r>
      <rPr>
        <sz val="11"/>
        <color theme="1"/>
        <rFont val="宋体"/>
        <family val="3"/>
        <charset val="134"/>
      </rPr>
      <t>装備の改修強化</t>
    </r>
    <phoneticPr fontId="14" type="noConversion"/>
  </si>
  <si>
    <r>
      <rPr>
        <sz val="11"/>
        <color theme="1"/>
        <rFont val="宋体"/>
        <family val="3"/>
        <charset val="134"/>
      </rPr>
      <t>※改修工廠用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回</t>
    </r>
    <phoneticPr fontId="14" type="noConversion"/>
  </si>
  <si>
    <r>
      <rPr>
        <sz val="11"/>
        <color theme="1"/>
        <rFont val="宋体"/>
        <family val="3"/>
        <charset val="134"/>
      </rPr>
      <t>失敗也可達成</t>
    </r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</si>
  <si>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</si>
  <si>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B50</t>
    <phoneticPr fontId="14" type="noConversion"/>
  </si>
  <si>
    <r>
      <rPr>
        <sz val="11"/>
        <color theme="1"/>
        <rFont val="宋体"/>
        <family val="3"/>
        <charset val="134"/>
      </rPr>
      <t>精鋭「九七式艦攻」部隊の編成</t>
    </r>
    <phoneticPr fontId="14" type="noConversion"/>
  </si>
  <si>
    <r>
      <rPr>
        <sz val="11"/>
        <color theme="1"/>
        <rFont val="宋体"/>
        <family val="2"/>
        <charset val="134"/>
      </rPr>
      <t>在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翔鹤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或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赤城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为秘书舰的状态下废弃装备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九七式舰攻</t>
    </r>
    <r>
      <rPr>
        <sz val="11"/>
        <color theme="1"/>
        <rFont val="Verdana"/>
        <family val="2"/>
      </rPr>
      <t>”3</t>
    </r>
    <r>
      <rPr>
        <sz val="11"/>
        <color theme="1"/>
        <rFont val="宋体"/>
        <family val="2"/>
        <charset val="134"/>
      </rPr>
      <t>个！</t>
    </r>
    <phoneticPr fontId="13" type="noConversion"/>
  </si>
  <si>
    <t>B50</t>
    <phoneticPr fontId="14" type="noConversion"/>
  </si>
  <si>
    <r>
      <rPr>
        <sz val="11"/>
        <color theme="1"/>
        <rFont val="宋体"/>
        <family val="3"/>
        <charset val="134"/>
      </rPr>
      <t>機種転換</t>
    </r>
    <phoneticPr fontId="14" type="noConversion"/>
  </si>
  <si>
    <r>
      <rPr>
        <sz val="11"/>
        <color theme="1"/>
        <rFont val="宋体"/>
        <family val="2"/>
        <charset val="134"/>
      </rPr>
      <t>以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翔鹤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为秘书舰并搭载装备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九七式舰攻</t>
    </r>
    <r>
      <rPr>
        <sz val="11"/>
        <color rgb="FFFF0000"/>
        <rFont val="Verdana"/>
        <family val="2"/>
      </rPr>
      <t>(</t>
    </r>
    <r>
      <rPr>
        <sz val="11"/>
        <color rgb="FFFF0000"/>
        <rFont val="宋体"/>
        <family val="3"/>
        <charset val="134"/>
      </rPr>
      <t>村田队</t>
    </r>
    <r>
      <rPr>
        <sz val="11"/>
        <color rgb="FFFF0000"/>
        <rFont val="Verdana"/>
        <family val="2"/>
      </rPr>
      <t>)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的状态下废弃装备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天山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两个！</t>
    </r>
    <phoneticPr fontId="13" type="noConversion"/>
  </si>
  <si>
    <r>
      <rPr>
        <sz val="11"/>
        <color theme="1"/>
        <rFont val="宋体"/>
        <family val="2"/>
        <charset val="134"/>
      </rPr>
      <t>机种转换</t>
    </r>
    <phoneticPr fontId="13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</si>
  <si>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</si>
  <si>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D19</t>
    <phoneticPr fontId="14" type="noConversion"/>
  </si>
  <si>
    <r>
      <rPr>
        <sz val="11"/>
        <color theme="1"/>
        <rFont val="宋体"/>
        <family val="3"/>
        <charset val="134"/>
      </rPr>
      <t>試作艤装の準備</t>
    </r>
    <phoneticPr fontId="14" type="noConversion"/>
  </si>
  <si>
    <r>
      <rPr>
        <sz val="11"/>
        <color theme="1"/>
        <rFont val="宋体"/>
        <family val="2"/>
        <charset val="134"/>
      </rPr>
      <t>在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2"/>
        <charset val="134"/>
      </rPr>
      <t>工厂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废弃</t>
    </r>
    <r>
      <rPr>
        <sz val="11"/>
        <color theme="1"/>
        <rFont val="Verdana"/>
        <family val="2"/>
      </rPr>
      <t>7</t>
    </r>
    <r>
      <rPr>
        <sz val="11"/>
        <color theme="1"/>
        <rFont val="宋体"/>
        <family val="2"/>
        <charset val="134"/>
      </rPr>
      <t>件装备</t>
    </r>
    <r>
      <rPr>
        <sz val="11"/>
        <color theme="1"/>
        <rFont val="Verdana"/>
        <family val="2"/>
      </rPr>
      <t>!</t>
    </r>
    <phoneticPr fontId="13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</si>
  <si>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</si>
  <si>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Bm6</t>
    <phoneticPr fontId="14" type="noConversion"/>
  </si>
  <si>
    <t>精鋭「艦戦」隊の新編成</t>
    <phoneticPr fontId="14" type="noConversion"/>
  </si>
  <si>
    <r>
      <rPr>
        <sz val="11"/>
        <rFont val="宋体"/>
        <family val="3"/>
        <charset val="134"/>
      </rPr>
      <t>工厂类</t>
    </r>
    <phoneticPr fontId="14" type="noConversion"/>
  </si>
  <si>
    <t>B54</t>
    <phoneticPr fontId="14" type="noConversion"/>
  </si>
  <si>
    <r>
      <rPr>
        <sz val="11"/>
        <color theme="1"/>
        <rFont val="宋体"/>
        <family val="2"/>
        <charset val="134"/>
      </rPr>
      <t>試製航空艤装の追加試作</t>
    </r>
    <phoneticPr fontId="13" type="noConversion"/>
  </si>
  <si>
    <r>
      <rPr>
        <sz val="11"/>
        <color theme="1"/>
        <rFont val="宋体"/>
        <family val="2"/>
        <charset val="134"/>
      </rPr>
      <t>在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2"/>
        <charset val="134"/>
      </rPr>
      <t>工厂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废弃</t>
    </r>
    <r>
      <rPr>
        <sz val="11"/>
        <color theme="1"/>
        <rFont val="Verdana"/>
        <family val="2"/>
      </rPr>
      <t>9</t>
    </r>
    <r>
      <rPr>
        <sz val="11"/>
        <color theme="1"/>
        <rFont val="宋体"/>
        <family val="2"/>
        <charset val="134"/>
      </rPr>
      <t>件装备</t>
    </r>
    <r>
      <rPr>
        <sz val="11"/>
        <color theme="1"/>
        <rFont val="Verdana"/>
        <family val="2"/>
      </rPr>
      <t>!</t>
    </r>
    <phoneticPr fontId="13" type="noConversion"/>
  </si>
  <si>
    <t>F22</t>
    <phoneticPr fontId="14" type="noConversion"/>
  </si>
  <si>
    <r>
      <rPr>
        <sz val="11"/>
        <color theme="1"/>
        <rFont val="宋体"/>
        <family val="2"/>
        <charset val="134"/>
      </rPr>
      <t>機種転換</t>
    </r>
    <phoneticPr fontId="13" type="noConversion"/>
  </si>
  <si>
    <r>
      <rPr>
        <sz val="11"/>
        <color theme="1"/>
        <rFont val="宋体"/>
        <family val="2"/>
        <charset val="134"/>
      </rPr>
      <t>注意与</t>
    </r>
    <r>
      <rPr>
        <sz val="11"/>
        <color theme="1"/>
        <rFont val="Verdana"/>
        <family val="2"/>
      </rPr>
      <t>F25</t>
    </r>
    <r>
      <rPr>
        <sz val="11"/>
        <color theme="1"/>
        <rFont val="宋体"/>
        <family val="2"/>
        <charset val="134"/>
      </rPr>
      <t>任务的差别</t>
    </r>
    <phoneticPr fontId="13" type="noConversion"/>
  </si>
  <si>
    <t>F24
Bm5
Bm6</t>
    <phoneticPr fontId="14" type="noConversion"/>
  </si>
  <si>
    <r>
      <rPr>
        <sz val="11"/>
        <color theme="1"/>
        <rFont val="宋体"/>
        <family val="2"/>
        <charset val="134"/>
      </rPr>
      <t>機種転換</t>
    </r>
    <phoneticPr fontId="13" type="noConversion"/>
  </si>
  <si>
    <r>
      <rPr>
        <sz val="11"/>
        <color theme="1"/>
        <rFont val="宋体"/>
        <family val="2"/>
        <charset val="134"/>
      </rPr>
      <t>注意与</t>
    </r>
    <r>
      <rPr>
        <sz val="11"/>
        <color theme="1"/>
        <rFont val="Verdana"/>
        <family val="2"/>
      </rPr>
      <t>F24</t>
    </r>
    <r>
      <rPr>
        <sz val="11"/>
        <color theme="1"/>
        <rFont val="宋体"/>
        <family val="2"/>
        <charset val="134"/>
      </rPr>
      <t>任务的差别</t>
    </r>
    <phoneticPr fontId="13" type="noConversion"/>
  </si>
  <si>
    <t>F24</t>
    <phoneticPr fontId="14" type="noConversion"/>
  </si>
  <si>
    <r>
      <rPr>
        <sz val="11"/>
        <color theme="1"/>
        <rFont val="宋体"/>
        <family val="2"/>
        <charset val="134"/>
      </rPr>
      <t>「艦戦」隊の再編成</t>
    </r>
    <phoneticPr fontId="13" type="noConversion"/>
  </si>
  <si>
    <r>
      <rPr>
        <sz val="11"/>
        <color theme="1"/>
        <rFont val="宋体"/>
        <family val="2"/>
        <charset val="134"/>
      </rPr>
      <t>以搭载</t>
    </r>
    <r>
      <rPr>
        <sz val="11"/>
        <color rgb="FFFF0000"/>
        <rFont val="宋体"/>
        <family val="3"/>
        <charset val="134"/>
      </rPr>
      <t>熟练度</t>
    </r>
    <r>
      <rPr>
        <sz val="11"/>
        <color rgb="FFFF0000"/>
        <rFont val="Verdana"/>
        <family val="2"/>
      </rPr>
      <t>max</t>
    </r>
    <r>
      <rPr>
        <sz val="11"/>
        <color theme="1"/>
        <rFont val="宋体"/>
        <family val="2"/>
        <charset val="134"/>
      </rPr>
      <t>的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零战</t>
    </r>
    <r>
      <rPr>
        <sz val="11"/>
        <color rgb="FFFF0000"/>
        <rFont val="Verdana"/>
        <family val="2"/>
      </rPr>
      <t>52</t>
    </r>
    <r>
      <rPr>
        <sz val="11"/>
        <color rgb="FFFF0000"/>
        <rFont val="宋体"/>
        <family val="3"/>
        <charset val="134"/>
      </rPr>
      <t>型（熟练）</t>
    </r>
    <r>
      <rPr>
        <sz val="11"/>
        <color theme="1"/>
        <rFont val="Verdana"/>
        <family val="2"/>
      </rPr>
      <t>”</t>
    </r>
    <r>
      <rPr>
        <sz val="11"/>
        <color theme="1"/>
        <rFont val="宋体"/>
        <family val="2"/>
        <charset val="134"/>
      </rPr>
      <t>的</t>
    </r>
    <r>
      <rPr>
        <sz val="11"/>
        <color rgb="FFFF0000"/>
        <rFont val="宋体"/>
        <family val="3"/>
        <charset val="134"/>
      </rPr>
      <t>瑞鹤</t>
    </r>
    <r>
      <rPr>
        <sz val="11"/>
        <color theme="1"/>
        <rFont val="宋体"/>
        <family val="2"/>
        <charset val="134"/>
      </rPr>
      <t>为秘书舰时废弃</t>
    </r>
    <r>
      <rPr>
        <sz val="11"/>
        <color theme="1"/>
        <rFont val="Verdana"/>
        <family val="2"/>
      </rPr>
      <t>“</t>
    </r>
    <r>
      <rPr>
        <sz val="11"/>
        <color rgb="FFFF0000"/>
        <rFont val="宋体"/>
        <family val="3"/>
        <charset val="134"/>
      </rPr>
      <t>零战</t>
    </r>
    <r>
      <rPr>
        <sz val="11"/>
        <color rgb="FFFF0000"/>
        <rFont val="Verdana"/>
        <family val="2"/>
      </rPr>
      <t>52</t>
    </r>
    <r>
      <rPr>
        <sz val="11"/>
        <color rgb="FFFF0000"/>
        <rFont val="宋体"/>
        <family val="3"/>
        <charset val="134"/>
      </rPr>
      <t>型丙</t>
    </r>
    <r>
      <rPr>
        <sz val="11"/>
        <color rgb="FFFF0000"/>
        <rFont val="Verdana"/>
        <family val="2"/>
      </rPr>
      <t>(</t>
    </r>
    <r>
      <rPr>
        <sz val="11"/>
        <color rgb="FFFF0000"/>
        <rFont val="宋体"/>
        <family val="3"/>
        <charset val="134"/>
      </rPr>
      <t>六〇一空</t>
    </r>
    <r>
      <rPr>
        <sz val="11"/>
        <color rgb="FFFF0000"/>
        <rFont val="Verdana"/>
        <family val="2"/>
      </rPr>
      <t>)</t>
    </r>
    <r>
      <rPr>
        <sz val="11"/>
        <color theme="1"/>
        <rFont val="Verdana"/>
        <family val="2"/>
      </rPr>
      <t>”!</t>
    </r>
    <phoneticPr fontId="13" type="noConversion"/>
  </si>
  <si>
    <r>
      <rPr>
        <sz val="11"/>
        <color theme="1"/>
        <rFont val="宋体"/>
        <family val="2"/>
        <charset val="134"/>
      </rPr>
      <t>机种转换</t>
    </r>
    <phoneticPr fontId="13" type="noConversion"/>
  </si>
  <si>
    <t>F26</t>
    <phoneticPr fontId="14" type="noConversion"/>
  </si>
  <si>
    <r>
      <rPr>
        <sz val="11"/>
        <color theme="1"/>
        <rFont val="宋体"/>
        <family val="2"/>
        <charset val="134"/>
      </rPr>
      <t>機種転換＆部隊再編</t>
    </r>
    <phoneticPr fontId="13" type="noConversion"/>
  </si>
  <si>
    <r>
      <rPr>
        <sz val="11"/>
        <color theme="1"/>
        <rFont val="宋体"/>
        <family val="2"/>
        <charset val="134"/>
      </rPr>
      <t>机种转换</t>
    </r>
    <phoneticPr fontId="13" type="noConversion"/>
  </si>
  <si>
    <t>F22</t>
    <phoneticPr fontId="14" type="noConversion"/>
  </si>
  <si>
    <r>
      <rPr>
        <sz val="11"/>
        <color theme="1"/>
        <rFont val="宋体"/>
        <family val="2"/>
        <charset val="134"/>
      </rPr>
      <t>「艦戦」隊の再編成</t>
    </r>
    <phoneticPr fontId="13" type="noConversion"/>
  </si>
  <si>
    <r>
      <rPr>
        <sz val="11"/>
        <color theme="1"/>
        <rFont val="宋体"/>
        <family val="2"/>
        <charset val="134"/>
      </rPr>
      <t>机种转换</t>
    </r>
    <phoneticPr fontId="13" type="noConversion"/>
  </si>
  <si>
    <t>F28</t>
    <phoneticPr fontId="14" type="noConversion"/>
  </si>
  <si>
    <r>
      <rPr>
        <sz val="11"/>
        <color theme="1"/>
        <rFont val="宋体"/>
        <family val="2"/>
        <charset val="134"/>
      </rPr>
      <t>機種転換</t>
    </r>
    <phoneticPr fontId="13" type="noConversion"/>
  </si>
  <si>
    <r>
      <rPr>
        <sz val="11"/>
        <color theme="1"/>
        <rFont val="宋体"/>
        <family val="2"/>
        <charset val="134"/>
      </rPr>
      <t>机种转换</t>
    </r>
    <phoneticPr fontId="13" type="noConversion"/>
  </si>
  <si>
    <r>
      <rPr>
        <sz val="11"/>
        <rFont val="宋体"/>
        <family val="3"/>
        <charset val="134"/>
      </rPr>
      <t>改装类</t>
    </r>
    <phoneticPr fontId="14" type="noConversion"/>
  </si>
  <si>
    <t>G1</t>
    <phoneticPr fontId="14" type="noConversion"/>
  </si>
  <si>
    <r>
      <rPr>
        <sz val="11"/>
        <color theme="1"/>
        <rFont val="宋体"/>
        <family val="3"/>
        <charset val="134"/>
      </rPr>
      <t>はじめての「近代化改修」！</t>
    </r>
  </si>
  <si>
    <r>
      <rPr>
        <sz val="11"/>
        <color theme="1"/>
        <rFont val="宋体"/>
        <family val="3"/>
        <charset val="134"/>
      </rPr>
      <t>给任意一只舰船近代化改修成功</t>
    </r>
    <phoneticPr fontId="14" type="noConversion"/>
  </si>
  <si>
    <r>
      <rPr>
        <sz val="11"/>
        <color theme="1"/>
        <rFont val="宋体"/>
        <family val="3"/>
        <charset val="134"/>
      </rPr>
      <t>当提示的改修提升数值大于等于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时必</t>
    </r>
    <r>
      <rPr>
        <sz val="11"/>
        <color theme="1"/>
        <rFont val="Verdana"/>
        <family val="2"/>
      </rPr>
      <t>“</t>
    </r>
    <r>
      <rPr>
        <sz val="11"/>
        <color theme="1"/>
        <rFont val="宋体"/>
        <family val="3"/>
        <charset val="134"/>
      </rPr>
      <t>成功</t>
    </r>
    <r>
      <rPr>
        <sz val="11"/>
        <color theme="1"/>
        <rFont val="Verdana"/>
        <family val="2"/>
      </rPr>
      <t>”</t>
    </r>
    <phoneticPr fontId="14" type="noConversion"/>
  </si>
  <si>
    <t>G2</t>
    <phoneticPr fontId="14" type="noConversion"/>
  </si>
  <si>
    <r>
      <rPr>
        <sz val="11"/>
        <color theme="1"/>
        <rFont val="宋体"/>
        <family val="3"/>
        <charset val="134"/>
      </rPr>
      <t>艦の「近代化改修」を実施せよ！</t>
    </r>
    <phoneticPr fontId="14" type="noConversion"/>
  </si>
  <si>
    <r>
      <rPr>
        <sz val="11"/>
        <color theme="1"/>
        <rFont val="宋体"/>
        <family val="3"/>
        <charset val="134"/>
      </rPr>
      <t>近代化改修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次并成功</t>
    </r>
    <phoneticPr fontId="14" type="noConversion"/>
  </si>
  <si>
    <t>G3</t>
    <phoneticPr fontId="14" type="noConversion"/>
  </si>
  <si>
    <r>
      <rPr>
        <sz val="11"/>
        <color theme="1"/>
        <rFont val="宋体"/>
        <family val="3"/>
        <charset val="134"/>
      </rPr>
      <t>「近代化改修」を進め、戦備を整えよ！</t>
    </r>
    <phoneticPr fontId="14" type="noConversion"/>
  </si>
  <si>
    <r>
      <rPr>
        <sz val="11"/>
        <color theme="1"/>
        <rFont val="宋体"/>
        <family val="3"/>
        <charset val="134"/>
      </rPr>
      <t>一周内近代化改修成功</t>
    </r>
    <r>
      <rPr>
        <sz val="11"/>
        <color theme="1"/>
        <rFont val="Verdana"/>
        <family val="2"/>
      </rPr>
      <t>15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</si>
  <si>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G4</t>
    <phoneticPr fontId="14" type="noConversion"/>
  </si>
  <si>
    <t>A14</t>
    <phoneticPr fontId="14" type="noConversion"/>
  </si>
  <si>
    <r>
      <rPr>
        <sz val="11"/>
        <color theme="1"/>
        <rFont val="宋体"/>
        <family val="3"/>
        <charset val="134"/>
      </rPr>
      <t>「大型艦建造」の準備！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その壱</t>
    </r>
    <r>
      <rPr>
        <sz val="11"/>
        <color theme="1"/>
        <rFont val="Verdana"/>
        <family val="2"/>
      </rPr>
      <t>)</t>
    </r>
  </si>
  <si>
    <r>
      <rPr>
        <sz val="11"/>
        <color theme="1"/>
        <rFont val="宋体"/>
        <family val="3"/>
        <charset val="134"/>
      </rPr>
      <t>近代化改修</t>
    </r>
    <r>
      <rPr>
        <sz val="11"/>
        <color theme="1"/>
        <rFont val="Verdana"/>
        <family val="2"/>
      </rPr>
      <t>4</t>
    </r>
    <r>
      <rPr>
        <sz val="11"/>
        <color theme="1"/>
        <rFont val="宋体"/>
        <family val="3"/>
        <charset val="134"/>
      </rPr>
      <t>次并成功</t>
    </r>
    <phoneticPr fontId="14" type="noConversion"/>
  </si>
  <si>
    <t>WF01</t>
    <phoneticPr fontId="14" type="noConversion"/>
  </si>
  <si>
    <t>A16</t>
    <phoneticPr fontId="14" type="noConversion"/>
  </si>
  <si>
    <r>
      <rPr>
        <sz val="11"/>
        <color theme="1"/>
        <rFont val="宋体"/>
        <family val="3"/>
        <charset val="134"/>
      </rPr>
      <t>式の準備！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その壱</t>
    </r>
    <r>
      <rPr>
        <sz val="11"/>
        <color theme="1"/>
        <rFont val="Verdana"/>
        <family val="2"/>
      </rPr>
      <t>)</t>
    </r>
  </si>
  <si>
    <r>
      <rPr>
        <sz val="11"/>
        <color theme="1"/>
        <rFont val="宋体"/>
        <family val="3"/>
        <charset val="134"/>
      </rPr>
      <t>废弃装备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</si>
  <si>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WC01</t>
    <phoneticPr fontId="13" type="noConversion"/>
  </si>
  <si>
    <r>
      <rPr>
        <sz val="11"/>
        <color theme="1"/>
        <rFont val="宋体"/>
        <family val="3"/>
        <charset val="134"/>
      </rPr>
      <t>式の準備！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その弐</t>
    </r>
    <r>
      <rPr>
        <sz val="11"/>
        <color theme="1"/>
        <rFont val="Verdana"/>
        <family val="2"/>
      </rPr>
      <t>)</t>
    </r>
  </si>
  <si>
    <r>
      <rPr>
        <sz val="11"/>
        <color theme="1"/>
        <rFont val="宋体"/>
        <family val="3"/>
        <charset val="134"/>
      </rPr>
      <t>演习胜利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次</t>
    </r>
    <phoneticPr fontId="14" type="noConversion"/>
  </si>
  <si>
    <t>WA01</t>
    <phoneticPr fontId="14" type="noConversion"/>
  </si>
  <si>
    <r>
      <rPr>
        <sz val="11"/>
        <color theme="1"/>
        <rFont val="宋体"/>
        <family val="3"/>
        <charset val="134"/>
      </rPr>
      <t>式の準備！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その参</t>
    </r>
    <r>
      <rPr>
        <sz val="11"/>
        <color theme="1"/>
        <rFont val="Verdana"/>
        <family val="2"/>
      </rPr>
      <t>)</t>
    </r>
  </si>
  <si>
    <r>
      <rPr>
        <sz val="11"/>
        <color theme="1"/>
        <rFont val="宋体"/>
        <family val="3"/>
        <charset val="134"/>
      </rPr>
      <t>第一舰队旗舰配置</t>
    </r>
    <r>
      <rPr>
        <sz val="11"/>
        <color theme="1"/>
        <rFont val="Verdana"/>
        <family val="2"/>
      </rPr>
      <t>90</t>
    </r>
    <r>
      <rPr>
        <sz val="11"/>
        <color theme="1"/>
        <rFont val="宋体"/>
        <family val="3"/>
        <charset val="134"/>
      </rPr>
      <t>级以上的舰娘</t>
    </r>
    <phoneticPr fontId="14" type="noConversion"/>
  </si>
  <si>
    <t>WB01</t>
    <phoneticPr fontId="14" type="noConversion"/>
  </si>
  <si>
    <r>
      <rPr>
        <sz val="11"/>
        <color theme="1"/>
        <rFont val="宋体"/>
        <family val="3"/>
        <charset val="134"/>
      </rPr>
      <t>式の準備！</t>
    </r>
    <r>
      <rPr>
        <sz val="11"/>
        <color theme="1"/>
        <rFont val="Verdana"/>
        <family val="2"/>
      </rPr>
      <t>(</t>
    </r>
    <r>
      <rPr>
        <sz val="11"/>
        <color theme="1"/>
        <rFont val="宋体"/>
        <family val="3"/>
        <charset val="134"/>
      </rPr>
      <t>最終</t>
    </r>
    <r>
      <rPr>
        <sz val="11"/>
        <color theme="1"/>
        <rFont val="Verdana"/>
        <family val="2"/>
      </rPr>
      <t>)</t>
    </r>
  </si>
  <si>
    <r>
      <rPr>
        <sz val="11"/>
        <color theme="1"/>
        <rFont val="宋体"/>
        <family val="2"/>
        <charset val="134"/>
      </rPr>
      <t>用旗舰为</t>
    </r>
    <r>
      <rPr>
        <sz val="11"/>
        <color theme="1"/>
        <rFont val="Verdana"/>
        <family val="2"/>
      </rPr>
      <t>90</t>
    </r>
    <r>
      <rPr>
        <sz val="11"/>
        <color theme="1"/>
        <rFont val="宋体"/>
        <family val="2"/>
        <charset val="134"/>
      </rPr>
      <t>级以上的第一舰队取得</t>
    </r>
    <r>
      <rPr>
        <sz val="11"/>
        <color theme="1"/>
        <rFont val="Verdana"/>
        <family val="2"/>
      </rPr>
      <t>2-3BOSS</t>
    </r>
    <r>
      <rPr>
        <sz val="11"/>
        <color theme="1"/>
        <rFont val="宋体"/>
        <family val="2"/>
        <charset val="134"/>
      </rPr>
      <t>战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2"/>
        <charset val="134"/>
      </rPr>
      <t>胜，旗舰大于</t>
    </r>
    <r>
      <rPr>
        <sz val="11"/>
        <color theme="1"/>
        <rFont val="Verdana"/>
        <family val="2"/>
      </rPr>
      <t>100</t>
    </r>
    <r>
      <rPr>
        <sz val="11"/>
        <color theme="1"/>
        <rFont val="宋体"/>
        <family val="2"/>
        <charset val="134"/>
      </rPr>
      <t>则不可</t>
    </r>
    <phoneticPr fontId="13" type="noConversion"/>
  </si>
  <si>
    <t>WA02</t>
    <phoneticPr fontId="14" type="noConversion"/>
  </si>
  <si>
    <r>
      <rPr>
        <sz val="11"/>
        <color theme="1"/>
        <rFont val="宋体"/>
        <family val="3"/>
        <charset val="134"/>
      </rPr>
      <t>新たなる旅立ち！</t>
    </r>
  </si>
  <si>
    <r>
      <rPr>
        <sz val="11"/>
        <color theme="1"/>
        <rFont val="宋体"/>
        <family val="3"/>
        <charset val="134"/>
      </rPr>
      <t>第一舰队旗舰配置</t>
    </r>
    <r>
      <rPr>
        <sz val="11"/>
        <color theme="1"/>
        <rFont val="Verdana"/>
        <family val="2"/>
      </rPr>
      <t>100</t>
    </r>
    <r>
      <rPr>
        <sz val="11"/>
        <color theme="1"/>
        <rFont val="宋体"/>
        <family val="3"/>
        <charset val="134"/>
      </rPr>
      <t>级以上的舰娘</t>
    </r>
    <phoneticPr fontId="14" type="noConversion"/>
  </si>
  <si>
    <r>
      <rPr>
        <sz val="11"/>
        <color theme="1"/>
        <rFont val="宋体"/>
        <family val="3"/>
        <charset val="134"/>
      </rPr>
      <t>二人でする初めての任務！</t>
    </r>
    <phoneticPr fontId="14" type="noConversion"/>
  </si>
  <si>
    <r>
      <rPr>
        <sz val="11"/>
        <color theme="1"/>
        <rFont val="宋体"/>
        <family val="3"/>
        <charset val="134"/>
      </rPr>
      <t>用旗舰为</t>
    </r>
    <r>
      <rPr>
        <sz val="11"/>
        <color theme="1"/>
        <rFont val="Verdana"/>
        <family val="2"/>
      </rPr>
      <t>100</t>
    </r>
    <r>
      <rPr>
        <sz val="11"/>
        <color theme="1"/>
        <rFont val="宋体"/>
        <family val="3"/>
        <charset val="134"/>
      </rPr>
      <t>级以上的第一舰队取得</t>
    </r>
    <r>
      <rPr>
        <sz val="11"/>
        <color theme="1"/>
        <rFont val="Verdana"/>
        <family val="2"/>
      </rPr>
      <t>4-3BOSS</t>
    </r>
    <r>
      <rPr>
        <sz val="11"/>
        <color theme="1"/>
        <rFont val="宋体"/>
        <family val="3"/>
        <charset val="134"/>
      </rPr>
      <t>战</t>
    </r>
    <r>
      <rPr>
        <sz val="11"/>
        <color theme="1"/>
        <rFont val="Verdana"/>
        <family val="2"/>
      </rPr>
      <t>S</t>
    </r>
    <r>
      <rPr>
        <sz val="11"/>
        <color theme="1"/>
        <rFont val="宋体"/>
        <family val="3"/>
        <charset val="134"/>
      </rPr>
      <t>胜</t>
    </r>
    <phoneticPr fontId="14" type="noConversion"/>
  </si>
  <si>
    <r>
      <rPr>
        <sz val="11"/>
        <rFont val="宋体"/>
        <family val="3"/>
        <charset val="134"/>
      </rPr>
      <t>工厂类</t>
    </r>
    <r>
      <rPr>
        <sz val="11"/>
        <rFont val="Verdana"/>
        <family val="2"/>
      </rPr>
      <t/>
    </r>
    <phoneticPr fontId="14" type="noConversion"/>
  </si>
  <si>
    <r>
      <rPr>
        <sz val="11"/>
        <rFont val="宋体"/>
        <family val="3"/>
        <charset val="134"/>
      </rPr>
      <t>改装类</t>
    </r>
    <r>
      <rPr>
        <sz val="11"/>
        <rFont val="Verdana"/>
        <family val="2"/>
      </rPr>
      <t/>
    </r>
    <phoneticPr fontId="14" type="noConversion"/>
  </si>
  <si>
    <t>结婚(伪)</t>
  </si>
  <si>
    <t>结婚(伪)</t>
    <phoneticPr fontId="14" type="noConversion"/>
  </si>
  <si>
    <r>
      <rPr>
        <sz val="11"/>
        <rFont val="宋体"/>
        <family val="3"/>
        <charset val="134"/>
      </rPr>
      <t>出击类</t>
    </r>
    <phoneticPr fontId="14" type="noConversion"/>
  </si>
  <si>
    <t>B10</t>
    <phoneticPr fontId="14" type="noConversion"/>
  </si>
  <si>
    <t>A11</t>
    <phoneticPr fontId="14" type="noConversion"/>
  </si>
  <si>
    <r>
      <rPr>
        <sz val="11"/>
        <color theme="1"/>
        <rFont val="宋体"/>
        <family val="3"/>
        <charset val="134"/>
      </rPr>
      <t>敵空母を撃沈せよ！</t>
    </r>
    <phoneticPr fontId="14" type="noConversion"/>
  </si>
  <si>
    <r>
      <rPr>
        <sz val="11"/>
        <color theme="1"/>
        <rFont val="宋体"/>
        <family val="3"/>
        <charset val="134"/>
      </rPr>
      <t>击沉敌方航母即可（轻母也行）</t>
    </r>
    <phoneticPr fontId="14" type="noConversion"/>
  </si>
  <si>
    <r>
      <rPr>
        <sz val="11"/>
        <color theme="1"/>
        <rFont val="宋体"/>
        <family val="3"/>
        <charset val="134"/>
      </rPr>
      <t>舰队中有正航或者轻母击沉敌方航母时追加奖励赤城一艘，请务必携带正航或者轻母完成此任务！</t>
    </r>
    <phoneticPr fontId="14" type="noConversion"/>
  </si>
  <si>
    <t>报酬</t>
    <phoneticPr fontId="2"/>
  </si>
  <si>
    <t>005a</t>
    <phoneticPr fontId="2"/>
  </si>
  <si>
    <t>F16</t>
    <phoneticPr fontId="2"/>
  </si>
  <si>
    <t>B6</t>
    <phoneticPr fontId="14" type="noConversion"/>
  </si>
  <si>
    <t>A5</t>
    <phoneticPr fontId="14" type="noConversion"/>
  </si>
  <si>
    <t>B21
B22
Bd1</t>
    <phoneticPr fontId="2"/>
  </si>
  <si>
    <t>給糧艦*1
熟練搭乗員*1</t>
  </si>
  <si>
    <t>改修資材*2
水爆瑞雲(六三四空)*1</t>
  </si>
  <si>
    <t>開発資材*2
応急修理要員*1</t>
  </si>
  <si>
    <t>開発資材*2
熟练搭乘员*1</t>
  </si>
  <si>
    <t>開発資材*2
高速修復*2</t>
  </si>
  <si>
    <t>開発資材*2
改修資材*2</t>
  </si>
  <si>
    <t>高速修復*2
開発資材*2</t>
  </si>
  <si>
    <t>以搭载熟练度max的“零战21型”的凤翔为秘书舰时，废弃“零战21型”*2“九六舰战”*1!</t>
  </si>
  <si>
    <t>以搭载“零战21型（熟练）”的航母为秘书舰时废弃“零战52型”*2!</t>
  </si>
  <si>
    <t>以搭载熟练度max的“零战21型（熟练）”的航母为秘书舰时废弃“零战52型”*2”!</t>
  </si>
  <si>
    <t>以搭载熟练度max的“零戦52型丙(付岩井小队)”的瑞鹤为秘书舰时废弃“零战62型(爆战)”*2!</t>
  </si>
  <si>
    <t>以搭载熟练度max的“零戦21型(熟练)”的瑞鹤为秘书舰时废弃“零战21型”*2!</t>
  </si>
  <si>
    <t>以搭载熟练度max的“零战21型(付岩本小队)”的瑞鹤为秘书舰时废弃“零战52型”*2!</t>
  </si>
  <si>
    <t>以搭载熟练度max的“零战52型甲(付岩本小队)”的瑞鹤为秘书舰时废弃“彩云”*2”!</t>
  </si>
  <si>
    <t>高速修復*3</t>
  </si>
  <si>
    <r>
      <t>3.由于EXCEL更新滞后性，以及目前</t>
    </r>
    <r>
      <rPr>
        <sz val="11"/>
        <color rgb="FFFF0000"/>
        <rFont val="ＭＳ Ｐゴシック"/>
        <family val="3"/>
        <charset val="134"/>
        <scheme val="minor"/>
      </rPr>
      <t>维护人手问题</t>
    </r>
    <r>
      <rPr>
        <sz val="11"/>
        <color rgb="FFFF0000"/>
        <rFont val="ＭＳ Ｐゴシック"/>
        <family val="2"/>
        <scheme val="minor"/>
      </rPr>
      <t>，</t>
    </r>
    <r>
      <rPr>
        <sz val="11"/>
        <color rgb="FFFF0000"/>
        <rFont val="ＭＳ Ｐゴシック"/>
        <family val="3"/>
        <charset val="134"/>
        <scheme val="minor"/>
      </rPr>
      <t>对于实时性高变化快维护难度高的部分则不再提供，具体需要的可参考相关</t>
    </r>
    <r>
      <rPr>
        <sz val="11"/>
        <color rgb="FFFF0000"/>
        <rFont val="ＭＳ Ｐゴシック"/>
        <family val="2"/>
        <scheme val="minor"/>
      </rPr>
      <t>WIKI内容</t>
    </r>
    <r>
      <rPr>
        <sz val="11"/>
        <color rgb="FFFF0000"/>
        <rFont val="ＭＳ Ｐゴシック"/>
        <family val="3"/>
        <charset val="134"/>
        <scheme val="minor"/>
      </rPr>
      <t>。</t>
    </r>
    <phoneticPr fontId="2"/>
  </si>
  <si>
    <r>
      <t>4.由于EXCEL更新滞后性，部分</t>
    </r>
    <r>
      <rPr>
        <sz val="11"/>
        <color rgb="FFFF0000"/>
        <rFont val="ＭＳ Ｐゴシック"/>
        <family val="3"/>
        <charset val="134"/>
        <scheme val="minor"/>
      </rPr>
      <t>细节</t>
    </r>
    <r>
      <rPr>
        <sz val="11"/>
        <color rgb="FFFF0000"/>
        <rFont val="ＭＳ Ｐゴシック"/>
        <family val="2"/>
        <scheme val="minor"/>
      </rPr>
      <t>可能会存在更新不及</t>
    </r>
    <r>
      <rPr>
        <sz val="11"/>
        <color rgb="FFFF0000"/>
        <rFont val="ＭＳ Ｐゴシック"/>
        <family val="3"/>
        <charset val="134"/>
        <scheme val="minor"/>
      </rPr>
      <t>时</t>
    </r>
    <r>
      <rPr>
        <sz val="11"/>
        <color rgb="FFFF0000"/>
        <rFont val="ＭＳ Ｐゴシック"/>
        <family val="2"/>
        <scheme val="minor"/>
      </rPr>
      <t>及一</t>
    </r>
    <r>
      <rPr>
        <sz val="11"/>
        <color rgb="FFFF0000"/>
        <rFont val="ＭＳ Ｐゴシック"/>
        <family val="3"/>
        <charset val="134"/>
        <scheme val="minor"/>
      </rPr>
      <t>时</t>
    </r>
    <r>
      <rPr>
        <sz val="11"/>
        <color rgb="FFFF0000"/>
        <rFont val="ＭＳ Ｐゴシック"/>
        <family val="2"/>
        <scheme val="minor"/>
      </rPr>
      <t>的</t>
    </r>
    <r>
      <rPr>
        <sz val="11"/>
        <color rgb="FFFF0000"/>
        <rFont val="ＭＳ Ｐゴシック"/>
        <family val="3"/>
        <charset val="134"/>
        <scheme val="minor"/>
      </rPr>
      <t>错误</t>
    </r>
    <r>
      <rPr>
        <sz val="11"/>
        <color rgb="FFFF0000"/>
        <rFont val="ＭＳ Ｐゴシック"/>
        <family val="2"/>
        <scheme val="minor"/>
      </rPr>
      <t>。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玩家自行判断参考或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参考相关WIKI内容。</t>
    </r>
    <phoneticPr fontId="2"/>
  </si>
  <si>
    <r>
      <t>6.本文档</t>
    </r>
    <r>
      <rPr>
        <sz val="11"/>
        <color rgb="FFFF0000"/>
        <rFont val="ＭＳ Ｐゴシック"/>
        <family val="3"/>
        <charset val="134"/>
        <scheme val="minor"/>
      </rPr>
      <t>欢迎大家互相交流学习，也欢迎大家能帮助一起维护以及创造一些新的</t>
    </r>
    <r>
      <rPr>
        <sz val="11"/>
        <color rgb="FFFF0000"/>
        <rFont val="ＭＳ Ｐゴシック"/>
        <family val="2"/>
        <charset val="134"/>
        <scheme val="minor"/>
      </rPr>
      <t>EXCEL相关用法功能。</t>
    </r>
    <phoneticPr fontId="2"/>
  </si>
  <si>
    <r>
      <t>5.本EXCEL</t>
    </r>
    <r>
      <rPr>
        <sz val="11"/>
        <color rgb="FFFF0000"/>
        <rFont val="ＭＳ Ｐゴシック"/>
        <family val="3"/>
        <charset val="134"/>
        <scheme val="minor"/>
      </rPr>
      <t>对于游戏内相关内容</t>
    </r>
    <r>
      <rPr>
        <sz val="11"/>
        <color rgb="FFFF0000"/>
        <rFont val="ＭＳ Ｐゴシック"/>
        <family val="2"/>
        <charset val="134"/>
        <scheme val="minor"/>
      </rPr>
      <t>全部使用原日文，</t>
    </r>
    <r>
      <rPr>
        <sz val="11"/>
        <color rgb="FFFF0000"/>
        <rFont val="ＭＳ Ｐゴシック"/>
        <family val="3"/>
        <charset val="134"/>
        <scheme val="minor"/>
      </rPr>
      <t>对于有必要部分会有一定中文说明。</t>
    </r>
    <phoneticPr fontId="2"/>
  </si>
  <si>
    <r>
      <t>1.本EXCEL不使用任何宏，不</t>
    </r>
    <r>
      <rPr>
        <sz val="11"/>
        <color rgb="FFFF0000"/>
        <rFont val="ＭＳ Ｐゴシック"/>
        <family val="3"/>
        <charset val="134"/>
        <scheme val="minor"/>
      </rPr>
      <t>进行任何网络通信。虽然有极大量的公式，但除了古董级别的电脑应该不会卡（大概）。</t>
    </r>
    <phoneticPr fontId="2"/>
  </si>
  <si>
    <r>
      <t>2.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于数据</t>
    </r>
    <r>
      <rPr>
        <sz val="11"/>
        <color rgb="FFFF0000"/>
        <rFont val="ＭＳ Ｐゴシック"/>
        <family val="3"/>
        <charset val="134"/>
        <scheme val="minor"/>
      </rPr>
      <t>较</t>
    </r>
    <r>
      <rPr>
        <sz val="11"/>
        <color rgb="FFFF0000"/>
        <rFont val="ＭＳ Ｐゴシック"/>
        <family val="3"/>
        <charset val="134"/>
        <scheme val="minor"/>
      </rPr>
      <t>多，</t>
    </r>
    <r>
      <rPr>
        <sz val="11"/>
        <color rgb="FFFF0000"/>
        <rFont val="ＭＳ Ｐゴシック"/>
        <family val="3"/>
        <charset val="134"/>
        <scheme val="minor"/>
      </rPr>
      <t>宽</t>
    </r>
    <r>
      <rPr>
        <sz val="11"/>
        <color rgb="FFFF0000"/>
        <rFont val="ＭＳ Ｐゴシック"/>
        <family val="3"/>
        <charset val="134"/>
        <scheme val="minor"/>
      </rPr>
      <t>度</t>
    </r>
    <r>
      <rPr>
        <sz val="11"/>
        <color rgb="FFFF0000"/>
        <rFont val="ＭＳ Ｐゴシック"/>
        <family val="3"/>
        <charset val="134"/>
        <scheme val="minor"/>
      </rPr>
      <t>过宽</t>
    </r>
    <r>
      <rPr>
        <sz val="11"/>
        <color rgb="FFFF0000"/>
        <rFont val="ＭＳ Ｐゴシック"/>
        <family val="3"/>
        <charset val="134"/>
        <scheme val="minor"/>
      </rPr>
      <t>的</t>
    </r>
    <r>
      <rPr>
        <sz val="11"/>
        <color rgb="FFFF0000"/>
        <rFont val="ＭＳ Ｐゴシック"/>
        <family val="2"/>
        <scheme val="minor"/>
      </rPr>
      <t>数据列表，在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面上方做左</t>
    </r>
    <r>
      <rPr>
        <sz val="11"/>
        <color rgb="FFFF0000"/>
        <rFont val="ＭＳ Ｐゴシック"/>
        <family val="3"/>
        <charset val="134"/>
        <scheme val="minor"/>
      </rPr>
      <t>侧</t>
    </r>
    <r>
      <rPr>
        <sz val="11"/>
        <color rgb="FFFF0000"/>
        <rFont val="ＭＳ Ｐゴシック"/>
        <family val="2"/>
        <scheme val="minor"/>
      </rPr>
      <t>有收</t>
    </r>
    <r>
      <rPr>
        <sz val="11"/>
        <color rgb="FFFF0000"/>
        <rFont val="ＭＳ Ｐゴシック"/>
        <family val="3"/>
        <charset val="134"/>
        <scheme val="minor"/>
      </rPr>
      <t>缩</t>
    </r>
    <r>
      <rPr>
        <sz val="11"/>
        <color rgb="FFFF0000"/>
        <rFont val="ＭＳ Ｐゴシック"/>
        <family val="2"/>
        <scheme val="minor"/>
      </rPr>
      <t>按</t>
    </r>
    <r>
      <rPr>
        <sz val="11"/>
        <color rgb="FFFF0000"/>
        <rFont val="ＭＳ Ｐゴシック"/>
        <family val="3"/>
        <charset val="134"/>
        <scheme val="minor"/>
      </rPr>
      <t>钮</t>
    </r>
    <r>
      <rPr>
        <sz val="11"/>
        <color rgb="FFFF0000"/>
        <rFont val="ＭＳ Ｐゴシック"/>
        <family val="2"/>
        <scheme val="minor"/>
      </rPr>
      <t>，可根据个人情况</t>
    </r>
    <r>
      <rPr>
        <sz val="11"/>
        <color rgb="FFFF0000"/>
        <rFont val="ＭＳ Ｐゴシック"/>
        <family val="3"/>
        <charset val="134"/>
        <scheme val="minor"/>
      </rPr>
      <t>选择</t>
    </r>
    <r>
      <rPr>
        <sz val="11"/>
        <color rgb="FFFF0000"/>
        <rFont val="ＭＳ Ｐゴシック"/>
        <family val="2"/>
        <scheme val="minor"/>
      </rPr>
      <t>性收</t>
    </r>
    <r>
      <rPr>
        <sz val="11"/>
        <color rgb="FFFF0000"/>
        <rFont val="ＭＳ Ｐゴシック"/>
        <family val="3"/>
        <charset val="134"/>
        <scheme val="minor"/>
      </rPr>
      <t>缩</t>
    </r>
    <r>
      <rPr>
        <sz val="11"/>
        <color rgb="FFFF0000"/>
        <rFont val="ＭＳ Ｐゴシック"/>
        <family val="2"/>
        <scheme val="minor"/>
      </rPr>
      <t>不太常用的部分以便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使用</t>
    </r>
    <phoneticPr fontId="2"/>
  </si>
  <si>
    <t>对潜155推测</t>
    <phoneticPr fontId="2"/>
  </si>
  <si>
    <r>
      <t>回避155推</t>
    </r>
    <r>
      <rPr>
        <sz val="11"/>
        <color theme="1"/>
        <rFont val="ＭＳ Ｐゴシック"/>
        <family val="3"/>
        <charset val="134"/>
        <scheme val="minor"/>
      </rPr>
      <t>测</t>
    </r>
    <phoneticPr fontId="2"/>
  </si>
  <si>
    <r>
      <t>索</t>
    </r>
    <r>
      <rPr>
        <sz val="11"/>
        <color theme="1"/>
        <rFont val="ＭＳ Ｐゴシック"/>
        <family val="3"/>
        <charset val="134"/>
        <scheme val="minor"/>
      </rPr>
      <t>敌155推测</t>
    </r>
    <phoneticPr fontId="2"/>
  </si>
  <si>
    <t>千代田甲</t>
    <phoneticPr fontId="2"/>
  </si>
  <si>
    <t>千代田甲
秋津洲改</t>
    <phoneticPr fontId="2"/>
  </si>
  <si>
    <t>秋津洲改
瑞穂</t>
    <phoneticPr fontId="2"/>
  </si>
  <si>
    <t>×</t>
    <phoneticPr fontId="2"/>
  </si>
  <si>
    <t>文月</t>
    <phoneticPr fontId="2"/>
  </si>
  <si>
    <t>皐月
文月</t>
    <phoneticPr fontId="2"/>
  </si>
  <si>
    <t>大発動艇</t>
    <phoneticPr fontId="2"/>
  </si>
  <si>
    <t>大発動艇(八九式中戦車＆陸戦隊)</t>
    <phoneticPr fontId="2"/>
  </si>
  <si>
    <t>特二式内火艇</t>
    <phoneticPr fontId="2"/>
  </si>
  <si>
    <t>1/2</t>
    <phoneticPr fontId="2"/>
  </si>
  <si>
    <t>1</t>
    <phoneticPr fontId="2"/>
  </si>
  <si>
    <t>3</t>
    <phoneticPr fontId="2"/>
  </si>
  <si>
    <t>1/4</t>
    <phoneticPr fontId="2"/>
  </si>
  <si>
    <t>2/3</t>
    <phoneticPr fontId="2"/>
  </si>
  <si>
    <t>4/8</t>
    <phoneticPr fontId="2"/>
  </si>
  <si>
    <t>3/7</t>
    <phoneticPr fontId="2"/>
  </si>
  <si>
    <t>3/5</t>
    <phoneticPr fontId="2"/>
  </si>
  <si>
    <t>2</t>
    <phoneticPr fontId="2"/>
  </si>
  <si>
    <t>10/18</t>
    <phoneticPr fontId="2"/>
  </si>
  <si>
    <t>5/9</t>
    <phoneticPr fontId="2"/>
  </si>
  <si>
    <t>5/8</t>
    <phoneticPr fontId="2"/>
  </si>
  <si>
    <t>3/4</t>
    <phoneticPr fontId="2"/>
  </si>
  <si>
    <t>8/12</t>
    <phoneticPr fontId="2"/>
  </si>
  <si>
    <t>4/6</t>
    <phoneticPr fontId="2"/>
  </si>
  <si>
    <t>あきつ丸
皐月改二</t>
    <phoneticPr fontId="2"/>
  </si>
  <si>
    <t>あきつ丸
皐月改二
阿武隈改二</t>
    <phoneticPr fontId="2"/>
  </si>
  <si>
    <t>あきつ丸
阿武隈改二</t>
    <phoneticPr fontId="2"/>
  </si>
  <si>
    <t>あきつ丸</t>
    <phoneticPr fontId="2"/>
  </si>
  <si>
    <t>阿武隈改二</t>
    <phoneticPr fontId="2"/>
  </si>
  <si>
    <t>皐月改二
阿武隈改二</t>
    <phoneticPr fontId="2"/>
  </si>
  <si>
    <t>伊58</t>
    <phoneticPr fontId="2"/>
  </si>
  <si>
    <t>伊58
伊8</t>
    <phoneticPr fontId="2"/>
  </si>
  <si>
    <t>伊58
伊401</t>
    <phoneticPr fontId="2"/>
  </si>
  <si>
    <t>伊401</t>
    <phoneticPr fontId="2"/>
  </si>
  <si>
    <t>伊8
伊401</t>
    <phoneticPr fontId="2"/>
  </si>
  <si>
    <t>大発動艇</t>
    <phoneticPr fontId="2"/>
  </si>
  <si>
    <t>大発動艇(八九式中戦車＆陸戦隊)</t>
    <phoneticPr fontId="2"/>
  </si>
  <si>
    <t>特二式内火艇</t>
    <phoneticPr fontId="2"/>
  </si>
  <si>
    <t>上
陸
用
舟
艇</t>
    <phoneticPr fontId="2"/>
  </si>
  <si>
    <t>B62</t>
    <phoneticPr fontId="2"/>
  </si>
  <si>
    <t>Bw9</t>
    <phoneticPr fontId="13" type="noConversion"/>
  </si>
  <si>
    <t>強襲上陸作戦用戦力を増強せよ！</t>
    <phoneticPr fontId="13" type="noConversion"/>
  </si>
  <si>
    <r>
      <t>6-3 BOSS</t>
    </r>
    <r>
      <rPr>
        <sz val="11"/>
        <color theme="1"/>
        <rFont val="SimSun-ExtB"/>
        <family val="3"/>
        <charset val="134"/>
      </rPr>
      <t>战</t>
    </r>
    <r>
      <rPr>
        <sz val="11"/>
        <color theme="1"/>
        <rFont val="Verdana"/>
        <family val="2"/>
      </rPr>
      <t>B</t>
    </r>
    <r>
      <rPr>
        <sz val="11"/>
        <color theme="1"/>
        <rFont val="MingLiU"/>
        <family val="3"/>
        <charset val="136"/>
      </rPr>
      <t>胜及以上</t>
    </r>
    <r>
      <rPr>
        <sz val="11"/>
        <color theme="1"/>
        <rFont val="MS Gothic"/>
        <family val="3"/>
        <charset val="128"/>
      </rPr>
      <t>即完成任</t>
    </r>
    <r>
      <rPr>
        <sz val="11"/>
        <color theme="1"/>
        <rFont val="SimSun-ExtB"/>
        <family val="3"/>
        <charset val="134"/>
      </rPr>
      <t>务</t>
    </r>
    <phoneticPr fontId="2"/>
  </si>
  <si>
    <t>弹药</t>
  </si>
  <si>
    <t>钢</t>
  </si>
  <si>
    <t>铝</t>
  </si>
  <si>
    <t>对空</t>
  </si>
  <si>
    <r>
      <t>1.</t>
    </r>
    <r>
      <rPr>
        <sz val="11"/>
        <color rgb="FFFF0000"/>
        <rFont val="ＭＳ Ｐゴシック"/>
        <family val="2"/>
        <scheme val="minor"/>
      </rPr>
      <t>部分数据</t>
    </r>
    <r>
      <rPr>
        <sz val="11"/>
        <color rgb="FFFF0000"/>
        <rFont val="ＭＳ Ｐゴシック"/>
        <family val="2"/>
        <charset val="134"/>
        <scheme val="minor"/>
      </rPr>
      <t>(如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3"/>
        <charset val="134"/>
        <scheme val="minor"/>
      </rPr>
      <t>潜，回避，索</t>
    </r>
    <r>
      <rPr>
        <sz val="11"/>
        <color rgb="FFFF0000"/>
        <rFont val="ＭＳ Ｐゴシック"/>
        <family val="3"/>
        <charset val="134"/>
        <scheme val="minor"/>
      </rPr>
      <t>敌</t>
    </r>
    <r>
      <rPr>
        <sz val="11"/>
        <color rgb="FFFF0000"/>
        <rFont val="ＭＳ Ｐゴシック"/>
        <family val="2"/>
        <charset val="134"/>
        <scheme val="minor"/>
      </rPr>
      <t>)</t>
    </r>
    <r>
      <rPr>
        <sz val="11"/>
        <color rgb="FFFF0000"/>
        <rFont val="ＭＳ Ｐゴシック"/>
        <family val="2"/>
        <scheme val="minor"/>
      </rPr>
      <t>由于目前无法准确</t>
    </r>
    <r>
      <rPr>
        <sz val="11"/>
        <color rgb="FFFF0000"/>
        <rFont val="ＭＳ Ｐゴシック"/>
        <family val="3"/>
        <charset val="134"/>
        <scheme val="minor"/>
      </rPr>
      <t>获</t>
    </r>
    <r>
      <rPr>
        <sz val="11"/>
        <color rgb="FFFF0000"/>
        <rFont val="ＭＳ Ｐゴシック"/>
        <family val="3"/>
        <charset val="134"/>
        <scheme val="minor"/>
      </rPr>
      <t>取</t>
    </r>
    <r>
      <rPr>
        <sz val="11"/>
        <color rgb="FFFF0000"/>
        <rFont val="ＭＳ Ｐゴシック"/>
        <family val="2"/>
        <scheme val="minor"/>
      </rPr>
      <t>，可能与</t>
    </r>
    <r>
      <rPr>
        <sz val="11"/>
        <color rgb="FFFF0000"/>
        <rFont val="ＭＳ Ｐゴシック"/>
        <family val="3"/>
        <charset val="134"/>
        <scheme val="minor"/>
      </rPr>
      <t>实际</t>
    </r>
    <r>
      <rPr>
        <sz val="11"/>
        <color rgb="FFFF0000"/>
        <rFont val="ＭＳ Ｐゴシック"/>
        <family val="2"/>
        <scheme val="minor"/>
      </rPr>
      <t>存在偏差</t>
    </r>
    <phoneticPr fontId="2"/>
  </si>
  <si>
    <r>
      <t>4.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于列表可以使用</t>
    </r>
    <r>
      <rPr>
        <sz val="11"/>
        <color rgb="FFFF0000"/>
        <rFont val="ＭＳ Ｐゴシック"/>
        <family val="3"/>
        <charset val="134"/>
        <scheme val="minor"/>
      </rPr>
      <t>筛选</t>
    </r>
    <r>
      <rPr>
        <sz val="11"/>
        <color rgb="FFFF0000"/>
        <rFont val="ＭＳ Ｐゴシック"/>
        <family val="2"/>
        <scheme val="minor"/>
      </rPr>
      <t>功能</t>
    </r>
    <r>
      <rPr>
        <sz val="11"/>
        <color rgb="FFFF0000"/>
        <rFont val="ＭＳ Ｐゴシック"/>
        <family val="3"/>
        <charset val="134"/>
        <scheme val="minor"/>
      </rPr>
      <t>进</t>
    </r>
    <r>
      <rPr>
        <sz val="11"/>
        <color rgb="FFFF0000"/>
        <rFont val="ＭＳ Ｐゴシック"/>
        <family val="2"/>
        <scheme val="minor"/>
      </rPr>
      <t>行排序及</t>
    </r>
    <r>
      <rPr>
        <sz val="11"/>
        <color rgb="FFFF0000"/>
        <rFont val="ＭＳ Ｐゴシック"/>
        <family val="3"/>
        <charset val="134"/>
        <scheme val="minor"/>
      </rPr>
      <t>选择显</t>
    </r>
    <r>
      <rPr>
        <sz val="11"/>
        <color rgb="FFFF0000"/>
        <rFont val="ＭＳ Ｐゴシック"/>
        <family val="2"/>
        <scheme val="minor"/>
      </rPr>
      <t>示，如</t>
    </r>
    <r>
      <rPr>
        <sz val="11"/>
        <color rgb="FFFF0000"/>
        <rFont val="ＭＳ Ｐゴシック"/>
        <family val="3"/>
        <charset val="134"/>
        <scheme val="minor"/>
      </rPr>
      <t>误</t>
    </r>
    <r>
      <rPr>
        <sz val="11"/>
        <color rgb="FFFF0000"/>
        <rFont val="ＭＳ Ｐゴシック"/>
        <family val="3"/>
        <charset val="134"/>
        <scheme val="minor"/>
      </rPr>
      <t>操作无法</t>
    </r>
    <r>
      <rPr>
        <sz val="11"/>
        <color rgb="FFFF0000"/>
        <rFont val="ＭＳ Ｐゴシック"/>
        <family val="3"/>
        <charset val="134"/>
        <scheme val="minor"/>
      </rPr>
      <t>还</t>
    </r>
    <r>
      <rPr>
        <sz val="11"/>
        <color rgb="FFFF0000"/>
        <rFont val="ＭＳ Ｐゴシック"/>
        <family val="3"/>
        <charset val="134"/>
        <scheme val="minor"/>
      </rPr>
      <t>原可使用快捷</t>
    </r>
    <r>
      <rPr>
        <sz val="11"/>
        <color rgb="FFFF0000"/>
        <rFont val="ＭＳ Ｐゴシック"/>
        <family val="3"/>
        <charset val="134"/>
        <scheme val="minor"/>
      </rPr>
      <t>键</t>
    </r>
    <r>
      <rPr>
        <sz val="11"/>
        <color rgb="FFFF0000"/>
        <rFont val="ＭＳ Ｐゴシック"/>
        <family val="2"/>
        <charset val="134"/>
        <scheme val="minor"/>
      </rPr>
      <t>CRTL+Z撤</t>
    </r>
    <r>
      <rPr>
        <sz val="11"/>
        <color rgb="FFFF0000"/>
        <rFont val="ＭＳ Ｐゴシック"/>
        <family val="3"/>
        <charset val="134"/>
        <scheme val="minor"/>
      </rPr>
      <t>销</t>
    </r>
    <phoneticPr fontId="2"/>
  </si>
  <si>
    <r>
      <t>个人常用快速</t>
    </r>
    <r>
      <rPr>
        <u/>
        <sz val="11"/>
        <color theme="10"/>
        <rFont val="宋体"/>
        <family val="3"/>
        <charset val="134"/>
      </rPr>
      <t>查询页</t>
    </r>
    <phoneticPr fontId="2"/>
  </si>
  <si>
    <t>远征</t>
  </si>
  <si>
    <t>通常</t>
  </si>
  <si>
    <t>大成功</t>
  </si>
  <si>
    <t>等级要求</t>
  </si>
  <si>
    <t>运输桶要求</t>
  </si>
  <si>
    <t>装备数</t>
  </si>
  <si>
    <t>初期</t>
  </si>
  <si>
    <t>★6</t>
  </si>
  <si>
    <t>★max</t>
  </si>
  <si>
    <r>
      <t>改修</t>
    </r>
    <r>
      <rPr>
        <sz val="11"/>
        <color theme="1"/>
        <rFont val="ＭＳ Ｐゴシック"/>
        <family val="3"/>
        <charset val="134"/>
        <scheme val="minor"/>
      </rPr>
      <t/>
    </r>
    <phoneticPr fontId="2"/>
  </si>
  <si>
    <r>
      <t>开</t>
    </r>
    <r>
      <rPr>
        <sz val="11"/>
        <color theme="1"/>
        <rFont val="ＭＳ Ｐゴシック"/>
        <family val="3"/>
        <charset val="134"/>
        <scheme val="minor"/>
      </rPr>
      <t>发</t>
    </r>
    <phoneticPr fontId="2"/>
  </si>
  <si>
    <r>
      <t>装</t>
    </r>
    <r>
      <rPr>
        <sz val="11"/>
        <color theme="1"/>
        <rFont val="ＭＳ Ｐゴシック"/>
        <family val="3"/>
        <charset val="134"/>
        <scheme val="minor"/>
      </rPr>
      <t>备名</t>
    </r>
    <phoneticPr fontId="2"/>
  </si>
  <si>
    <r>
      <t>&lt;-</t>
    </r>
    <r>
      <rPr>
        <sz val="11"/>
        <color rgb="FFFF0000"/>
        <rFont val="ＭＳ Ｐゴシック"/>
        <family val="3"/>
        <charset val="134"/>
        <scheme val="minor"/>
      </rPr>
      <t>这</t>
    </r>
    <r>
      <rPr>
        <sz val="11"/>
        <color rgb="FFFF0000"/>
        <rFont val="ＭＳ Ｐゴシック"/>
        <family val="2"/>
        <scheme val="minor"/>
      </rPr>
      <t>里有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scheme val="minor"/>
      </rPr>
      <t>藏，需要多</t>
    </r>
    <r>
      <rPr>
        <sz val="11"/>
        <color rgb="FFFF0000"/>
        <rFont val="ＭＳ Ｐゴシック"/>
        <family val="3"/>
        <charset val="134"/>
        <scheme val="minor"/>
      </rPr>
      <t>项</t>
    </r>
    <r>
      <rPr>
        <sz val="11"/>
        <color rgb="FFFF0000"/>
        <rFont val="ＭＳ Ｐゴシック"/>
        <family val="2"/>
        <scheme val="minor"/>
      </rPr>
      <t>的可自行取消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scheme val="minor"/>
      </rPr>
      <t>藏</t>
    </r>
    <phoneticPr fontId="2"/>
  </si>
  <si>
    <r>
      <t>自</t>
    </r>
    <r>
      <rPr>
        <sz val="11"/>
        <color rgb="FFFF0000"/>
        <rFont val="ＭＳ Ｐゴシック"/>
        <family val="3"/>
        <charset val="134"/>
        <scheme val="minor"/>
      </rPr>
      <t>动获</t>
    </r>
    <r>
      <rPr>
        <sz val="11"/>
        <color rgb="FFFF0000"/>
        <rFont val="ＭＳ Ｐゴシック"/>
        <family val="2"/>
        <scheme val="minor"/>
      </rPr>
      <t>取</t>
    </r>
    <r>
      <rPr>
        <sz val="11"/>
        <color rgb="FFFF0000"/>
        <rFont val="ＭＳ Ｐゴシック"/>
        <family val="3"/>
        <charset val="134"/>
        <scheme val="minor"/>
      </rPr>
      <t>时间为</t>
    </r>
    <r>
      <rPr>
        <sz val="11"/>
        <color rgb="FFFF0000"/>
        <rFont val="ＭＳ Ｐゴシック"/>
        <family val="2"/>
        <scheme val="minor"/>
      </rPr>
      <t>本机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，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注意与日本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差。（每天改修更新</t>
    </r>
    <r>
      <rPr>
        <sz val="11"/>
        <color rgb="FFFF0000"/>
        <rFont val="ＭＳ Ｐゴシック"/>
        <family val="3"/>
        <charset val="134"/>
        <scheme val="minor"/>
      </rPr>
      <t>时间为</t>
    </r>
    <r>
      <rPr>
        <sz val="11"/>
        <color rgb="FFFF0000"/>
        <rFont val="ＭＳ Ｐゴシック"/>
        <family val="2"/>
        <scheme val="minor"/>
      </rPr>
      <t>日本</t>
    </r>
    <r>
      <rPr>
        <sz val="11"/>
        <color rgb="FFFF0000"/>
        <rFont val="ＭＳ Ｐゴシック"/>
        <family val="3"/>
        <charset val="134"/>
        <scheme val="minor"/>
      </rPr>
      <t>时间</t>
    </r>
    <r>
      <rPr>
        <sz val="11"/>
        <color rgb="FFFF0000"/>
        <rFont val="ＭＳ Ｐゴシック"/>
        <family val="2"/>
        <scheme val="minor"/>
      </rPr>
      <t>（GMT+9）24点更新，如需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可手</t>
    </r>
    <r>
      <rPr>
        <sz val="11"/>
        <color rgb="FFFF0000"/>
        <rFont val="ＭＳ Ｐゴシック"/>
        <family val="3"/>
        <charset val="134"/>
        <scheme val="minor"/>
      </rPr>
      <t>动选择</t>
    </r>
    <r>
      <rPr>
        <sz val="11"/>
        <color rgb="FFFF0000"/>
        <rFont val="ＭＳ Ｐゴシック"/>
        <family val="2"/>
        <scheme val="minor"/>
      </rPr>
      <t>日期）</t>
    </r>
    <phoneticPr fontId="2"/>
  </si>
  <si>
    <r>
      <t>3.</t>
    </r>
    <r>
      <rPr>
        <sz val="11"/>
        <color rgb="FFFF0000"/>
        <rFont val="ＭＳ Ｐゴシック"/>
        <family val="3"/>
        <charset val="134"/>
        <scheme val="minor"/>
      </rPr>
      <t>选择设置</t>
    </r>
    <r>
      <rPr>
        <sz val="11"/>
        <color rgb="FFFF0000"/>
        <rFont val="ＭＳ Ｐゴシック"/>
        <family val="2"/>
        <scheme val="minor"/>
      </rPr>
      <t>好后，</t>
    </r>
    <r>
      <rPr>
        <sz val="11"/>
        <color rgb="FFFF0000"/>
        <rFont val="ＭＳ Ｐゴシック"/>
        <family val="3"/>
        <charset val="134"/>
        <scheme val="minor"/>
      </rPr>
      <t>记</t>
    </r>
    <r>
      <rPr>
        <sz val="11"/>
        <color rgb="FFFF0000"/>
        <rFont val="ＭＳ Ｐゴシック"/>
        <family val="2"/>
        <scheme val="minor"/>
      </rPr>
      <t>得在本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保存退出哦，下次打开</t>
    </r>
    <r>
      <rPr>
        <sz val="11"/>
        <color rgb="FFFF0000"/>
        <rFont val="ＭＳ Ｐゴシック"/>
        <family val="3"/>
        <charset val="134"/>
        <scheme val="minor"/>
      </rPr>
      <t>时</t>
    </r>
    <r>
      <rPr>
        <sz val="11"/>
        <color rgb="FFFF0000"/>
        <rFont val="ＭＳ Ｐゴシック"/>
        <family val="2"/>
        <scheme val="minor"/>
      </rPr>
      <t>可以直接</t>
    </r>
    <r>
      <rPr>
        <sz val="11"/>
        <color rgb="FFFF0000"/>
        <rFont val="ＭＳ Ｐゴシック"/>
        <family val="3"/>
        <charset val="134"/>
        <scheme val="minor"/>
      </rPr>
      <t>显</t>
    </r>
    <r>
      <rPr>
        <sz val="11"/>
        <color rgb="FFFF0000"/>
        <rFont val="ＭＳ Ｐゴシック"/>
        <family val="2"/>
        <scheme val="minor"/>
      </rPr>
      <t>示本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内容。</t>
    </r>
    <phoneticPr fontId="2"/>
  </si>
  <si>
    <r>
      <t>2.</t>
    </r>
    <r>
      <rPr>
        <sz val="11"/>
        <color rgb="FFFF0000"/>
        <rFont val="ＭＳ Ｐゴシック"/>
        <family val="3"/>
        <charset val="134"/>
        <scheme val="minor"/>
      </rPr>
      <t>请根据自身需求选择容易遗忘或者近期常用的远征及改修装备。</t>
    </r>
    <phoneticPr fontId="2"/>
  </si>
  <si>
    <r>
      <t>&lt;-</t>
    </r>
    <r>
      <rPr>
        <sz val="11"/>
        <color rgb="FFFF0000"/>
        <rFont val="ＭＳ Ｐゴシック"/>
        <family val="3"/>
        <charset val="134"/>
        <scheme val="minor"/>
      </rPr>
      <t>这</t>
    </r>
    <r>
      <rPr>
        <sz val="11"/>
        <color rgb="FFFF0000"/>
        <rFont val="ＭＳ Ｐゴシック"/>
        <family val="2"/>
        <charset val="134"/>
        <scheme val="minor"/>
      </rPr>
      <t>里有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charset val="134"/>
        <scheme val="minor"/>
      </rPr>
      <t>藏，需要增加</t>
    </r>
    <r>
      <rPr>
        <sz val="11"/>
        <color rgb="FFFF0000"/>
        <rFont val="ＭＳ Ｐゴシック"/>
        <family val="3"/>
        <charset val="134"/>
        <scheme val="minor"/>
      </rPr>
      <t>项</t>
    </r>
    <r>
      <rPr>
        <sz val="11"/>
        <color rgb="FFFF0000"/>
        <rFont val="ＭＳ Ｐゴシック"/>
        <family val="2"/>
        <charset val="134"/>
        <scheme val="minor"/>
      </rPr>
      <t>的可自行取消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charset val="134"/>
        <scheme val="minor"/>
      </rPr>
      <t>藏</t>
    </r>
    <phoneticPr fontId="2"/>
  </si>
  <si>
    <t>潜水舰</t>
  </si>
  <si>
    <t>驱逐舰</t>
  </si>
  <si>
    <t>睦月型（卯月建造不可）</t>
  </si>
  <si>
    <t>吹雪型、綾波型、暁型、初春型</t>
  </si>
  <si>
    <t>白露型（春雨/江风建造不可）朝潮型（朝云/山云建造不可）</t>
  </si>
  <si>
    <t>伊号潜水艦（伊401只能大型建造/伊19建造不可）</t>
  </si>
  <si>
    <t>阳炎/不知火/黑潮/雪风，Z3（Z1秘书舰）、Z1（Z3秘书舰）</t>
  </si>
  <si>
    <t>岛风</t>
  </si>
  <si>
    <t>轻巡洋舰</t>
  </si>
  <si>
    <t>重巡洋舰</t>
  </si>
  <si>
    <t>古鹰型/青叶型</t>
  </si>
  <si>
    <t>练习巡洋舰</t>
  </si>
  <si>
    <t>妙高型</t>
  </si>
  <si>
    <t>夕张</t>
  </si>
  <si>
    <t>高雄型</t>
  </si>
  <si>
    <t>利根型/最上型（三隈只能大型建造）</t>
  </si>
  <si>
    <t>轻空母</t>
  </si>
  <si>
    <t>水上机母舰</t>
  </si>
  <si>
    <t>强袭扬陆舰</t>
  </si>
  <si>
    <t>祥凤型</t>
  </si>
  <si>
    <t>龙骧</t>
  </si>
  <si>
    <t>飞鹰型</t>
  </si>
  <si>
    <t>伊401（只能大型建造）</t>
  </si>
  <si>
    <t>战舰</t>
  </si>
  <si>
    <t>金刚型</t>
  </si>
  <si>
    <t>正规空母</t>
  </si>
  <si>
    <t>苍龙/飞龙</t>
  </si>
  <si>
    <t>扶桑型</t>
  </si>
  <si>
    <t>加贺</t>
  </si>
  <si>
    <t>伊势型</t>
  </si>
  <si>
    <t>翔鹤型</t>
  </si>
  <si>
    <t>大凤（只能大型建造）</t>
  </si>
  <si>
    <t>大和型（只能大型建造）</t>
  </si>
  <si>
    <t>鋼材</t>
  </si>
  <si>
    <t>ボーキ</t>
  </si>
  <si>
    <t>備考</t>
  </si>
  <si>
    <t>開発資材</t>
  </si>
  <si>
    <t>20～100</t>
  </si>
  <si>
    <t>空ドック</t>
  </si>
  <si>
    <t>?</t>
  </si>
  <si>
    <t>建造时间</t>
  </si>
  <si>
    <t>まるゆ只能大型建造</t>
  </si>
  <si>
    <t>unlockacgweb.galstars.net/Kancollewiki/viewCreateShipLogList</t>
  </si>
  <si>
    <t>天龙型/球磨型/长良型(长良/由良)/川内型，阿贺野型（只能大型建造，酒匂建造不可）</t>
  </si>
  <si>
    <t>kancolle-db.net/</t>
  </si>
  <si>
    <t>长良型（鬼怒/阿武隈）</t>
  </si>
  <si>
    <t>db.kcwiki.moe/drop/#</t>
  </si>
  <si>
    <t xml:space="preserve"> </t>
  </si>
  <si>
    <t>凤翔</t>
  </si>
  <si>
    <t>千岁型</t>
  </si>
  <si>
    <t xml:space="preserve">  </t>
  </si>
  <si>
    <t>あきつ丸（秋津丸，只能大型建造）</t>
  </si>
  <si>
    <t>长门型， 俾斯麦（只能以德系旗舰大型建造及远征条件，具体请考虑大建公式说明）</t>
  </si>
  <si>
    <t>普建常用公式</t>
  </si>
  <si>
    <t>大建常用公式</t>
  </si>
  <si>
    <t>以U-511・Bismarck・Prinz Eugen・呂500为旗舰是否能开发出Z1或Z3暂不明</t>
  </si>
  <si>
    <t>大建最低消耗</t>
  </si>
  <si>
    <t>空建造位</t>
  </si>
  <si>
    <t xml:space="preserve">   </t>
  </si>
  <si>
    <t>最低限公式，可以出青色水色背景的驱逐舰，鬼怒以外的银底以下轻巡洋舰，以及弥生､夕張</t>
  </si>
  <si>
    <t>大建最低公式，阿贺野型，最上型，利根型，まるゆ，一些战舰等均会出。
金刚，扶桑，伊勢型比较容易出，低概率出长门型。另外まるゆ也较容易出。</t>
  </si>
  <si>
    <t>可以出岛风，雪风，Z1，Z3（Z1，Z3德舰秘书舰限定），副产物有轻巡，重巡，潜水舰</t>
  </si>
  <si>
    <t>上面公式的变种，建造产出一样</t>
  </si>
  <si>
    <t>重巡洋舰公式共通，驱逐和轻巡跟250/30/200/30一样</t>
  </si>
  <si>
    <t>Bismarck必须完成「潜水艦派遣による海外艦との接触作戦任务」(D8)后，并且使用德舰为旗舰（请参考相关数据网站）才可出，大和型依旧可出，但概率会适当降低。</t>
  </si>
  <si>
    <t>阿贺野，能代，矢矧只有大型建造才能出。酒匂，大淀建造不可</t>
  </si>
  <si>
    <t>战舰主要公式，金刚，扶桑，伊勢型比较容易出。低概率出长门型和大和型及Bismarck
也会出阿贺野型，最上型，利根型，まるゆ，あきつ丸等。
另外伊401也会低概率造出。
3000铝以上时，还会出现空母，包括大凤，概率较低。
其中武藏和Bismarck必须至少20资材。大和1资材也可出。</t>
  </si>
  <si>
    <t>最低限公式，同驱逐舰的说明。</t>
  </si>
  <si>
    <t>主要出轻巡和重巡，低概率出稀有驱逐轻巡，潜水舰也会出</t>
  </si>
  <si>
    <t>三隈只有大型建造才能出</t>
  </si>
  <si>
    <t>空母</t>
  </si>
  <si>
    <t>同轻巡公式，主要出轻巡和重巡，低概率出稀有驱逐轻巡，潜水舰也会出</t>
  </si>
  <si>
    <t>基本的战舰公式，可以出鈴谷、熊野。</t>
  </si>
  <si>
    <t>空母主要公式，飞鹰型，正规空母比较容易出。低概率出大凤。
同样也会出阿贺野型，最上型，利根型，まるゆ，あきつ丸等。
另外伊401也会低概率造出。
燃料低于4000时，几乎不会出战舰。高于4000时也是可能出大和型的，概率较低。
大凤1资材也可出。</t>
  </si>
  <si>
    <t>大和型，Bismarck只有大型建造才能出，意大利舰建造不可</t>
  </si>
  <si>
    <t>長門型,金剛型,扶桑型,伊勢型战列舰，重巡除三隈以外全可出，低概率也会出轻巡的</t>
  </si>
  <si>
    <t>以下公式相同，仅供参考</t>
  </si>
  <si>
    <t>伊401由于最低消耗公式不出，多数与战舰及空母公式共通作为副产物，以下目前仅供参考。</t>
  </si>
  <si>
    <t>属于和战舰或空母的共通公式</t>
  </si>
  <si>
    <t>此公式包含水上机母舰，轻空母。大凤只有大型建造才能出，云龙型，龙凤建造不可。</t>
  </si>
  <si>
    <t>副产物包括驱逐舰，轻巡都有可能。</t>
  </si>
  <si>
    <t>现在伊401的最低公式，但是不会出大和型以及大凤</t>
  </si>
  <si>
    <t>あきつ丸由于最低消耗公式不出，多数与战舰及空母公式共通作为副产物，以下目前仅供参考。</t>
  </si>
  <si>
    <t>まるゆ，伊401只有大型建造才能出，伊19，U-511建造不可</t>
  </si>
  <si>
    <t xml:space="preserve">  1/20</t>
  </si>
  <si>
    <t xml:space="preserve"> 1/20</t>
  </si>
  <si>
    <t>伊58・伊168・伊8，稀有驱逐舰共通，衣笠，岛风，雪风均会出</t>
  </si>
  <si>
    <r>
      <t>舰</t>
    </r>
    <r>
      <rPr>
        <b/>
        <sz val="11"/>
        <color theme="1"/>
        <rFont val="ＭＳ Ｐゴシック"/>
        <family val="2"/>
        <scheme val="minor"/>
      </rPr>
      <t>种</t>
    </r>
  </si>
  <si>
    <r>
      <t>出</t>
    </r>
    <r>
      <rPr>
        <b/>
        <sz val="11"/>
        <color theme="1"/>
        <rFont val="ＭＳ Ｐゴシック"/>
        <family val="3"/>
        <charset val="134"/>
        <scheme val="minor"/>
      </rPr>
      <t>现舰</t>
    </r>
    <r>
      <rPr>
        <b/>
        <sz val="11"/>
        <color theme="1"/>
        <rFont val="ＭＳ Ｐゴシック"/>
        <family val="2"/>
        <scheme val="minor"/>
      </rPr>
      <t>娘</t>
    </r>
  </si>
  <si>
    <r>
      <t>任何舰</t>
    </r>
    <r>
      <rPr>
        <sz val="11"/>
        <color rgb="FFFF0000"/>
        <rFont val="ＭＳ Ｐゴシック"/>
        <family val="2"/>
        <scheme val="minor"/>
      </rPr>
      <t>娘没有一定的公式会出，任何公式也不是一定会出某</t>
    </r>
    <r>
      <rPr>
        <sz val="11"/>
        <color rgb="FFFF0000"/>
        <rFont val="ＭＳ Ｐゴシック"/>
        <family val="3"/>
        <charset val="134"/>
        <scheme val="minor"/>
      </rPr>
      <t>舰</t>
    </r>
    <r>
      <rPr>
        <sz val="11"/>
        <color rgb="FFFF0000"/>
        <rFont val="ＭＳ Ｐゴシック"/>
        <family val="2"/>
        <scheme val="minor"/>
      </rPr>
      <t>娘</t>
    </r>
  </si>
  <si>
    <r>
      <t>请</t>
    </r>
    <r>
      <rPr>
        <sz val="11"/>
        <color rgb="FFFF0000"/>
        <rFont val="ＭＳ Ｐゴシック"/>
        <family val="2"/>
        <scheme val="minor"/>
      </rPr>
      <t>合理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待建造，保持良好心</t>
    </r>
    <r>
      <rPr>
        <sz val="11"/>
        <color rgb="FFFF0000"/>
        <rFont val="ＭＳ Ｐゴシック"/>
        <family val="3"/>
        <charset val="134"/>
        <scheme val="minor"/>
      </rPr>
      <t>态</t>
    </r>
    <r>
      <rPr>
        <sz val="11"/>
        <color rgb="FFFF0000"/>
        <rFont val="ＭＳ Ｐゴシック"/>
        <family val="2"/>
        <scheme val="minor"/>
      </rPr>
      <t>，</t>
    </r>
    <r>
      <rPr>
        <sz val="11"/>
        <color rgb="FFFF0000"/>
        <rFont val="ＭＳ Ｐゴシック"/>
        <family val="3"/>
        <charset val="134"/>
        <scheme val="minor"/>
      </rPr>
      <t>请</t>
    </r>
    <r>
      <rPr>
        <sz val="11"/>
        <color rgb="FFFF0000"/>
        <rFont val="ＭＳ Ｐゴシック"/>
        <family val="2"/>
        <scheme val="minor"/>
      </rPr>
      <t>勿焦躁。</t>
    </r>
  </si>
  <si>
    <r>
      <t>目前合理的远</t>
    </r>
    <r>
      <rPr>
        <sz val="11"/>
        <color rgb="FFFF0000"/>
        <rFont val="ＭＳ Ｐゴシック"/>
        <family val="2"/>
        <scheme val="minor"/>
      </rPr>
      <t>征及任</t>
    </r>
    <r>
      <rPr>
        <sz val="11"/>
        <color rgb="FFFF0000"/>
        <rFont val="ＭＳ Ｐゴシック"/>
        <family val="3"/>
        <charset val="134"/>
        <scheme val="minor"/>
      </rPr>
      <t>务</t>
    </r>
    <r>
      <rPr>
        <sz val="11"/>
        <color rgb="FFFF0000"/>
        <rFont val="ＭＳ Ｐゴシック"/>
        <family val="2"/>
        <scheme val="minor"/>
      </rPr>
      <t>都是可以</t>
    </r>
    <r>
      <rPr>
        <sz val="11"/>
        <color rgb="FFFF0000"/>
        <rFont val="ＭＳ Ｐゴシック"/>
        <family val="3"/>
        <charset val="134"/>
        <scheme val="minor"/>
      </rPr>
      <t>获</t>
    </r>
    <r>
      <rPr>
        <sz val="11"/>
        <color rgb="FFFF0000"/>
        <rFont val="ＭＳ Ｐゴシック"/>
        <family val="2"/>
        <scheme val="minor"/>
      </rPr>
      <t>得</t>
    </r>
    <r>
      <rPr>
        <sz val="11"/>
        <color rgb="FFFF0000"/>
        <rFont val="ＭＳ Ｐゴシック"/>
        <family val="3"/>
        <charset val="134"/>
        <scheme val="minor"/>
      </rPr>
      <t>资</t>
    </r>
    <r>
      <rPr>
        <sz val="11"/>
        <color rgb="FFFF0000"/>
        <rFont val="ＭＳ Ｐゴシック"/>
        <family val="2"/>
        <scheme val="minor"/>
      </rPr>
      <t>源和</t>
    </r>
    <r>
      <rPr>
        <sz val="11"/>
        <color rgb="FFFF0000"/>
        <rFont val="ＭＳ Ｐゴシック"/>
        <family val="3"/>
        <charset val="134"/>
        <scheme val="minor"/>
      </rPr>
      <t>资</t>
    </r>
    <r>
      <rPr>
        <sz val="11"/>
        <color rgb="FFFF0000"/>
        <rFont val="ＭＳ Ｐゴシック"/>
        <family val="2"/>
        <scheme val="minor"/>
      </rPr>
      <t>材的，切勿盲目</t>
    </r>
    <r>
      <rPr>
        <sz val="11"/>
        <color rgb="FFFF0000"/>
        <rFont val="ＭＳ Ｐゴシック"/>
        <family val="3"/>
        <charset val="134"/>
        <scheme val="minor"/>
      </rPr>
      <t>过</t>
    </r>
    <r>
      <rPr>
        <sz val="11"/>
        <color rgb="FFFF0000"/>
        <rFont val="ＭＳ Ｐゴシック"/>
        <family val="2"/>
        <scheme val="minor"/>
      </rPr>
      <t>分</t>
    </r>
    <r>
      <rPr>
        <sz val="11"/>
        <color rgb="FFFF0000"/>
        <rFont val="ＭＳ Ｐゴシック"/>
        <family val="3"/>
        <charset val="134"/>
        <scheme val="minor"/>
      </rPr>
      <t>氪</t>
    </r>
    <r>
      <rPr>
        <sz val="11"/>
        <color rgb="FFFF0000"/>
        <rFont val="ＭＳ Ｐゴシック"/>
        <family val="2"/>
        <scheme val="minor"/>
      </rPr>
      <t>金</t>
    </r>
    <r>
      <rPr>
        <sz val="11"/>
        <color rgb="FFFF0000"/>
        <rFont val="ＭＳ Ｐゴシック"/>
        <family val="3"/>
        <charset val="134"/>
        <scheme val="minor"/>
      </rPr>
      <t>赌</t>
    </r>
    <r>
      <rPr>
        <sz val="11"/>
        <color rgb="FFFF0000"/>
        <rFont val="ＭＳ Ｐゴシック"/>
        <family val="2"/>
        <scheme val="minor"/>
      </rPr>
      <t>船</t>
    </r>
  </si>
  <si>
    <r>
      <t>本页</t>
    </r>
    <r>
      <rPr>
        <sz val="11"/>
        <color rgb="FFFF0000"/>
        <rFont val="ＭＳ Ｐゴシック"/>
        <family val="2"/>
        <scheme val="minor"/>
      </rPr>
      <t>公式</t>
    </r>
    <r>
      <rPr>
        <sz val="11"/>
        <color rgb="FFFF0000"/>
        <rFont val="ＭＳ Ｐゴシック"/>
        <family val="3"/>
        <charset val="134"/>
        <scheme val="minor"/>
      </rPr>
      <t>仅</t>
    </r>
    <r>
      <rPr>
        <sz val="11"/>
        <color rgb="FFFF0000"/>
        <rFont val="ＭＳ Ｐゴシック"/>
        <family val="2"/>
        <scheme val="minor"/>
      </rPr>
      <t>是大家参考，并不是</t>
    </r>
    <r>
      <rPr>
        <sz val="11"/>
        <color rgb="FFFF0000"/>
        <rFont val="ＭＳ Ｐゴシック"/>
        <family val="3"/>
        <charset val="134"/>
        <scheme val="minor"/>
      </rPr>
      <t>绝对</t>
    </r>
    <r>
      <rPr>
        <sz val="11"/>
        <color rgb="FFFF0000"/>
        <rFont val="ＭＳ Ｐゴシック"/>
        <family val="2"/>
        <scheme val="minor"/>
      </rPr>
      <t>的，其他</t>
    </r>
    <r>
      <rPr>
        <sz val="11"/>
        <color rgb="FFFF0000"/>
        <rFont val="ＭＳ Ｐゴシック"/>
        <family val="3"/>
        <charset val="134"/>
        <scheme val="minor"/>
      </rPr>
      <t>变</t>
    </r>
    <r>
      <rPr>
        <sz val="11"/>
        <color rgb="FFFF0000"/>
        <rFont val="ＭＳ Ｐゴシック"/>
        <family val="2"/>
        <scheme val="minor"/>
      </rPr>
      <t>形公式</t>
    </r>
    <r>
      <rPr>
        <sz val="11"/>
        <color rgb="FFFF0000"/>
        <rFont val="ＭＳ Ｐゴシック"/>
        <family val="3"/>
        <charset val="134"/>
        <scheme val="minor"/>
      </rPr>
      <t>满</t>
    </r>
    <r>
      <rPr>
        <sz val="11"/>
        <color rgb="FFFF0000"/>
        <rFont val="ＭＳ Ｐゴシック"/>
        <family val="2"/>
        <scheme val="minor"/>
      </rPr>
      <t>足一些最低条件也是可能的。</t>
    </r>
  </si>
  <si>
    <r>
      <t>建造统计</t>
    </r>
    <r>
      <rPr>
        <sz val="11"/>
        <color rgb="FFFF0000"/>
        <rFont val="ＭＳ Ｐゴシック"/>
        <family val="2"/>
        <scheme val="minor"/>
      </rPr>
      <t>参考：</t>
    </r>
  </si>
  <si>
    <r>
      <t>掉落统计</t>
    </r>
    <r>
      <rPr>
        <sz val="11"/>
        <color rgb="FFFF0000"/>
        <rFont val="ＭＳ Ｐゴシック"/>
        <family val="2"/>
        <scheme val="minor"/>
      </rPr>
      <t>参考：</t>
    </r>
  </si>
  <si>
    <r>
      <t>驱</t>
    </r>
    <r>
      <rPr>
        <b/>
        <sz val="11"/>
        <color theme="1"/>
        <rFont val="ＭＳ Ｐゴシック"/>
        <family val="2"/>
        <scheme val="minor"/>
      </rPr>
      <t>逐</t>
    </r>
    <r>
      <rPr>
        <b/>
        <sz val="11"/>
        <color theme="1"/>
        <rFont val="ＭＳ Ｐゴシック"/>
        <family val="3"/>
        <charset val="134"/>
        <scheme val="minor"/>
      </rPr>
      <t>舰</t>
    </r>
  </si>
  <si>
    <r>
      <t>战</t>
    </r>
    <r>
      <rPr>
        <b/>
        <sz val="11"/>
        <color theme="1"/>
        <rFont val="ＭＳ Ｐゴシック"/>
        <family val="2"/>
        <scheme val="minor"/>
      </rPr>
      <t>列</t>
    </r>
    <r>
      <rPr>
        <b/>
        <sz val="11"/>
        <color theme="1"/>
        <rFont val="ＭＳ Ｐゴシック"/>
        <family val="3"/>
        <charset val="134"/>
        <scheme val="minor"/>
      </rPr>
      <t>舰</t>
    </r>
  </si>
  <si>
    <r>
      <t>轻</t>
    </r>
    <r>
      <rPr>
        <b/>
        <sz val="11"/>
        <color theme="1"/>
        <rFont val="ＭＳ Ｐゴシック"/>
        <family val="2"/>
        <scheme val="minor"/>
      </rPr>
      <t>巡洋</t>
    </r>
    <r>
      <rPr>
        <b/>
        <sz val="11"/>
        <color theme="1"/>
        <rFont val="ＭＳ Ｐゴシック"/>
        <family val="3"/>
        <charset val="134"/>
        <scheme val="minor"/>
      </rPr>
      <t>舰</t>
    </r>
  </si>
  <si>
    <r>
      <t>轻</t>
    </r>
    <r>
      <rPr>
        <b/>
        <sz val="11"/>
        <color theme="1"/>
        <rFont val="ＭＳ Ｐゴシック"/>
        <family val="2"/>
        <scheme val="minor"/>
      </rPr>
      <t>巡洋</t>
    </r>
    <r>
      <rPr>
        <b/>
        <sz val="11"/>
        <color theme="1"/>
        <rFont val="ＭＳ Ｐゴシック"/>
        <family val="3"/>
        <charset val="134"/>
        <scheme val="minor"/>
      </rPr>
      <t>舰</t>
    </r>
    <r>
      <rPr>
        <b/>
        <sz val="11"/>
        <color theme="1"/>
        <rFont val="ＭＳ Ｐゴシック"/>
        <family val="2"/>
        <scheme val="minor"/>
      </rPr>
      <t xml:space="preserve"> 重巡洋</t>
    </r>
    <r>
      <rPr>
        <b/>
        <sz val="11"/>
        <color theme="1"/>
        <rFont val="ＭＳ Ｐゴシック"/>
        <family val="3"/>
        <charset val="134"/>
        <scheme val="minor"/>
      </rPr>
      <t>舰</t>
    </r>
    <r>
      <rPr>
        <b/>
        <sz val="11"/>
        <color theme="1"/>
        <rFont val="ＭＳ Ｐゴシック"/>
        <family val="2"/>
        <scheme val="minor"/>
      </rPr>
      <t xml:space="preserve"> まるゆ</t>
    </r>
  </si>
  <si>
    <r>
      <t>1.本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scheme val="minor"/>
      </rPr>
      <t>主要适用于部分玩家</t>
    </r>
    <r>
      <rPr>
        <sz val="11"/>
        <color rgb="FFFF0000"/>
        <rFont val="ＭＳ Ｐゴシック"/>
        <family val="3"/>
        <charset val="134"/>
        <scheme val="minor"/>
      </rPr>
      <t>对于</t>
    </r>
    <r>
      <rPr>
        <sz val="11"/>
        <color rgb="FFFF0000"/>
        <rFont val="ＭＳ Ｐゴシック"/>
        <family val="2"/>
        <scheme val="minor"/>
      </rPr>
      <t>常用易</t>
    </r>
    <r>
      <rPr>
        <sz val="11"/>
        <color rgb="FFFF0000"/>
        <rFont val="ＭＳ Ｐゴシック"/>
        <family val="3"/>
        <charset val="134"/>
        <scheme val="minor"/>
      </rPr>
      <t>遗忘等远征及改修</t>
    </r>
    <r>
      <rPr>
        <sz val="11"/>
        <color rgb="FFFF0000"/>
        <rFont val="ＭＳ Ｐゴシック"/>
        <family val="2"/>
        <scheme val="minor"/>
      </rPr>
      <t>内容</t>
    </r>
    <r>
      <rPr>
        <sz val="11"/>
        <color rgb="FFFF0000"/>
        <rFont val="ＭＳ Ｐゴシック"/>
        <family val="3"/>
        <charset val="134"/>
        <scheme val="minor"/>
      </rPr>
      <t>进</t>
    </r>
    <r>
      <rPr>
        <sz val="11"/>
        <color rgb="FFFF0000"/>
        <rFont val="ＭＳ Ｐゴシック"/>
        <family val="2"/>
        <scheme val="minor"/>
      </rPr>
      <t>行快速</t>
    </r>
    <r>
      <rPr>
        <sz val="11"/>
        <color rgb="FFFF0000"/>
        <rFont val="ＭＳ Ｐゴシック"/>
        <family val="3"/>
        <charset val="136"/>
        <scheme val="minor"/>
      </rPr>
      <t>查</t>
    </r>
    <r>
      <rPr>
        <sz val="11"/>
        <color rgb="FFFF0000"/>
        <rFont val="ＭＳ Ｐゴシック"/>
        <family val="3"/>
        <charset val="134"/>
        <scheme val="minor"/>
      </rPr>
      <t>询</t>
    </r>
    <r>
      <rPr>
        <sz val="11"/>
        <color rgb="FFFF0000"/>
        <rFont val="ＭＳ Ｐゴシック"/>
        <family val="2"/>
        <scheme val="minor"/>
      </rPr>
      <t>使用。</t>
    </r>
    <phoneticPr fontId="2"/>
  </si>
  <si>
    <r>
      <t>5.</t>
    </r>
    <r>
      <rPr>
        <sz val="11"/>
        <color rgb="FFFF0000"/>
        <rFont val="ＭＳ Ｐゴシック"/>
        <family val="3"/>
        <charset val="134"/>
        <scheme val="minor"/>
      </rPr>
      <t>对</t>
    </r>
    <r>
      <rPr>
        <sz val="11"/>
        <color rgb="FFFF0000"/>
        <rFont val="ＭＳ Ｐゴシック"/>
        <family val="2"/>
        <scheme val="minor"/>
      </rPr>
      <t>于有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scheme val="minor"/>
      </rPr>
      <t>藏行的地方，可在上下</t>
    </r>
    <r>
      <rPr>
        <sz val="11"/>
        <color rgb="FFFF0000"/>
        <rFont val="ＭＳ Ｐゴシック"/>
        <family val="2"/>
        <charset val="134"/>
        <scheme val="minor"/>
      </rPr>
      <t>个</t>
    </r>
    <r>
      <rPr>
        <sz val="11"/>
        <color rgb="FFFF0000"/>
        <rFont val="ＭＳ Ｐゴシック"/>
        <family val="3"/>
        <charset val="134"/>
        <scheme val="minor"/>
      </rPr>
      <t>显示出来的</t>
    </r>
    <r>
      <rPr>
        <sz val="11"/>
        <color rgb="FFFF0000"/>
        <rFont val="ＭＳ Ｐゴシック"/>
        <family val="2"/>
        <scheme val="minor"/>
      </rPr>
      <t>行号中</t>
    </r>
    <r>
      <rPr>
        <sz val="11"/>
        <color rgb="FFFF0000"/>
        <rFont val="ＭＳ Ｐゴシック"/>
        <family val="3"/>
        <charset val="134"/>
        <scheme val="minor"/>
      </rPr>
      <t>间</t>
    </r>
    <r>
      <rPr>
        <sz val="11"/>
        <color rgb="FFFF0000"/>
        <rFont val="ＭＳ Ｐゴシック"/>
        <family val="2"/>
        <scheme val="minor"/>
      </rPr>
      <t>位置反</t>
    </r>
    <r>
      <rPr>
        <sz val="11"/>
        <color rgb="FFFF0000"/>
        <rFont val="ＭＳ Ｐゴシック"/>
        <family val="3"/>
        <charset val="134"/>
        <scheme val="minor"/>
      </rPr>
      <t>键</t>
    </r>
    <r>
      <rPr>
        <sz val="11"/>
        <color rgb="FFFF0000"/>
        <rFont val="ＭＳ Ｐゴシック"/>
        <family val="2"/>
        <scheme val="minor"/>
      </rPr>
      <t>，然后</t>
    </r>
    <r>
      <rPr>
        <sz val="11"/>
        <color rgb="FFFF0000"/>
        <rFont val="ＭＳ Ｐゴシック"/>
        <family val="3"/>
        <charset val="134"/>
        <scheme val="minor"/>
      </rPr>
      <t>选择</t>
    </r>
    <r>
      <rPr>
        <sz val="11"/>
        <color rgb="FFFF0000"/>
        <rFont val="ＭＳ Ｐゴシック"/>
        <family val="2"/>
        <scheme val="minor"/>
      </rPr>
      <t>取消</t>
    </r>
    <r>
      <rPr>
        <sz val="11"/>
        <color rgb="FFFF0000"/>
        <rFont val="ＭＳ Ｐゴシック"/>
        <family val="3"/>
        <charset val="134"/>
        <scheme val="minor"/>
      </rPr>
      <t>隐</t>
    </r>
    <r>
      <rPr>
        <sz val="11"/>
        <color rgb="FFFF0000"/>
        <rFont val="ＭＳ Ｐゴシック"/>
        <family val="2"/>
        <scheme val="minor"/>
      </rPr>
      <t>藏即可。如需再</t>
    </r>
    <r>
      <rPr>
        <sz val="11"/>
        <color rgb="FFFF0000"/>
        <rFont val="ＭＳ Ｐゴシック"/>
        <family val="3"/>
        <charset val="134"/>
        <scheme val="minor"/>
      </rPr>
      <t>隐藏，选择要隐藏的行号反键选择隐藏。</t>
    </r>
    <phoneticPr fontId="2"/>
  </si>
  <si>
    <t>by  kilacco  loncondy acupcon</t>
    <phoneticPr fontId="2"/>
  </si>
  <si>
    <r>
      <t>任</t>
    </r>
    <r>
      <rPr>
        <u/>
        <sz val="11"/>
        <color theme="10"/>
        <rFont val="宋体"/>
        <family val="3"/>
        <charset val="134"/>
      </rPr>
      <t>务查询</t>
    </r>
    <phoneticPr fontId="2"/>
  </si>
  <si>
    <r>
      <rPr>
        <sz val="11"/>
        <color rgb="FF000000"/>
        <rFont val="宋体"/>
        <family val="3"/>
        <charset val="134"/>
      </rPr>
      <t>所有电探</t>
    </r>
    <r>
      <rPr>
        <sz val="11"/>
        <color rgb="FF000000"/>
        <rFont val="Verdana"/>
        <family val="2"/>
      </rPr>
      <t>(FuMo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Verdana"/>
        <family val="2"/>
      </rPr>
      <t>22</t>
    </r>
    <r>
      <rPr>
        <sz val="11"/>
        <color rgb="FF000000"/>
        <rFont val="宋体"/>
        <family val="3"/>
        <charset val="134"/>
      </rPr>
      <t>改，</t>
    </r>
    <r>
      <rPr>
        <sz val="11"/>
        <color rgb="FF000000"/>
        <rFont val="Verdana"/>
        <family val="2"/>
      </rPr>
      <t>14</t>
    </r>
    <r>
      <rPr>
        <sz val="11"/>
        <color rgb="FF000000"/>
        <rFont val="宋体"/>
        <family val="3"/>
        <charset val="134"/>
      </rPr>
      <t>改开发不可</t>
    </r>
    <r>
      <rPr>
        <sz val="11"/>
        <color rgb="FF000000"/>
        <rFont val="Verdana"/>
        <family val="2"/>
      </rPr>
      <t xml:space="preserve">) </t>
    </r>
    <r>
      <rPr>
        <sz val="11"/>
        <color rgb="FF000000"/>
        <rFont val="宋体"/>
        <family val="3"/>
        <charset val="134"/>
      </rPr>
      <t>均可出。战舰秘书时可出中型增设板，空母秘书时可出水上观测机</t>
    </r>
    <phoneticPr fontId="13" type="noConversion"/>
  </si>
  <si>
    <t>自动</t>
  </si>
  <si>
    <r>
      <t>搭</t>
    </r>
    <r>
      <rPr>
        <b/>
        <sz val="11"/>
        <color theme="1"/>
        <rFont val="ＭＳ Ｐゴシック"/>
        <family val="3"/>
        <charset val="134"/>
        <scheme val="minor"/>
      </rPr>
      <t>载</t>
    </r>
    <phoneticPr fontId="2"/>
  </si>
  <si>
    <t>搭载</t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</si>
  <si>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备1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</si>
  <si>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备2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</si>
  <si>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备3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</si>
  <si>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备4</t>
    </r>
    <phoneticPr fontId="2"/>
  </si>
  <si>
    <r>
      <t>装</t>
    </r>
    <r>
      <rPr>
        <b/>
        <sz val="11"/>
        <color theme="1"/>
        <rFont val="ＭＳ Ｐゴシック"/>
        <family val="3"/>
        <charset val="134"/>
        <scheme val="minor"/>
      </rPr>
      <t>备</t>
    </r>
    <r>
      <rPr>
        <b/>
        <sz val="11"/>
        <color theme="1"/>
        <rFont val="ＭＳ Ｐゴシック"/>
        <family val="2"/>
        <scheme val="minor"/>
      </rPr>
      <t/>
    </r>
    <phoneticPr fontId="2"/>
  </si>
  <si>
    <t>最终值(Lv.155)</t>
  </si>
  <si>
    <t>大潮改二</t>
  </si>
  <si>
    <t>大潮改</t>
    <phoneticPr fontId="2"/>
  </si>
  <si>
    <t>潮改二</t>
    <phoneticPr fontId="2"/>
  </si>
  <si>
    <t>江風改二</t>
    <phoneticPr fontId="2"/>
  </si>
  <si>
    <t>九八式水上偵察機(夜偵)</t>
    <phoneticPr fontId="2"/>
  </si>
  <si>
    <t>川内改二</t>
    <phoneticPr fontId="2"/>
  </si>
  <si>
    <t>零式水上偵察機</t>
    <phoneticPr fontId="2"/>
  </si>
  <si>
    <t xml:space="preserve"> 強行高速輸送部隊を編成せよ！</t>
    <phoneticPr fontId="2"/>
  </si>
  <si>
    <t>A68</t>
    <phoneticPr fontId="2"/>
  </si>
  <si>
    <r>
      <t>以</t>
    </r>
    <r>
      <rPr>
        <sz val="11"/>
        <color rgb="FFFF0000"/>
        <rFont val="宋体"/>
        <charset val="134"/>
      </rPr>
      <t>川内改二</t>
    </r>
    <r>
      <rPr>
        <sz val="11"/>
        <color theme="1"/>
        <rFont val="宋体"/>
        <family val="3"/>
        <charset val="134"/>
      </rPr>
      <t>为旗舰，包含</t>
    </r>
    <r>
      <rPr>
        <sz val="11"/>
        <color rgb="FFFF0000"/>
        <rFont val="宋体"/>
        <charset val="134"/>
      </rPr>
      <t>江风改二</t>
    </r>
    <r>
      <rPr>
        <sz val="11"/>
        <color theme="1"/>
        <rFont val="宋体"/>
        <family val="3"/>
        <charset val="134"/>
      </rPr>
      <t>、</t>
    </r>
    <r>
      <rPr>
        <sz val="11"/>
        <color rgb="FFFF0000"/>
        <rFont val="宋体"/>
        <charset val="134"/>
      </rPr>
      <t>时雨改二</t>
    </r>
    <r>
      <rPr>
        <sz val="11"/>
        <color theme="1"/>
        <rFont val="宋体"/>
        <family val="3"/>
        <charset val="134"/>
      </rPr>
      <t>及</t>
    </r>
    <r>
      <rPr>
        <sz val="11"/>
        <color rgb="FFFF0000"/>
        <rFont val="宋体"/>
        <charset val="134"/>
      </rPr>
      <t>其他任意两艘驱逐</t>
    </r>
    <r>
      <rPr>
        <sz val="11"/>
        <color theme="1"/>
        <rFont val="宋体"/>
        <family val="3"/>
        <charset val="134"/>
      </rPr>
      <t>的水雷战队部队编成！</t>
    </r>
    <phoneticPr fontId="2"/>
  </si>
  <si>
    <t>B63</t>
    <phoneticPr fontId="2"/>
  </si>
  <si>
    <t>B64</t>
    <phoneticPr fontId="2"/>
  </si>
  <si>
    <t>B65</t>
    <phoneticPr fontId="2"/>
  </si>
  <si>
    <t>B66</t>
    <phoneticPr fontId="2"/>
  </si>
  <si>
    <t>B67</t>
    <phoneticPr fontId="2"/>
  </si>
  <si>
    <t>B68</t>
    <phoneticPr fontId="2"/>
  </si>
  <si>
    <t>B69</t>
    <phoneticPr fontId="2"/>
  </si>
  <si>
    <t>Bd2</t>
    <phoneticPr fontId="2"/>
  </si>
  <si>
    <t>Bd2
?</t>
    <phoneticPr fontId="2"/>
  </si>
  <si>
    <t>製油所地帯を防衛せよ！</t>
    <phoneticPr fontId="2"/>
  </si>
  <si>
    <r>
      <rPr>
        <sz val="11"/>
        <color rgb="FFFF0000"/>
        <rFont val="宋体"/>
        <family val="3"/>
        <charset val="134"/>
      </rPr>
      <t>摩耶改</t>
    </r>
    <r>
      <rPr>
        <sz val="11"/>
        <color theme="1"/>
        <rFont val="宋体"/>
        <family val="3"/>
        <charset val="134"/>
      </rPr>
      <t>或</t>
    </r>
    <r>
      <rPr>
        <sz val="11"/>
        <color rgb="FFFF0000"/>
        <rFont val="宋体"/>
        <family val="3"/>
        <charset val="134"/>
      </rPr>
      <t>改二</t>
    </r>
    <r>
      <rPr>
        <sz val="11"/>
        <color theme="1"/>
        <rFont val="宋体"/>
        <family val="3"/>
        <charset val="134"/>
      </rPr>
      <t>，轻巡</t>
    </r>
    <r>
      <rPr>
        <sz val="11"/>
        <color theme="1"/>
        <rFont val="Verdana"/>
        <family val="2"/>
      </rPr>
      <t>1</t>
    </r>
    <r>
      <rPr>
        <sz val="11"/>
        <color theme="1"/>
        <rFont val="宋体"/>
        <family val="3"/>
        <charset val="134"/>
      </rPr>
      <t>只，驱逐</t>
    </r>
    <r>
      <rPr>
        <sz val="11"/>
        <color theme="1"/>
        <rFont val="Verdana"/>
        <family val="2"/>
      </rPr>
      <t>2</t>
    </r>
    <r>
      <rPr>
        <sz val="11"/>
        <color theme="1"/>
        <rFont val="宋体"/>
        <family val="3"/>
        <charset val="134"/>
      </rPr>
      <t>只，其他任务出击</t>
    </r>
    <r>
      <rPr>
        <sz val="11"/>
        <color theme="1"/>
        <rFont val="Verdana"/>
        <family val="2"/>
      </rPr>
      <t xml:space="preserve">2-3BOSS </t>
    </r>
    <r>
      <rPr>
        <sz val="11"/>
        <color rgb="FFFF0000"/>
        <rFont val="Verdana"/>
        <family val="2"/>
      </rPr>
      <t>S</t>
    </r>
    <r>
      <rPr>
        <sz val="11"/>
        <color rgb="FFFF0000"/>
        <rFont val="宋体"/>
        <family val="3"/>
        <charset val="134"/>
      </rPr>
      <t>胜利</t>
    </r>
    <phoneticPr fontId="13" type="noConversion"/>
  </si>
  <si>
    <t>轻巡只可1艘（可不放旗舰）
其他只可驱逐</t>
    <phoneticPr fontId="2"/>
  </si>
  <si>
    <t>B63
F31</t>
    <phoneticPr fontId="2"/>
  </si>
  <si>
    <t>南西諸島防衛線を強化せよ！</t>
    <phoneticPr fontId="2"/>
  </si>
  <si>
    <r>
      <rPr>
        <b/>
        <sz val="11"/>
        <rFont val="宋体"/>
        <family val="3"/>
        <charset val="134"/>
      </rPr>
      <t>其他</t>
    </r>
    <phoneticPr fontId="14" type="noConversion"/>
  </si>
  <si>
    <r>
      <rPr>
        <sz val="11"/>
        <rFont val="宋体"/>
        <family val="3"/>
        <charset val="134"/>
      </rPr>
      <t>驱逐舰白雪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</si>
  <si>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</si>
  <si>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</si>
  <si>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第</t>
    </r>
    <r>
      <rPr>
        <sz val="11"/>
        <rFont val="Verdana"/>
        <family val="2"/>
      </rPr>
      <t>2</t>
    </r>
    <r>
      <rPr>
        <sz val="11"/>
        <rFont val="宋体"/>
        <family val="3"/>
        <charset val="134"/>
      </rPr>
      <t>舰队开启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</si>
  <si>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</si>
  <si>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第</t>
    </r>
    <r>
      <rPr>
        <sz val="11"/>
        <rFont val="Verdana"/>
        <family val="2"/>
      </rPr>
      <t>3</t>
    </r>
    <r>
      <rPr>
        <sz val="11"/>
        <rFont val="宋体"/>
        <family val="3"/>
        <charset val="134"/>
      </rPr>
      <t>舰队开启</t>
    </r>
    <phoneticPr fontId="14" type="noConversion"/>
  </si>
  <si>
    <r>
      <rPr>
        <sz val="11"/>
        <rFont val="宋体"/>
        <family val="3"/>
        <charset val="134"/>
      </rPr>
      <t>第</t>
    </r>
    <r>
      <rPr>
        <sz val="11"/>
        <rFont val="Verdana"/>
        <family val="2"/>
      </rPr>
      <t>4</t>
    </r>
    <r>
      <rPr>
        <sz val="11"/>
        <rFont val="宋体"/>
        <family val="3"/>
        <charset val="134"/>
      </rPr>
      <t>舰队开启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</si>
  <si>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*4</t>
    </r>
    <phoneticPr fontId="14" type="noConversion"/>
  </si>
  <si>
    <r>
      <rPr>
        <sz val="11"/>
        <rFont val="宋体"/>
        <family val="3"/>
        <charset val="134"/>
      </rPr>
      <t>给粮舰间宫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</si>
  <si>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</si>
  <si>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</si>
  <si>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*3</t>
    </r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</si>
  <si>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*5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</si>
  <si>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</si>
  <si>
    <r>
      <rPr>
        <sz val="11"/>
        <rFont val="宋体"/>
        <family val="3"/>
        <charset val="134"/>
      </rPr>
      <t>小型電探</t>
    </r>
    <r>
      <rPr>
        <sz val="11"/>
        <rFont val="Verdana"/>
        <family val="2"/>
      </rPr>
      <t>22</t>
    </r>
    <r>
      <rPr>
        <sz val="11"/>
        <rFont val="宋体"/>
        <family val="3"/>
        <charset val="134"/>
      </rPr>
      <t>号対水上電探改四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</si>
  <si>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</si>
  <si>
    <r>
      <rPr>
        <sz val="11"/>
        <rFont val="宋体"/>
        <family val="3"/>
        <charset val="134"/>
      </rPr>
      <t>大口径主砲試製</t>
    </r>
    <r>
      <rPr>
        <sz val="11"/>
        <rFont val="Verdana"/>
        <family val="2"/>
      </rPr>
      <t>35.6cm</t>
    </r>
    <r>
      <rPr>
        <sz val="11"/>
        <rFont val="宋体"/>
        <family val="3"/>
        <charset val="134"/>
      </rPr>
      <t>三連装砲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</si>
  <si>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</si>
  <si>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</si>
  <si>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*3</t>
    </r>
    <phoneticPr fontId="14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</si>
  <si>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*5
</t>
    </r>
    <r>
      <rPr>
        <sz val="11"/>
        <rFont val="宋体"/>
        <family val="3"/>
        <charset val="134"/>
      </rPr>
      <t>改修工廠開放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</si>
  <si>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*2  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</si>
  <si>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*3</t>
    </r>
    <phoneticPr fontId="13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</si>
  <si>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*3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</si>
  <si>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*2      
</t>
    </r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</si>
  <si>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</si>
  <si>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</si>
  <si>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探照灯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</si>
  <si>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*3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</si>
  <si>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*3</t>
    </r>
    <r>
      <rPr>
        <sz val="11"/>
        <color theme="1"/>
        <rFont val="ＭＳ Ｐゴシック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</si>
  <si>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开发自从</t>
    </r>
    <r>
      <rPr>
        <sz val="11"/>
        <rFont val="Verdana"/>
        <family val="2"/>
      </rPr>
      <t xml:space="preserve">*2      
</t>
    </r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</si>
  <si>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MS Gothic"/>
        <family val="3"/>
        <charset val="128"/>
      </rPr>
      <t>開発資材</t>
    </r>
    <r>
      <rPr>
        <sz val="11"/>
        <rFont val="Verdana"/>
        <family val="2"/>
      </rPr>
      <t xml:space="preserve">*2
</t>
    </r>
    <r>
      <rPr>
        <sz val="11"/>
        <rFont val="MS Gothic"/>
        <family val="3"/>
        <charset val="128"/>
      </rPr>
      <t>高速修復材</t>
    </r>
    <r>
      <rPr>
        <sz val="11"/>
        <rFont val="Verdana"/>
        <family val="2"/>
      </rPr>
      <t>*2</t>
    </r>
    <phoneticPr fontId="2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</si>
  <si>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</si>
  <si>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</si>
  <si>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驱逐舰深雪</t>
    </r>
    <phoneticPr fontId="14" type="noConversion"/>
  </si>
  <si>
    <r>
      <rPr>
        <sz val="11"/>
        <rFont val="宋体"/>
        <family val="3"/>
        <charset val="134"/>
      </rPr>
      <t>轻巡龙田</t>
    </r>
    <phoneticPr fontId="14" type="noConversion"/>
  </si>
  <si>
    <r>
      <rPr>
        <sz val="11"/>
        <rFont val="宋体"/>
        <family val="3"/>
        <charset val="134"/>
      </rPr>
      <t>正航赤城</t>
    </r>
    <phoneticPr fontId="14" type="noConversion"/>
  </si>
  <si>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</si>
  <si>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</si>
  <si>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家具箱（小）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</si>
  <si>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</si>
  <si>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</si>
  <si>
    <r>
      <rPr>
        <sz val="11"/>
        <rFont val="宋体"/>
        <family val="3"/>
        <charset val="134"/>
      </rPr>
      <t>给粮舰间宫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</si>
  <si>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</si>
  <si>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</si>
  <si>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家具箱（大）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</si>
  <si>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   
</t>
    </r>
    <r>
      <rPr>
        <sz val="11"/>
        <rFont val="宋体"/>
        <family val="3"/>
        <charset val="134"/>
      </rPr>
      <t>家具箱（大）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</si>
  <si>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</si>
  <si>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给粮舰「间宫」</t>
    </r>
    <r>
      <rPr>
        <sz val="11"/>
        <rFont val="Verdana"/>
        <family val="2"/>
      </rPr>
      <t>*1</t>
    </r>
  </si>
  <si>
    <r>
      <rPr>
        <sz val="11"/>
        <rFont val="宋体"/>
        <family val="3"/>
        <charset val="134"/>
      </rPr>
      <t>大口径主砲試製</t>
    </r>
    <r>
      <rPr>
        <sz val="11"/>
        <rFont val="Verdana"/>
        <family val="2"/>
      </rPr>
      <t>35.6cm</t>
    </r>
    <r>
      <rPr>
        <sz val="11"/>
        <rFont val="宋体"/>
        <family val="3"/>
        <charset val="134"/>
      </rPr>
      <t>三連装砲</t>
    </r>
    <phoneticPr fontId="14" type="noConversion"/>
  </si>
  <si>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 xml:space="preserve">)*1
</t>
    </r>
    <r>
      <rPr>
        <sz val="11"/>
        <rFont val="宋体"/>
        <family val="3"/>
        <charset val="134"/>
      </rPr>
      <t>航空要员熟练舰载机整备员</t>
    </r>
    <phoneticPr fontId="13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</si>
  <si>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</si>
  <si>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 xml:space="preserve">)*1
</t>
    </r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</si>
  <si>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对舰强化弹一式徹甲弹</t>
    </r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</si>
  <si>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对舰强化弹一式徹甲弹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</si>
  <si>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*5
</t>
    </r>
    <r>
      <rPr>
        <sz val="11"/>
        <rFont val="宋体"/>
        <family val="3"/>
        <charset val="134"/>
      </rPr>
      <t>勋章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</si>
  <si>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 xml:space="preserve">)*1
</t>
    </r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 xml:space="preserve">*1                                                               </t>
    </r>
    <phoneticPr fontId="14" type="noConversion"/>
  </si>
  <si>
    <r>
      <rPr>
        <sz val="11"/>
        <rFont val="宋体"/>
        <family val="3"/>
        <charset val="134"/>
      </rPr>
      <t>给粮舰「間宮」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</si>
  <si>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三式水中探信仪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</si>
  <si>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礼物箱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</si>
  <si>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>)*1</t>
    </r>
  </si>
  <si>
    <r>
      <rPr>
        <sz val="11"/>
        <rFont val="宋体"/>
        <family val="3"/>
        <charset val="134"/>
      </rPr>
      <t>给粮舰「伊良湖」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中</t>
    </r>
    <r>
      <rPr>
        <sz val="11"/>
        <rFont val="Verdana"/>
        <family val="2"/>
      </rPr>
      <t>)*1</t>
    </r>
    <phoneticPr fontId="13" type="noConversion"/>
  </si>
  <si>
    <r>
      <t>25mm</t>
    </r>
    <r>
      <rPr>
        <sz val="11"/>
        <rFont val="宋体"/>
        <family val="3"/>
        <charset val="134"/>
      </rPr>
      <t>三连装对空机枪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三式弾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</si>
  <si>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*3      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*3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</si>
  <si>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*3     
</t>
    </r>
    <r>
      <rPr>
        <sz val="11"/>
        <rFont val="宋体"/>
        <family val="3"/>
        <charset val="134"/>
      </rPr>
      <t>九三式水中听音机</t>
    </r>
    <phoneticPr fontId="13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</si>
  <si>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      
</t>
    </r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</si>
  <si>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*5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</si>
  <si>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九三式水中听音机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</si>
  <si>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</si>
  <si>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*4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*4</t>
    </r>
    <phoneticPr fontId="14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</si>
  <si>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战斗粮食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</si>
  <si>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战斗粮食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</si>
  <si>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战斗粮食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礼物箱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</si>
  <si>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礼物箱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</si>
  <si>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给粮舰「伊良湖」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</si>
  <si>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高速修復材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舰战零战</t>
    </r>
    <r>
      <rPr>
        <sz val="11"/>
        <rFont val="Verdana"/>
        <family val="2"/>
      </rPr>
      <t>52</t>
    </r>
    <r>
      <rPr>
        <sz val="11"/>
        <rFont val="宋体"/>
        <family val="3"/>
        <charset val="134"/>
      </rPr>
      <t>型丙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六〇一空</t>
    </r>
    <r>
      <rPr>
        <sz val="11"/>
        <rFont val="Verdana"/>
        <family val="2"/>
      </rPr>
      <t>)</t>
    </r>
    <phoneticPr fontId="13" type="noConversion"/>
  </si>
  <si>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 xml:space="preserve">)*1
</t>
    </r>
    <r>
      <rPr>
        <sz val="11"/>
        <rFont val="宋体"/>
        <family val="3"/>
        <charset val="134"/>
      </rPr>
      <t>给粮舰「間宮」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</si>
  <si>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改修資材*</t>
    </r>
    <r>
      <rPr>
        <sz val="11"/>
        <rFont val="Verdana"/>
        <family val="2"/>
      </rPr>
      <t xml:space="preserve">2
</t>
    </r>
    <r>
      <rPr>
        <sz val="11"/>
        <rFont val="宋体"/>
        <family val="3"/>
        <charset val="134"/>
      </rPr>
      <t>特注家具職人</t>
    </r>
    <phoneticPr fontId="13" type="noConversion"/>
  </si>
  <si>
    <r>
      <rPr>
        <sz val="11"/>
        <rFont val="宋体"/>
        <family val="3"/>
        <charset val="134"/>
      </rPr>
      <t>改修資材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礼物箱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</si>
  <si>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小型電探</t>
    </r>
    <r>
      <rPr>
        <sz val="11"/>
        <rFont val="Verdana"/>
        <family val="2"/>
      </rPr>
      <t>13</t>
    </r>
    <r>
      <rPr>
        <sz val="11"/>
        <rFont val="宋体"/>
        <family val="3"/>
        <charset val="134"/>
      </rPr>
      <t>号対空電探改
戦闘糧食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</si>
  <si>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対空機銃</t>
    </r>
    <r>
      <rPr>
        <sz val="11"/>
        <rFont val="Verdana"/>
        <family val="2"/>
      </rPr>
      <t>25mm</t>
    </r>
    <r>
      <rPr>
        <sz val="11"/>
        <rFont val="宋体"/>
        <family val="3"/>
        <charset val="134"/>
      </rPr>
      <t>三連装機銃</t>
    </r>
    <r>
      <rPr>
        <sz val="11"/>
        <rFont val="Verdana"/>
        <family val="2"/>
      </rPr>
      <t xml:space="preserve"> </t>
    </r>
    <r>
      <rPr>
        <sz val="11"/>
        <rFont val="宋体"/>
        <family val="3"/>
        <charset val="134"/>
      </rPr>
      <t>集中配備
改修資材</t>
    </r>
    <r>
      <rPr>
        <sz val="11"/>
        <rFont val="Verdana"/>
        <family val="2"/>
      </rPr>
      <t>*3</t>
    </r>
    <phoneticPr fontId="13" type="noConversion"/>
  </si>
  <si>
    <r>
      <rPr>
        <sz val="11"/>
        <rFont val="宋体"/>
        <family val="3"/>
        <charset val="134"/>
      </rPr>
      <t>改修資材</t>
    </r>
    <r>
      <rPr>
        <sz val="11"/>
        <rFont val="Verdana"/>
        <family val="2"/>
      </rPr>
      <t xml:space="preserve">*3
</t>
    </r>
    <r>
      <rPr>
        <sz val="11"/>
        <rFont val="宋体"/>
        <family val="3"/>
        <charset val="134"/>
      </rPr>
      <t>菱饼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</si>
  <si>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家具春の一番</t>
    </r>
    <r>
      <rPr>
        <sz val="11"/>
        <rFont val="Verdana"/>
        <family val="2"/>
      </rPr>
      <t>*1</t>
    </r>
    <phoneticPr fontId="13" type="noConversion"/>
  </si>
  <si>
    <t>改修資材*3
大発動艇</t>
    <phoneticPr fontId="13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</si>
  <si>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</si>
  <si>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</si>
  <si>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</si>
  <si>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</si>
  <si>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*3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</si>
  <si>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*3   
</t>
    </r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</si>
  <si>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   
</t>
    </r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</si>
  <si>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*3</t>
    </r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</si>
  <si>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*5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>)*1</t>
    </r>
  </si>
  <si>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 xml:space="preserve">)*1
</t>
    </r>
    <r>
      <rPr>
        <sz val="11"/>
        <rFont val="宋体"/>
        <family val="3"/>
        <charset val="134"/>
      </rPr>
      <t>给粮舰「伊良湖」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</si>
  <si>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*5     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*3</t>
    </r>
    <phoneticPr fontId="14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</si>
  <si>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*2     
</t>
    </r>
    <r>
      <rPr>
        <sz val="11"/>
        <rFont val="宋体"/>
        <family val="3"/>
        <charset val="134"/>
      </rPr>
      <t>家具箱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大</t>
    </r>
    <r>
      <rPr>
        <sz val="11"/>
        <rFont val="Verdana"/>
        <family val="2"/>
      </rPr>
      <t>)*2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</si>
  <si>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*4     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</si>
  <si>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</si>
  <si>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>*2</t>
    </r>
  </si>
  <si>
    <r>
      <rPr>
        <sz val="11"/>
        <rFont val="宋体"/>
        <family val="3"/>
        <charset val="134"/>
      </rPr>
      <t>高速修复</t>
    </r>
    <r>
      <rPr>
        <sz val="11"/>
        <rFont val="Verdana"/>
        <family val="2"/>
      </rPr>
      <t xml:space="preserve">*2      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</si>
  <si>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家具箱（小）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</si>
  <si>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家具箱（小）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家具箱（中）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</si>
  <si>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*3   
</t>
    </r>
    <r>
      <rPr>
        <sz val="11"/>
        <rFont val="宋体"/>
        <family val="3"/>
        <charset val="134"/>
      </rPr>
      <t>家具箱（大）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</si>
  <si>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应急修理要员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</si>
  <si>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舰爆</t>
    </r>
    <r>
      <rPr>
        <sz val="11"/>
        <rFont val="Verdana"/>
        <family val="2"/>
      </rPr>
      <t>Ju87C</t>
    </r>
    <r>
      <rPr>
        <sz val="11"/>
        <rFont val="宋体"/>
        <family val="3"/>
        <charset val="134"/>
      </rPr>
      <t>改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</si>
  <si>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舰爆</t>
    </r>
    <r>
      <rPr>
        <sz val="11"/>
        <rFont val="Verdana"/>
        <family val="2"/>
      </rPr>
      <t>Ju87C</t>
    </r>
    <r>
      <rPr>
        <sz val="11"/>
        <rFont val="宋体"/>
        <family val="3"/>
        <charset val="134"/>
      </rPr>
      <t>改</t>
    </r>
    <r>
      <rPr>
        <sz val="11"/>
        <rFont val="Verdana"/>
        <family val="2"/>
      </rPr>
      <t xml:space="preserve">*1
</t>
    </r>
    <r>
      <rPr>
        <sz val="11"/>
        <rFont val="宋体"/>
        <family val="3"/>
        <charset val="134"/>
      </rPr>
      <t>特制家具职人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</si>
  <si>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德国驱逐舰</t>
    </r>
    <r>
      <rPr>
        <sz val="11"/>
        <rFont val="Verdana"/>
        <family val="2"/>
      </rPr>
      <t>Z1</t>
    </r>
    <phoneticPr fontId="14" type="noConversion"/>
  </si>
  <si>
    <r>
      <rPr>
        <sz val="11"/>
        <rFont val="宋体"/>
        <family val="3"/>
        <charset val="134"/>
      </rPr>
      <t>家具箱（小）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</si>
  <si>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水爆瑞雲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六三四空</t>
    </r>
    <r>
      <rPr>
        <sz val="11"/>
        <rFont val="Verdana"/>
        <family val="2"/>
      </rPr>
      <t>)*1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</si>
  <si>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*1</t>
    </r>
    <phoneticPr fontId="14" type="noConversion"/>
  </si>
  <si>
    <r>
      <t>53cm</t>
    </r>
    <r>
      <rPr>
        <sz val="11"/>
        <rFont val="宋体"/>
        <family val="3"/>
        <charset val="134"/>
      </rPr>
      <t>艦首魚雷</t>
    </r>
    <r>
      <rPr>
        <sz val="11"/>
        <rFont val="Verdana"/>
        <family val="2"/>
      </rPr>
      <t>(8</t>
    </r>
    <r>
      <rPr>
        <sz val="11"/>
        <rFont val="宋体"/>
        <family val="3"/>
        <charset val="134"/>
      </rPr>
      <t>門</t>
    </r>
    <r>
      <rPr>
        <sz val="11"/>
        <rFont val="Verdana"/>
        <family val="2"/>
      </rPr>
      <t>8</t>
    </r>
    <r>
      <rPr>
        <sz val="11"/>
        <rFont val="宋体"/>
        <family val="3"/>
        <charset val="134"/>
      </rPr>
      <t>門</t>
    </r>
    <r>
      <rPr>
        <sz val="11"/>
        <rFont val="Verdana"/>
        <family val="2"/>
      </rPr>
      <t>)</t>
    </r>
    <phoneticPr fontId="14" type="noConversion"/>
  </si>
  <si>
    <r>
      <t>25mm</t>
    </r>
    <r>
      <rPr>
        <sz val="11"/>
        <rFont val="宋体"/>
        <family val="3"/>
        <charset val="134"/>
      </rPr>
      <t>三连装机枪
开发资材</t>
    </r>
    <r>
      <rPr>
        <sz val="11"/>
        <rFont val="Verdana"/>
        <family val="2"/>
      </rPr>
      <t>*2</t>
    </r>
    <phoneticPr fontId="13" type="noConversion"/>
  </si>
  <si>
    <r>
      <rPr>
        <sz val="11"/>
        <rFont val="宋体"/>
        <family val="3"/>
        <charset val="134"/>
      </rPr>
      <t>高射装置</t>
    </r>
    <r>
      <rPr>
        <sz val="11"/>
        <rFont val="Verdana"/>
        <family val="2"/>
      </rPr>
      <t>91</t>
    </r>
    <r>
      <rPr>
        <sz val="11"/>
        <rFont val="宋体"/>
        <family val="3"/>
        <charset val="134"/>
      </rPr>
      <t>式高射装置</t>
    </r>
    <r>
      <rPr>
        <sz val="11"/>
        <rFont val="Verdana"/>
        <family val="2"/>
      </rPr>
      <t xml:space="preserve">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*2_x0000_</t>
    </r>
    <phoneticPr fontId="14" type="noConversion"/>
  </si>
  <si>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*3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</si>
  <si>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*1     
</t>
    </r>
    <r>
      <rPr>
        <sz val="11"/>
        <rFont val="宋体"/>
        <family val="3"/>
        <charset val="134"/>
      </rPr>
      <t>司令部要员</t>
    </r>
    <r>
      <rPr>
        <sz val="11"/>
        <rFont val="Verdana"/>
        <family val="2"/>
      </rPr>
      <t>*1</t>
    </r>
    <phoneticPr fontId="13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</si>
  <si>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 xml:space="preserve">*2
</t>
    </r>
    <r>
      <rPr>
        <sz val="11"/>
        <rFont val="宋体"/>
        <family val="3"/>
        <charset val="134"/>
      </rPr>
      <t>家具箱（大）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</si>
  <si>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</si>
  <si>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高速建造</t>
    </r>
    <r>
      <rPr>
        <sz val="11"/>
        <rFont val="Verdana"/>
        <family val="2"/>
      </rPr>
      <t xml:space="preserve">*1   
</t>
    </r>
    <r>
      <rPr>
        <sz val="11"/>
        <rFont val="宋体"/>
        <family val="3"/>
        <charset val="134"/>
      </rPr>
      <t>开发资材</t>
    </r>
    <r>
      <rPr>
        <sz val="11"/>
        <rFont val="Verdana"/>
        <family val="2"/>
      </rPr>
      <t>*2</t>
    </r>
    <phoneticPr fontId="14" type="noConversion"/>
  </si>
  <si>
    <r>
      <rPr>
        <sz val="11"/>
        <rFont val="宋体"/>
        <family val="3"/>
        <charset val="134"/>
      </rPr>
      <t>大型舰建造开启</t>
    </r>
    <phoneticPr fontId="14" type="noConversion"/>
  </si>
  <si>
    <r>
      <rPr>
        <sz val="11"/>
        <rFont val="宋体"/>
        <family val="3"/>
        <charset val="134"/>
      </rPr>
      <t>ドラム缶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輸送用</t>
    </r>
    <r>
      <rPr>
        <sz val="11"/>
        <rFont val="Verdana"/>
        <family val="2"/>
      </rPr>
      <t>)*3</t>
    </r>
  </si>
  <si>
    <r>
      <rPr>
        <sz val="11"/>
        <rFont val="宋体"/>
        <family val="3"/>
        <charset val="134"/>
      </rPr>
      <t>ドラム缶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輸送用</t>
    </r>
    <r>
      <rPr>
        <sz val="11"/>
        <rFont val="Verdana"/>
        <family val="2"/>
      </rPr>
      <t>)*1</t>
    </r>
  </si>
  <si>
    <r>
      <rPr>
        <sz val="11"/>
        <rFont val="宋体"/>
        <family val="3"/>
        <charset val="134"/>
      </rPr>
      <t>天山一二型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友永隊</t>
    </r>
    <r>
      <rPr>
        <sz val="11"/>
        <rFont val="Verdana"/>
        <family val="2"/>
      </rPr>
      <t>)</t>
    </r>
    <phoneticPr fontId="14" type="noConversion"/>
  </si>
  <si>
    <r>
      <rPr>
        <sz val="11"/>
        <rFont val="宋体"/>
        <family val="3"/>
        <charset val="134"/>
      </rPr>
      <t>艦上爆撃機彗星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江草隊</t>
    </r>
    <r>
      <rPr>
        <sz val="11"/>
        <rFont val="Verdana"/>
        <family val="2"/>
      </rPr>
      <t>)</t>
    </r>
    <phoneticPr fontId="14" type="noConversion"/>
  </si>
  <si>
    <r>
      <rPr>
        <sz val="11"/>
        <rFont val="宋体"/>
        <family val="3"/>
        <charset val="134"/>
      </rPr>
      <t>艦上戦闘機烈風</t>
    </r>
    <r>
      <rPr>
        <sz val="11"/>
        <rFont val="Verdana"/>
        <family val="2"/>
      </rPr>
      <t>(</t>
    </r>
    <r>
      <rPr>
        <sz val="11"/>
        <rFont val="宋体"/>
        <family val="3"/>
        <charset val="134"/>
      </rPr>
      <t>六〇一空</t>
    </r>
    <r>
      <rPr>
        <sz val="11"/>
        <rFont val="Verdana"/>
        <family val="2"/>
      </rPr>
      <t>)</t>
    </r>
    <phoneticPr fontId="14" type="noConversion"/>
  </si>
  <si>
    <r>
      <rPr>
        <sz val="11"/>
        <rFont val="宋体"/>
        <family val="3"/>
        <charset val="134"/>
      </rPr>
      <t>给粮舰「伊良湖」</t>
    </r>
    <r>
      <rPr>
        <sz val="11"/>
        <rFont val="Verdana"/>
        <family val="2"/>
      </rPr>
      <t>*4</t>
    </r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</si>
  <si>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*7</t>
    </r>
    <phoneticPr fontId="14" type="noConversion"/>
  </si>
  <si>
    <r>
      <rPr>
        <sz val="11"/>
        <rFont val="宋体"/>
        <family val="3"/>
        <charset val="134"/>
      </rPr>
      <t>改修资材</t>
    </r>
    <r>
      <rPr>
        <sz val="11"/>
        <rFont val="Verdana"/>
        <family val="2"/>
      </rPr>
      <t>*1</t>
    </r>
  </si>
  <si>
    <r>
      <rPr>
        <sz val="11"/>
        <rFont val="宋体"/>
        <family val="3"/>
        <charset val="134"/>
      </rPr>
      <t>家具箱（大）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</si>
  <si>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書類一式</t>
    </r>
    <r>
      <rPr>
        <sz val="11"/>
        <rFont val="Verdana"/>
        <family val="2"/>
      </rPr>
      <t>&amp;</t>
    </r>
    <r>
      <rPr>
        <sz val="11"/>
        <rFont val="宋体"/>
        <family val="3"/>
        <charset val="134"/>
      </rPr>
      <t>指輪（结婚道具）</t>
    </r>
    <r>
      <rPr>
        <sz val="11"/>
        <rFont val="Verdana"/>
        <family val="2"/>
      </rPr>
      <t>*1</t>
    </r>
    <phoneticPr fontId="14" type="noConversion"/>
  </si>
  <si>
    <r>
      <rPr>
        <sz val="11"/>
        <rFont val="宋体"/>
        <family val="3"/>
        <charset val="134"/>
      </rPr>
      <t>家具煎餅布団</t>
    </r>
    <r>
      <rPr>
        <sz val="11"/>
        <rFont val="Verdana"/>
        <family val="2"/>
      </rPr>
      <t>*1</t>
    </r>
    <phoneticPr fontId="14" type="noConversion"/>
  </si>
  <si>
    <r>
      <t xml:space="preserve"> 戦闘糧食*1</t>
    </r>
    <r>
      <rPr>
        <sz val="11"/>
        <rFont val="宋体"/>
        <family val="3"/>
        <charset val="134"/>
      </rPr>
      <t xml:space="preserve">
勲章*1</t>
    </r>
    <phoneticPr fontId="2"/>
  </si>
  <si>
    <r>
      <t>戦闘糧食*1</t>
    </r>
    <r>
      <rPr>
        <sz val="11"/>
        <rFont val="宋体"/>
        <family val="3"/>
        <charset val="134"/>
      </rPr>
      <t xml:space="preserve">
特注家具職人*1</t>
    </r>
    <phoneticPr fontId="2"/>
  </si>
  <si>
    <r>
      <rPr>
        <sz val="11"/>
        <color theme="1"/>
        <rFont val="SimSun-ExtB"/>
        <family val="3"/>
        <charset val="134"/>
      </rPr>
      <t>轻</t>
    </r>
    <r>
      <rPr>
        <sz val="11"/>
        <color theme="1"/>
        <rFont val="MS Gothic"/>
        <family val="3"/>
        <charset val="128"/>
      </rPr>
      <t>巡1只，其他任意艘</t>
    </r>
    <r>
      <rPr>
        <sz val="11"/>
        <color theme="1"/>
        <rFont val="SimSun-ExtB"/>
        <family val="3"/>
        <charset val="134"/>
      </rPr>
      <t>驱</t>
    </r>
    <r>
      <rPr>
        <sz val="11"/>
        <color theme="1"/>
        <rFont val="MS Gothic"/>
        <family val="3"/>
        <charset val="128"/>
      </rPr>
      <t>逐的水雷</t>
    </r>
    <r>
      <rPr>
        <sz val="11"/>
        <color theme="1"/>
        <rFont val="SimSun-ExtB"/>
        <family val="3"/>
        <charset val="134"/>
      </rPr>
      <t>战队</t>
    </r>
    <r>
      <rPr>
        <sz val="11"/>
        <color theme="1"/>
        <rFont val="MS Gothic"/>
        <family val="3"/>
        <charset val="128"/>
      </rPr>
      <t>出</t>
    </r>
    <r>
      <rPr>
        <sz val="11"/>
        <color theme="1"/>
        <rFont val="SimSun-ExtB"/>
        <family val="3"/>
        <charset val="134"/>
      </rPr>
      <t>击1-3 BOSS战获得3次S胜</t>
    </r>
    <phoneticPr fontId="2"/>
  </si>
  <si>
    <t>オリョール海の制海権を確保せよ！</t>
    <phoneticPr fontId="2"/>
  </si>
  <si>
    <t>勲章*1
給糧艦「伊良湖」*2</t>
    <phoneticPr fontId="2"/>
  </si>
  <si>
    <r>
      <rPr>
        <sz val="11"/>
        <color theme="1"/>
        <rFont val="MS Gothic"/>
        <family val="3"/>
        <charset val="128"/>
      </rPr>
      <t>大潮</t>
    </r>
    <r>
      <rPr>
        <sz val="11"/>
        <color theme="1"/>
        <rFont val="SimSun-ExtB"/>
        <family val="3"/>
        <charset val="134"/>
      </rPr>
      <t>为旗舰+其他任意出击2-3 BOSS战获得6次S胜</t>
    </r>
    <phoneticPr fontId="2"/>
  </si>
  <si>
    <r>
      <t>大潮/大潮改/大潮改二均可,必</t>
    </r>
    <r>
      <rPr>
        <sz val="11"/>
        <color theme="1"/>
        <rFont val="SimSun-ExtB"/>
        <family val="3"/>
        <charset val="134"/>
      </rPr>
      <t>须旗舰</t>
    </r>
    <phoneticPr fontId="2"/>
  </si>
  <si>
    <t>旗艦「大潮」出撃せよ</t>
    <phoneticPr fontId="2"/>
  </si>
  <si>
    <t>B64
B20</t>
    <phoneticPr fontId="2"/>
  </si>
  <si>
    <t>B65
B59</t>
    <phoneticPr fontId="2"/>
  </si>
  <si>
    <t>改修資材*3
戦闘糧食*1</t>
    <phoneticPr fontId="2"/>
  </si>
  <si>
    <r>
      <rPr>
        <sz val="11"/>
        <color rgb="FFFF0000"/>
        <rFont val="MS Gothic"/>
        <family val="3"/>
      </rPr>
      <t>大潮改二</t>
    </r>
    <r>
      <rPr>
        <sz val="11"/>
        <color theme="1"/>
        <rFont val="SimSun-ExtB"/>
        <family val="3"/>
        <charset val="134"/>
      </rPr>
      <t>为旗舰+其他任意出击3-5 BOSS战获得S胜</t>
    </r>
    <phoneticPr fontId="2"/>
  </si>
  <si>
    <r>
      <t>只可</t>
    </r>
    <r>
      <rPr>
        <sz val="11"/>
        <color rgb="FFFF0000"/>
        <rFont val="MS Gothic"/>
        <family val="3"/>
      </rPr>
      <t>大潮改二</t>
    </r>
    <r>
      <rPr>
        <sz val="11"/>
        <color theme="1"/>
        <rFont val="MS Gothic"/>
        <family val="3"/>
        <charset val="128"/>
      </rPr>
      <t>,必</t>
    </r>
    <r>
      <rPr>
        <sz val="11"/>
        <color theme="1"/>
        <rFont val="SimSun-ExtB"/>
        <family val="3"/>
        <charset val="134"/>
      </rPr>
      <t>须旗舰</t>
    </r>
    <phoneticPr fontId="2"/>
  </si>
  <si>
    <t>艦隊、三周年！</t>
    <phoneticPr fontId="2"/>
  </si>
  <si>
    <t>B8</t>
    <phoneticPr fontId="2"/>
  </si>
  <si>
    <t>家具「三周年記念」挂轴</t>
    <phoneticPr fontId="2"/>
  </si>
  <si>
    <r>
      <t>任意配置出</t>
    </r>
    <r>
      <rPr>
        <sz val="11"/>
        <color theme="1"/>
        <rFont val="SimSun-ExtB"/>
        <family val="3"/>
        <charset val="134"/>
      </rPr>
      <t>击</t>
    </r>
    <r>
      <rPr>
        <sz val="11"/>
        <color theme="1"/>
        <rFont val="MS Gothic"/>
        <family val="3"/>
        <charset val="128"/>
      </rPr>
      <t>1-4 BOSS</t>
    </r>
    <r>
      <rPr>
        <sz val="11"/>
        <color theme="1"/>
        <rFont val="SimSun-ExtB"/>
        <family val="3"/>
        <charset val="134"/>
      </rPr>
      <t>战获得5次S胜</t>
    </r>
    <phoneticPr fontId="2"/>
  </si>
  <si>
    <r>
      <rPr>
        <sz val="11"/>
        <color theme="1"/>
        <rFont val="MS Gothic"/>
        <family val="3"/>
        <charset val="128"/>
      </rPr>
      <t>任意配置出</t>
    </r>
    <r>
      <rPr>
        <sz val="11"/>
        <color theme="1"/>
        <rFont val="SimSun-ExtB"/>
        <family val="3"/>
        <charset val="134"/>
      </rPr>
      <t xml:space="preserve">击2-2，2-3 </t>
    </r>
    <r>
      <rPr>
        <sz val="11"/>
        <color theme="1"/>
        <rFont val="Verdana"/>
        <family val="2"/>
      </rPr>
      <t>BOSS</t>
    </r>
    <r>
      <rPr>
        <sz val="11"/>
        <color theme="1"/>
        <rFont val="SimSun-ExtB"/>
        <family val="3"/>
        <charset val="134"/>
      </rPr>
      <t>战各获</t>
    </r>
    <r>
      <rPr>
        <sz val="11"/>
        <color theme="1"/>
        <rFont val="MS Gothic"/>
        <family val="3"/>
        <charset val="128"/>
      </rPr>
      <t>得1次</t>
    </r>
    <r>
      <rPr>
        <sz val="11"/>
        <color theme="1"/>
        <rFont val="Verdana"/>
        <family val="2"/>
      </rPr>
      <t>S</t>
    </r>
    <r>
      <rPr>
        <sz val="11"/>
        <color theme="1"/>
        <rFont val="Arial Unicode MS"/>
        <family val="2"/>
        <charset val="134"/>
      </rPr>
      <t>胜</t>
    </r>
    <phoneticPr fontId="2"/>
  </si>
  <si>
    <r>
      <rPr>
        <sz val="11"/>
        <color theme="1"/>
        <rFont val="SimSun-ExtB"/>
        <family val="3"/>
        <charset val="134"/>
      </rPr>
      <t>顺序不限</t>
    </r>
    <r>
      <rPr>
        <sz val="11"/>
        <color theme="1"/>
        <rFont val="MS Gothic"/>
        <family val="3"/>
        <charset val="128"/>
      </rPr>
      <t xml:space="preserve">
期</t>
    </r>
    <r>
      <rPr>
        <sz val="11"/>
        <color theme="1"/>
        <rFont val="SimSun-ExtB"/>
        <family val="3"/>
        <charset val="134"/>
      </rPr>
      <t>间限定？如为限定将在下次维护去除</t>
    </r>
    <phoneticPr fontId="2"/>
  </si>
  <si>
    <t>強行高速輸送部隊、出撃せよ！</t>
    <phoneticPr fontId="2"/>
  </si>
  <si>
    <t>改修資材*2
給糧艦「伊良湖」*1</t>
    <phoneticPr fontId="2"/>
  </si>
  <si>
    <r>
      <rPr>
        <sz val="11"/>
        <color theme="1"/>
        <rFont val="SimSun-ExtB"/>
        <family val="3"/>
        <charset val="134"/>
      </rPr>
      <t>川内改二，江风改二，时雨改二</t>
    </r>
    <r>
      <rPr>
        <sz val="11"/>
        <color theme="1"/>
        <rFont val="MS Gothic"/>
        <family val="3"/>
        <charset val="128"/>
      </rPr>
      <t>+</t>
    </r>
    <r>
      <rPr>
        <sz val="11"/>
        <color theme="1"/>
        <rFont val="SimSun-ExtB"/>
        <family val="3"/>
        <charset val="134"/>
      </rPr>
      <t>任意驱逐</t>
    </r>
    <r>
      <rPr>
        <sz val="11"/>
        <color theme="1"/>
        <rFont val="MS Gothic"/>
        <family val="3"/>
        <charset val="128"/>
      </rPr>
      <t>2</t>
    </r>
    <r>
      <rPr>
        <sz val="11"/>
        <color theme="1"/>
        <rFont val="SimSun-ExtB"/>
        <family val="3"/>
        <charset val="134"/>
      </rPr>
      <t>艘为必须配置（川内可不放旗舰）
另外1艘可自由选择配置，无舰种要求</t>
    </r>
    <phoneticPr fontId="2"/>
  </si>
  <si>
    <t>「第一航空戦隊」西へ！</t>
    <phoneticPr fontId="2"/>
  </si>
  <si>
    <t>B68
F33</t>
    <phoneticPr fontId="2"/>
  </si>
  <si>
    <t>熟練搭乗員*1
改修資材*3</t>
    <phoneticPr fontId="2"/>
  </si>
  <si>
    <t>可以携带其他舰娘，但不能是旗舰</t>
    <phoneticPr fontId="13" type="noConversion"/>
  </si>
  <si>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</t>
    </r>
    <r>
      <rPr>
        <sz val="11"/>
        <color rgb="FFFF0000"/>
        <rFont val="SimSun-ExtB"/>
        <family val="3"/>
        <charset val="134"/>
      </rPr>
      <t>赤城</t>
    </r>
    <r>
      <rPr>
        <sz val="11"/>
        <color theme="1"/>
        <rFont val="SimSun-ExtB"/>
        <family val="3"/>
        <charset val="134"/>
      </rPr>
      <t>，僚舰</t>
    </r>
    <r>
      <rPr>
        <sz val="11"/>
        <color rgb="FFFF0000"/>
        <rFont val="SimSun-ExtB"/>
        <family val="3"/>
        <charset val="134"/>
      </rPr>
      <t>加贺</t>
    </r>
    <r>
      <rPr>
        <sz val="11"/>
        <color theme="1"/>
        <rFont val="SimSun-ExtB"/>
        <family val="3"/>
        <charset val="134"/>
      </rPr>
      <t>出击4-5 BOSS战获得S胜</t>
    </r>
    <phoneticPr fontId="2"/>
  </si>
  <si>
    <r>
      <rPr>
        <sz val="11"/>
        <color rgb="FFFF0000"/>
        <rFont val="MS Gothic"/>
        <family val="3"/>
        <charset val="128"/>
      </rPr>
      <t>川内改二，江</t>
    </r>
    <r>
      <rPr>
        <sz val="11"/>
        <color rgb="FFFF0000"/>
        <rFont val="SimSun-ExtB"/>
        <family val="3"/>
        <charset val="134"/>
      </rPr>
      <t>风改二，时雨改二</t>
    </r>
    <r>
      <rPr>
        <sz val="11"/>
        <color theme="1"/>
        <rFont val="SimSun-ExtB"/>
        <family val="3"/>
        <charset val="134"/>
      </rPr>
      <t>+</t>
    </r>
    <r>
      <rPr>
        <sz val="11"/>
        <color rgb="FFFF0000"/>
        <rFont val="SimSun-ExtB"/>
        <family val="3"/>
        <charset val="134"/>
      </rPr>
      <t>任意驱逐2艘</t>
    </r>
    <r>
      <rPr>
        <sz val="11"/>
        <color theme="1"/>
        <rFont val="SimSun-ExtB"/>
        <family val="3"/>
        <charset val="134"/>
      </rPr>
      <t xml:space="preserve">
出击4-1 BOSS战获得S胜</t>
    </r>
    <phoneticPr fontId="2"/>
  </si>
  <si>
    <r>
      <rPr>
        <sz val="11"/>
        <color theme="1"/>
        <rFont val="MS Gothic"/>
        <family val="3"/>
        <charset val="128"/>
      </rPr>
      <t>可以携</t>
    </r>
    <r>
      <rPr>
        <sz val="11"/>
        <color theme="1"/>
        <rFont val="SimSun-ExtB"/>
        <family val="3"/>
        <charset val="134"/>
      </rPr>
      <t>带</t>
    </r>
    <r>
      <rPr>
        <sz val="11"/>
        <color theme="1"/>
        <rFont val="MS Gothic"/>
        <family val="3"/>
        <charset val="128"/>
      </rPr>
      <t>其他任意</t>
    </r>
    <r>
      <rPr>
        <sz val="11"/>
        <color theme="1"/>
        <rFont val="SimSun-ExtB"/>
        <family val="3"/>
        <charset val="134"/>
      </rPr>
      <t>舰</t>
    </r>
    <r>
      <rPr>
        <sz val="11"/>
        <color theme="1"/>
        <rFont val="MS Gothic"/>
        <family val="3"/>
        <charset val="128"/>
      </rPr>
      <t>娘，</t>
    </r>
    <r>
      <rPr>
        <sz val="11"/>
        <color rgb="FFFF0000"/>
        <rFont val="MS Gothic"/>
        <family val="3"/>
        <charset val="128"/>
      </rPr>
      <t>赤城必</t>
    </r>
    <r>
      <rPr>
        <sz val="11"/>
        <color rgb="FFFF0000"/>
        <rFont val="SimSun-ExtB"/>
        <family val="3"/>
        <charset val="134"/>
      </rPr>
      <t>须旗舰</t>
    </r>
    <phoneticPr fontId="2"/>
  </si>
  <si>
    <t>C9</t>
    <phoneticPr fontId="2"/>
  </si>
  <si>
    <t>演习类</t>
  </si>
  <si>
    <t>精鋭艦隊演習</t>
  </si>
  <si>
    <t>高速修复*1
战斗粮食*1</t>
  </si>
  <si>
    <t>Bd2
F32</t>
    <phoneticPr fontId="14" type="noConversion"/>
  </si>
  <si>
    <t>開発資材*2
戦闘糧食*1</t>
    <phoneticPr fontId="14" type="noConversion"/>
  </si>
  <si>
    <t>上陸部隊演習</t>
  </si>
  <si>
    <t>本日演习7次并胜利</t>
    <phoneticPr fontId="13" type="noConversion"/>
  </si>
  <si>
    <r>
      <rPr>
        <sz val="11"/>
        <color theme="1"/>
        <rFont val="宋体"/>
        <family val="3"/>
        <charset val="134"/>
      </rPr>
      <t>当日演习取得</t>
    </r>
    <r>
      <rPr>
        <sz val="11"/>
        <color theme="1"/>
        <rFont val="Verdana"/>
        <family val="2"/>
      </rPr>
      <t>5</t>
    </r>
    <r>
      <rPr>
        <sz val="11"/>
        <color theme="1"/>
        <rFont val="宋体"/>
        <family val="3"/>
        <charset val="134"/>
      </rPr>
      <t>次胜利可以完成</t>
    </r>
    <phoneticPr fontId="2"/>
  </si>
  <si>
    <t>本日演习4次并胜利</t>
    <phoneticPr fontId="13" type="noConversion"/>
  </si>
  <si>
    <r>
      <t>C D</t>
    </r>
    <r>
      <rPr>
        <sz val="11"/>
        <color theme="1"/>
        <rFont val="SimSun-ExtB"/>
        <family val="3"/>
        <charset val="134"/>
      </rPr>
      <t>败可</t>
    </r>
    <phoneticPr fontId="2"/>
  </si>
  <si>
    <r>
      <rPr>
        <sz val="11"/>
        <color theme="1"/>
        <rFont val="宋体"/>
        <family val="3"/>
        <charset val="134"/>
      </rPr>
      <t>如果</t>
    </r>
    <r>
      <rPr>
        <sz val="11"/>
        <color theme="1"/>
        <rFont val="Verdana"/>
        <family val="2"/>
      </rPr>
      <t>C2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Verdana"/>
        <family val="2"/>
      </rPr>
      <t>C6</t>
    </r>
    <r>
      <rPr>
        <sz val="11"/>
        <color theme="1"/>
        <rFont val="宋体"/>
        <family val="3"/>
        <charset val="134"/>
      </rPr>
      <t>任务同时进行时，即使没有接受</t>
    </r>
    <r>
      <rPr>
        <sz val="11"/>
        <color theme="1"/>
        <rFont val="Verdana"/>
        <family val="2"/>
      </rPr>
      <t>C3</t>
    </r>
    <r>
      <rPr>
        <sz val="11"/>
        <color theme="1"/>
        <rFont val="宋体"/>
        <family val="3"/>
        <charset val="134"/>
      </rPr>
      <t>任务，演习胜利也会记入</t>
    </r>
    <r>
      <rPr>
        <sz val="11"/>
        <color theme="1"/>
        <rFont val="Verdana"/>
        <family val="2"/>
      </rPr>
      <t>C3</t>
    </r>
    <r>
      <rPr>
        <sz val="11"/>
        <color theme="1"/>
        <rFont val="宋体"/>
        <family val="3"/>
        <charset val="134"/>
      </rPr>
      <t>任务进度</t>
    </r>
    <r>
      <rPr>
        <sz val="11"/>
        <color theme="1"/>
        <rFont val="Verdana"/>
        <family val="2"/>
      </rPr>
      <t xml:space="preserve">
B</t>
    </r>
    <r>
      <rPr>
        <sz val="11"/>
        <color theme="1"/>
        <rFont val="宋体"/>
        <family val="3"/>
        <charset val="134"/>
      </rPr>
      <t>胜以上</t>
    </r>
    <phoneticPr fontId="14" type="noConversion"/>
  </si>
  <si>
    <r>
      <t>同C5，最大只</t>
    </r>
    <r>
      <rPr>
        <sz val="11"/>
        <color theme="1"/>
        <rFont val="SimSun-ExtB"/>
        <family val="3"/>
        <charset val="134"/>
      </rPr>
      <t>记</t>
    </r>
    <r>
      <rPr>
        <sz val="11"/>
        <color theme="1"/>
        <rFont val="MS Gothic"/>
        <family val="3"/>
        <charset val="128"/>
      </rPr>
      <t>入3次，</t>
    </r>
    <r>
      <rPr>
        <sz val="11"/>
        <color theme="1"/>
        <rFont val="SimSun-ExtB"/>
        <family val="3"/>
        <charset val="134"/>
      </rPr>
      <t>还</t>
    </r>
    <r>
      <rPr>
        <sz val="11"/>
        <color theme="1"/>
        <rFont val="MS Gothic"/>
        <family val="3"/>
        <charset val="128"/>
      </rPr>
      <t>必</t>
    </r>
    <r>
      <rPr>
        <sz val="11"/>
        <color theme="1"/>
        <rFont val="SimSun-ExtB"/>
        <family val="3"/>
        <charset val="134"/>
      </rPr>
      <t>须</t>
    </r>
    <r>
      <rPr>
        <sz val="11"/>
        <color theme="1"/>
        <rFont val="MS Gothic"/>
        <family val="3"/>
        <charset val="128"/>
      </rPr>
      <t>接受本任</t>
    </r>
    <r>
      <rPr>
        <sz val="11"/>
        <color theme="1"/>
        <rFont val="SimSun-ExtB"/>
        <family val="3"/>
        <charset val="134"/>
      </rPr>
      <t>务后</t>
    </r>
    <r>
      <rPr>
        <sz val="11"/>
        <color theme="1"/>
        <rFont val="MS Gothic"/>
        <family val="3"/>
        <charset val="128"/>
      </rPr>
      <t>再完成1次</t>
    </r>
    <phoneticPr fontId="2"/>
  </si>
  <si>
    <r>
      <t>同C5，最大只</t>
    </r>
    <r>
      <rPr>
        <sz val="11"/>
        <color theme="1"/>
        <rFont val="SimSun-ExtB"/>
        <family val="3"/>
        <charset val="134"/>
      </rPr>
      <t>记</t>
    </r>
    <r>
      <rPr>
        <sz val="11"/>
        <color theme="1"/>
        <rFont val="MS Gothic"/>
        <family val="3"/>
        <charset val="128"/>
      </rPr>
      <t>入3次，</t>
    </r>
    <r>
      <rPr>
        <sz val="11"/>
        <color theme="1"/>
        <rFont val="SimSun-ExtB"/>
        <family val="3"/>
        <charset val="134"/>
      </rPr>
      <t>还</t>
    </r>
    <r>
      <rPr>
        <sz val="11"/>
        <color theme="1"/>
        <rFont val="MS Gothic"/>
        <family val="3"/>
        <charset val="128"/>
      </rPr>
      <t>必</t>
    </r>
    <r>
      <rPr>
        <sz val="11"/>
        <color theme="1"/>
        <rFont val="SimSun-ExtB"/>
        <family val="3"/>
        <charset val="134"/>
      </rPr>
      <t>须</t>
    </r>
    <r>
      <rPr>
        <sz val="11"/>
        <color theme="1"/>
        <rFont val="MS Gothic"/>
        <family val="3"/>
        <charset val="128"/>
      </rPr>
      <t>接受本任</t>
    </r>
    <r>
      <rPr>
        <sz val="11"/>
        <color theme="1"/>
        <rFont val="SimSun-ExtB"/>
        <family val="3"/>
        <charset val="134"/>
      </rPr>
      <t>务</t>
    </r>
    <r>
      <rPr>
        <sz val="11"/>
        <color theme="1"/>
        <rFont val="MS Gothic"/>
        <family val="3"/>
        <charset val="128"/>
      </rPr>
      <t>后再完成2次</t>
    </r>
    <phoneticPr fontId="2"/>
  </si>
  <si>
    <r>
      <t>同C5，最大只</t>
    </r>
    <r>
      <rPr>
        <sz val="11"/>
        <color theme="1"/>
        <rFont val="SimSun-ExtB"/>
        <family val="3"/>
        <charset val="134"/>
      </rPr>
      <t>记</t>
    </r>
    <r>
      <rPr>
        <sz val="11"/>
        <color theme="1"/>
        <rFont val="MS Gothic"/>
        <family val="3"/>
        <charset val="128"/>
      </rPr>
      <t>入3次，</t>
    </r>
    <r>
      <rPr>
        <sz val="11"/>
        <color theme="1"/>
        <rFont val="SimSun-ExtB"/>
        <family val="3"/>
        <charset val="134"/>
      </rPr>
      <t>还</t>
    </r>
    <r>
      <rPr>
        <sz val="11"/>
        <color theme="1"/>
        <rFont val="MS Gothic"/>
        <family val="3"/>
        <charset val="128"/>
      </rPr>
      <t>必</t>
    </r>
    <r>
      <rPr>
        <sz val="11"/>
        <color theme="1"/>
        <rFont val="SimSun-ExtB"/>
        <family val="3"/>
        <charset val="134"/>
      </rPr>
      <t>须</t>
    </r>
    <r>
      <rPr>
        <sz val="11"/>
        <color theme="1"/>
        <rFont val="MS Gothic"/>
        <family val="3"/>
        <charset val="128"/>
      </rPr>
      <t>接受本任</t>
    </r>
    <r>
      <rPr>
        <sz val="11"/>
        <color theme="1"/>
        <rFont val="SimSun-ExtB"/>
        <family val="3"/>
        <charset val="134"/>
      </rPr>
      <t>务</t>
    </r>
    <r>
      <rPr>
        <sz val="11"/>
        <color theme="1"/>
        <rFont val="MS Gothic"/>
        <family val="3"/>
        <charset val="128"/>
      </rPr>
      <t>后再完成1次</t>
    </r>
    <phoneticPr fontId="2"/>
  </si>
  <si>
    <r>
      <rPr>
        <sz val="11"/>
        <color theme="1"/>
        <rFont val="MS Gothic"/>
        <family val="3"/>
        <charset val="128"/>
      </rPr>
      <t>即使未接</t>
    </r>
    <r>
      <rPr>
        <sz val="11"/>
        <color theme="1"/>
        <rFont val="SimSun-ExtB"/>
        <family val="3"/>
        <charset val="134"/>
      </rPr>
      <t>本任务，但完成了日常任务</t>
    </r>
    <r>
      <rPr>
        <sz val="11"/>
        <color theme="1"/>
        <rFont val="Verdana"/>
        <family val="2"/>
      </rPr>
      <t>C2</t>
    </r>
    <r>
      <rPr>
        <sz val="11"/>
        <color theme="1"/>
        <rFont val="SimSun-ExtB"/>
        <family val="3"/>
        <charset val="134"/>
      </rPr>
      <t>或</t>
    </r>
    <r>
      <rPr>
        <sz val="11"/>
        <color theme="1"/>
        <rFont val="Verdana"/>
        <family val="2"/>
      </rPr>
      <t>C3</t>
    </r>
    <r>
      <rPr>
        <sz val="11"/>
        <color theme="1"/>
        <rFont val="SimSun-ExtB"/>
        <family val="3"/>
        <charset val="134"/>
      </rPr>
      <t>也会记入任务进度。
但最大只记入2次，还必须接受本任务再完成1次</t>
    </r>
    <phoneticPr fontId="2"/>
  </si>
  <si>
    <t>工厂类</t>
  </si>
  <si>
    <t>機種転換＆部隊再編</t>
  </si>
  <si>
    <t>机种转换</t>
  </si>
  <si>
    <t>F31</t>
    <phoneticPr fontId="2"/>
  </si>
  <si>
    <t>F32</t>
    <phoneticPr fontId="2"/>
  </si>
  <si>
    <t>F33</t>
    <phoneticPr fontId="2"/>
  </si>
  <si>
    <r>
      <t xml:space="preserve"> </t>
    </r>
    <r>
      <rPr>
        <sz val="11"/>
        <color theme="1"/>
        <rFont val="MS Gothic"/>
        <family val="3"/>
        <charset val="128"/>
      </rPr>
      <t>新家具の準備</t>
    </r>
    <phoneticPr fontId="2"/>
  </si>
  <si>
    <r>
      <rPr>
        <sz val="11"/>
        <rFont val="MS Gothic"/>
        <family val="3"/>
        <charset val="128"/>
      </rPr>
      <t>特注家具職人</t>
    </r>
    <r>
      <rPr>
        <sz val="11"/>
        <rFont val="Verdana"/>
        <family val="2"/>
      </rPr>
      <t>*1</t>
    </r>
    <phoneticPr fontId="2"/>
  </si>
  <si>
    <r>
      <rPr>
        <sz val="11"/>
        <color theme="1"/>
        <rFont val="MS Gothic"/>
        <family val="3"/>
        <charset val="128"/>
      </rPr>
      <t>一次</t>
    </r>
    <r>
      <rPr>
        <sz val="11"/>
        <color theme="1"/>
        <rFont val="SimSun-ExtB"/>
        <family val="3"/>
        <charset val="134"/>
      </rPr>
      <t>废弃多个装备也只计算一次</t>
    </r>
    <phoneticPr fontId="2"/>
  </si>
  <si>
    <r>
      <rPr>
        <sz val="11"/>
        <color theme="1"/>
        <rFont val="MS Gothic"/>
        <family val="3"/>
        <charset val="128"/>
      </rPr>
      <t>可一次</t>
    </r>
    <r>
      <rPr>
        <sz val="11"/>
        <color theme="1"/>
        <rFont val="SimSun-ExtB"/>
        <family val="3"/>
        <charset val="134"/>
      </rPr>
      <t>废弃9个</t>
    </r>
    <phoneticPr fontId="2"/>
  </si>
  <si>
    <t>新装備の準備</t>
    <phoneticPr fontId="2"/>
  </si>
  <si>
    <t>Bw2</t>
    <phoneticPr fontId="2"/>
  </si>
  <si>
    <r>
      <rPr>
        <sz val="11"/>
        <rFont val="MS Gothic"/>
        <family val="3"/>
        <charset val="128"/>
      </rPr>
      <t>家具箱</t>
    </r>
    <r>
      <rPr>
        <sz val="11"/>
        <rFont val="Verdana"/>
        <family val="2"/>
      </rPr>
      <t>(</t>
    </r>
    <r>
      <rPr>
        <sz val="11"/>
        <rFont val="MS Gothic"/>
        <family val="3"/>
        <charset val="128"/>
      </rPr>
      <t>中</t>
    </r>
    <r>
      <rPr>
        <sz val="11"/>
        <rFont val="Verdana"/>
        <family val="2"/>
      </rPr>
      <t>)*1</t>
    </r>
    <phoneticPr fontId="2"/>
  </si>
  <si>
    <r>
      <rPr>
        <sz val="11"/>
        <color theme="1"/>
        <rFont val="MS Gothic"/>
        <family val="3"/>
        <charset val="128"/>
      </rPr>
      <t>可一次</t>
    </r>
    <r>
      <rPr>
        <sz val="11"/>
        <color theme="1"/>
        <rFont val="SimSun-ExtB"/>
        <family val="3"/>
        <charset val="134"/>
      </rPr>
      <t>废弃</t>
    </r>
    <r>
      <rPr>
        <sz val="11"/>
        <color theme="1"/>
        <rFont val="MS Gothic"/>
        <family val="3"/>
        <charset val="128"/>
      </rPr>
      <t>5</t>
    </r>
    <r>
      <rPr>
        <sz val="11"/>
        <color theme="1"/>
        <rFont val="SimSun-ExtB"/>
        <family val="3"/>
        <charset val="134"/>
      </rPr>
      <t>个</t>
    </r>
    <phoneticPr fontId="2"/>
  </si>
  <si>
    <t>上陸戦用新装備の調達</t>
    <phoneticPr fontId="2"/>
  </si>
  <si>
    <t>C9
B46</t>
    <phoneticPr fontId="2"/>
  </si>
  <si>
    <t>特二式内火艇*1</t>
    <phoneticPr fontId="2"/>
  </si>
  <si>
    <r>
      <rPr>
        <sz val="11"/>
        <color theme="1"/>
        <rFont val="SimSun-ExtB"/>
        <family val="3"/>
        <charset val="134"/>
      </rPr>
      <t>废弃2个「</t>
    </r>
    <r>
      <rPr>
        <sz val="11"/>
        <color rgb="FFFF0000"/>
        <rFont val="Verdana"/>
        <family val="2"/>
      </rPr>
      <t>7.7mm</t>
    </r>
    <r>
      <rPr>
        <sz val="11"/>
        <color rgb="FFFF0000"/>
        <rFont val="SimSun-ExtB"/>
        <family val="3"/>
        <charset val="134"/>
      </rPr>
      <t>機銃</t>
    </r>
    <r>
      <rPr>
        <sz val="11"/>
        <color theme="1"/>
        <rFont val="SimSun-ExtB"/>
        <family val="3"/>
        <charset val="134"/>
      </rPr>
      <t>」以及2个「</t>
    </r>
    <r>
      <rPr>
        <sz val="11"/>
        <color rgb="FFFF0000"/>
        <rFont val="Verdana"/>
        <family val="2"/>
      </rPr>
      <t>12.7mm</t>
    </r>
    <r>
      <rPr>
        <sz val="11"/>
        <color rgb="FFFF0000"/>
        <rFont val="SimSun-ExtB"/>
        <family val="3"/>
        <charset val="134"/>
      </rPr>
      <t>単装機銃</t>
    </r>
    <r>
      <rPr>
        <sz val="11"/>
        <color theme="1"/>
        <rFont val="SimSun-ExtB"/>
        <family val="3"/>
        <charset val="134"/>
      </rPr>
      <t>」</t>
    </r>
    <phoneticPr fontId="2"/>
  </si>
  <si>
    <r>
      <rPr>
        <sz val="11"/>
        <color theme="1"/>
        <rFont val="宋体"/>
        <family val="2"/>
        <charset val="134"/>
      </rPr>
      <t>需具备</t>
    </r>
    <r>
      <rPr>
        <sz val="11"/>
        <color rgb="FFFF0000"/>
        <rFont val="宋体"/>
        <charset val="134"/>
      </rPr>
      <t>熟练搭乘要员</t>
    </r>
    <r>
      <rPr>
        <sz val="11"/>
        <color theme="1"/>
        <rFont val="宋体"/>
        <family val="2"/>
        <charset val="134"/>
      </rPr>
      <t>才可完成任务
任务达成时消耗一个熟练搭乘要员</t>
    </r>
    <phoneticPr fontId="13" type="noConversion"/>
  </si>
  <si>
    <r>
      <rPr>
        <sz val="11"/>
        <color theme="1"/>
        <rFont val="MS Gothic"/>
        <family val="3"/>
        <charset val="128"/>
      </rPr>
      <t>可一次</t>
    </r>
    <r>
      <rPr>
        <sz val="11"/>
        <color theme="1"/>
        <rFont val="SimSun-ExtB"/>
        <family val="3"/>
        <charset val="134"/>
      </rPr>
      <t>废弃7个</t>
    </r>
    <phoneticPr fontId="2"/>
  </si>
  <si>
    <t>废弃9件装备</t>
    <phoneticPr fontId="2"/>
  </si>
  <si>
    <t>废弃5件装备</t>
    <phoneticPr fontId="2"/>
  </si>
  <si>
    <r>
      <t>1.由于部分数据需要收集整理，可能存在一些偏差</t>
    </r>
    <r>
      <rPr>
        <sz val="11"/>
        <color rgb="FFFF0000"/>
        <rFont val="ＭＳ Ｐゴシック"/>
        <family val="2"/>
        <scheme val="minor"/>
      </rPr>
      <t>，</t>
    </r>
    <r>
      <rPr>
        <sz val="11"/>
        <color rgb="FFFF0000"/>
        <rFont val="ＭＳ Ｐゴシック"/>
        <family val="2"/>
        <charset val="134"/>
        <scheme val="minor"/>
      </rPr>
      <t>本</t>
    </r>
    <r>
      <rPr>
        <sz val="11"/>
        <color rgb="FFFF0000"/>
        <rFont val="ＭＳ Ｐゴシック"/>
        <family val="3"/>
        <charset val="134"/>
        <scheme val="minor"/>
      </rPr>
      <t>页</t>
    </r>
    <r>
      <rPr>
        <sz val="11"/>
        <color rgb="FFFF0000"/>
        <rFont val="ＭＳ Ｐゴシック"/>
        <family val="2"/>
        <charset val="134"/>
        <scheme val="minor"/>
      </rPr>
      <t>数据</t>
    </r>
    <r>
      <rPr>
        <sz val="11"/>
        <color rgb="FFFF0000"/>
        <rFont val="ＭＳ Ｐゴシック"/>
        <family val="3"/>
        <charset val="134"/>
        <scheme val="minor"/>
      </rPr>
      <t>仅供</t>
    </r>
    <r>
      <rPr>
        <sz val="11"/>
        <color rgb="FFFF0000"/>
        <rFont val="ＭＳ Ｐゴシック"/>
        <family val="2"/>
        <charset val="134"/>
        <scheme val="minor"/>
      </rPr>
      <t>参考</t>
    </r>
    <phoneticPr fontId="2"/>
  </si>
  <si>
    <t>大発動艇(八九式中戦車&amp;陸戦隊)</t>
  </si>
  <si>
    <t>特二式内火艇</t>
  </si>
  <si>
    <t>九六式陸攻</t>
  </si>
  <si>
    <t>一式陸攻</t>
  </si>
  <si>
    <t>一式陸攻(野中隊)</t>
  </si>
  <si>
    <t>OS2U</t>
  </si>
  <si>
    <t>5inch連装砲 Mk.28 mod.2</t>
  </si>
  <si>
    <t>Bofors 40mm四連装機関砲</t>
  </si>
  <si>
    <t>53cm連装魚雷</t>
  </si>
  <si>
    <t>雷電</t>
  </si>
  <si>
    <t>三式戦 飛燕</t>
  </si>
  <si>
    <t>三式戦 飛燕(飛行第244戦隊)</t>
  </si>
  <si>
    <t>PBY-5A Catalina</t>
  </si>
  <si>
    <t>陸上攻撃機</t>
    <phoneticPr fontId="2"/>
  </si>
  <si>
    <t>局地戦闘機</t>
    <phoneticPr fontId="2"/>
  </si>
  <si>
    <t>特型内火艇</t>
    <phoneticPr fontId="2"/>
  </si>
  <si>
    <t>×</t>
    <phoneticPr fontId="2"/>
  </si>
  <si>
    <t>試製61cm六連装(酸素)魚雷</t>
  </si>
  <si>
    <t>神風</t>
  </si>
  <si>
    <t>かみかぜ</t>
  </si>
  <si>
    <t>春風</t>
  </si>
  <si>
    <t>はるかぜ</t>
  </si>
  <si>
    <t>神風改</t>
  </si>
  <si>
    <t>親潮</t>
  </si>
  <si>
    <t>おやしお</t>
  </si>
  <si>
    <t>Pola</t>
  </si>
  <si>
    <t>ポーラ</t>
  </si>
  <si>
    <t>Iowa</t>
  </si>
  <si>
    <t>アイオワ</t>
  </si>
  <si>
    <t>Iowa改</t>
  </si>
  <si>
    <t>Pola改</t>
  </si>
  <si>
    <t>親潮改</t>
  </si>
  <si>
    <t>春風改</t>
  </si>
  <si>
    <t>神風改</t>
    <phoneticPr fontId="2"/>
  </si>
  <si>
    <t>神風</t>
    <phoneticPr fontId="2"/>
  </si>
  <si>
    <t>273b</t>
    <phoneticPr fontId="2"/>
  </si>
  <si>
    <t>春風改</t>
    <phoneticPr fontId="2"/>
  </si>
  <si>
    <t>256b</t>
    <phoneticPr fontId="2"/>
  </si>
  <si>
    <t>親潮</t>
    <phoneticPr fontId="2"/>
  </si>
  <si>
    <t>親潮改</t>
    <phoneticPr fontId="2"/>
  </si>
  <si>
    <t>240b</t>
    <phoneticPr fontId="2"/>
  </si>
  <si>
    <t>Iowa</t>
    <phoneticPr fontId="2"/>
  </si>
  <si>
    <t>Iowa改</t>
    <phoneticPr fontId="2"/>
  </si>
  <si>
    <t>249b</t>
    <phoneticPr fontId="2"/>
  </si>
  <si>
    <t>Pola</t>
    <phoneticPr fontId="2"/>
  </si>
  <si>
    <t>Pola改</t>
    <phoneticPr fontId="2"/>
  </si>
  <si>
    <t>273a</t>
    <phoneticPr fontId="2"/>
  </si>
  <si>
    <t>249a</t>
    <phoneticPr fontId="2"/>
  </si>
  <si>
    <t>240a</t>
    <phoneticPr fontId="2"/>
  </si>
  <si>
    <t>256a</t>
    <phoneticPr fontId="2"/>
  </si>
  <si>
    <t>一式陸攻 二二型甲</t>
  </si>
  <si>
    <t>零式艦戦32型</t>
  </si>
  <si>
    <t>零式艦戦32型(熟練)</t>
  </si>
  <si>
    <t>16inch三連装砲 Mk.7+GFCS</t>
  </si>
  <si>
    <t>朝潮改二丁</t>
    <phoneticPr fontId="2"/>
  </si>
  <si>
    <t>朝潮改二</t>
    <phoneticPr fontId="2"/>
  </si>
  <si>
    <t>朝潮改二</t>
    <phoneticPr fontId="2"/>
  </si>
  <si>
    <t>対潜初期最小</t>
    <phoneticPr fontId="2"/>
  </si>
  <si>
    <t>睦月</t>
    <phoneticPr fontId="2"/>
  </si>
  <si>
    <t>むつき</t>
    <phoneticPr fontId="2"/>
  </si>
  <si>
    <t>Re.2001 OR改</t>
  </si>
  <si>
    <t>A69</t>
    <phoneticPr fontId="2"/>
  </si>
  <si>
    <t>A70</t>
    <phoneticPr fontId="2"/>
  </si>
  <si>
    <t>A71</t>
    <phoneticPr fontId="2"/>
  </si>
  <si>
    <t xml:space="preserve">新編「水雷戦隊」を含む艦隊を再編成せよ！ </t>
    <phoneticPr fontId="2"/>
  </si>
  <si>
    <t>任意轻巡作为旗舰和任意四艘驱逐编成</t>
    <phoneticPr fontId="2"/>
  </si>
  <si>
    <r>
      <rPr>
        <sz val="11"/>
        <rFont val="MS Gothic"/>
        <family val="3"/>
        <charset val="128"/>
      </rPr>
      <t>高速修復</t>
    </r>
    <r>
      <rPr>
        <sz val="11"/>
        <rFont val="Verdana"/>
        <family val="2"/>
      </rPr>
      <t xml:space="preserve">*2
</t>
    </r>
    <r>
      <rPr>
        <sz val="11"/>
        <rFont val="SimSun-ExtB"/>
        <family val="3"/>
        <charset val="134"/>
      </rPr>
      <t>给</t>
    </r>
    <r>
      <rPr>
        <sz val="11"/>
        <rFont val="MS Gothic"/>
        <family val="3"/>
        <charset val="128"/>
      </rPr>
      <t>粮</t>
    </r>
    <r>
      <rPr>
        <sz val="11"/>
        <rFont val="SimSun-ExtB"/>
        <family val="3"/>
        <charset val="134"/>
      </rPr>
      <t>舰</t>
    </r>
    <r>
      <rPr>
        <sz val="11"/>
        <rFont val="MS Gothic"/>
        <family val="3"/>
        <charset val="128"/>
      </rPr>
      <t>「伊良湖」</t>
    </r>
    <r>
      <rPr>
        <sz val="11"/>
        <rFont val="Verdana"/>
        <family val="2"/>
      </rPr>
      <t>*1</t>
    </r>
    <phoneticPr fontId="2"/>
  </si>
  <si>
    <r>
      <rPr>
        <sz val="11"/>
        <rFont val="MS Gothic"/>
        <family val="3"/>
        <charset val="128"/>
      </rPr>
      <t>高速修復</t>
    </r>
    <r>
      <rPr>
        <sz val="11"/>
        <rFont val="Verdana"/>
        <family val="2"/>
      </rPr>
      <t>*2</t>
    </r>
    <phoneticPr fontId="2"/>
  </si>
  <si>
    <t xml:space="preserve">新編「第八駆逐隊」を再編成せよ！ </t>
    <phoneticPr fontId="2"/>
  </si>
  <si>
    <t>精鋭！八駆第一小隊！</t>
    <phoneticPr fontId="2"/>
  </si>
  <si>
    <r>
      <rPr>
        <sz val="11"/>
        <color rgb="FFFF0000"/>
        <rFont val="宋体"/>
        <charset val="134"/>
      </rPr>
      <t>朝潮改二</t>
    </r>
    <r>
      <rPr>
        <sz val="11"/>
        <color theme="1"/>
        <rFont val="宋体"/>
        <family val="3"/>
        <charset val="134"/>
      </rPr>
      <t>作为旗舰，</t>
    </r>
    <r>
      <rPr>
        <sz val="11"/>
        <color rgb="FFFF0000"/>
        <rFont val="宋体"/>
        <charset val="134"/>
      </rPr>
      <t>大潮</t>
    </r>
    <r>
      <rPr>
        <sz val="11"/>
        <color theme="1"/>
        <rFont val="宋体"/>
        <family val="3"/>
        <charset val="134"/>
      </rPr>
      <t>，</t>
    </r>
    <r>
      <rPr>
        <sz val="11"/>
        <color rgb="FFFF0000"/>
        <rFont val="宋体"/>
        <charset val="134"/>
      </rPr>
      <t>满潮</t>
    </r>
    <r>
      <rPr>
        <sz val="11"/>
        <color theme="1"/>
        <rFont val="宋体"/>
        <family val="3"/>
        <charset val="134"/>
      </rPr>
      <t>，</t>
    </r>
    <r>
      <rPr>
        <sz val="11"/>
        <color rgb="FFFF0000"/>
        <rFont val="宋体"/>
        <charset val="134"/>
      </rPr>
      <t>荒潮</t>
    </r>
    <r>
      <rPr>
        <sz val="11"/>
        <color theme="1"/>
        <rFont val="宋体"/>
        <family val="3"/>
        <charset val="134"/>
      </rPr>
      <t xml:space="preserve">，组成的「第八驱逐队」的再编成！ </t>
    </r>
    <phoneticPr fontId="2"/>
  </si>
  <si>
    <r>
      <rPr>
        <sz val="11"/>
        <color theme="1"/>
        <rFont val="MS Gothic"/>
        <family val="3"/>
        <charset val="128"/>
      </rPr>
      <t>朝潮改二丁</t>
    </r>
    <r>
      <rPr>
        <sz val="11"/>
        <color theme="1"/>
        <rFont val="SimSun-ExtB"/>
        <family val="3"/>
        <charset val="134"/>
      </rPr>
      <t>也可
可能出现任务无法完成现象（</t>
    </r>
    <r>
      <rPr>
        <sz val="11"/>
        <color theme="1"/>
        <rFont val="Verdana"/>
        <family val="2"/>
      </rPr>
      <t>BUG</t>
    </r>
    <r>
      <rPr>
        <sz val="11"/>
        <color theme="1"/>
        <rFont val="SimSun-ExtB"/>
        <family val="3"/>
        <charset val="134"/>
      </rPr>
      <t>？）
请尝试更换舰队编成</t>
    </r>
    <phoneticPr fontId="2"/>
  </si>
  <si>
    <r>
      <t xml:space="preserve"> </t>
    </r>
    <r>
      <rPr>
        <sz val="11"/>
        <rFont val="MS Gothic"/>
        <family val="3"/>
        <charset val="128"/>
      </rPr>
      <t>開発資材</t>
    </r>
    <r>
      <rPr>
        <sz val="11"/>
        <rFont val="Verdana"/>
        <family val="2"/>
      </rPr>
      <t>*3</t>
    </r>
    <phoneticPr fontId="2"/>
  </si>
  <si>
    <r>
      <rPr>
        <sz val="11"/>
        <rFont val="MS Gothic"/>
        <family val="3"/>
        <charset val="128"/>
      </rPr>
      <t>改修資材</t>
    </r>
    <r>
      <rPr>
        <sz val="11"/>
        <rFont val="Verdana"/>
        <family val="2"/>
      </rPr>
      <t xml:space="preserve">*3
</t>
    </r>
    <r>
      <rPr>
        <sz val="11"/>
        <rFont val="MS Gothic"/>
        <family val="3"/>
        <charset val="128"/>
      </rPr>
      <t>給糧艦「伊良湖」*</t>
    </r>
    <r>
      <rPr>
        <sz val="11"/>
        <rFont val="Verdana"/>
        <family val="2"/>
      </rPr>
      <t>1</t>
    </r>
    <phoneticPr fontId="2"/>
  </si>
  <si>
    <r>
      <rPr>
        <sz val="11"/>
        <color rgb="FFFF0000"/>
        <rFont val="宋体"/>
        <charset val="134"/>
      </rPr>
      <t>朝潮改二丁</t>
    </r>
    <r>
      <rPr>
        <sz val="11"/>
        <rFont val="宋体"/>
        <charset val="134"/>
      </rPr>
      <t>及</t>
    </r>
    <r>
      <rPr>
        <sz val="11"/>
        <color rgb="FFFF0000"/>
        <rFont val="宋体"/>
        <charset val="134"/>
      </rPr>
      <t>大潮改二</t>
    </r>
    <r>
      <rPr>
        <sz val="11"/>
        <rFont val="宋体"/>
        <charset val="134"/>
      </rPr>
      <t>的舰队编成</t>
    </r>
    <phoneticPr fontId="2"/>
  </si>
  <si>
    <r>
      <rPr>
        <sz val="11"/>
        <color theme="1"/>
        <rFont val="MS Gothic"/>
        <family val="3"/>
        <charset val="128"/>
      </rPr>
      <t>可能出</t>
    </r>
    <r>
      <rPr>
        <sz val="11"/>
        <color theme="1"/>
        <rFont val="SimSun-ExtB"/>
        <family val="3"/>
        <charset val="134"/>
      </rPr>
      <t>现</t>
    </r>
    <r>
      <rPr>
        <sz val="11"/>
        <color theme="1"/>
        <rFont val="MS Gothic"/>
        <family val="3"/>
        <charset val="128"/>
      </rPr>
      <t>任</t>
    </r>
    <r>
      <rPr>
        <sz val="11"/>
        <color theme="1"/>
        <rFont val="SimSun-ExtB"/>
        <family val="3"/>
        <charset val="134"/>
      </rPr>
      <t>务</t>
    </r>
    <r>
      <rPr>
        <sz val="11"/>
        <color theme="1"/>
        <rFont val="MS Gothic"/>
        <family val="3"/>
        <charset val="128"/>
      </rPr>
      <t>无法完成</t>
    </r>
    <r>
      <rPr>
        <sz val="11"/>
        <color theme="1"/>
        <rFont val="SimSun-ExtB"/>
        <family val="3"/>
        <charset val="134"/>
      </rPr>
      <t>现</t>
    </r>
    <r>
      <rPr>
        <sz val="11"/>
        <color theme="1"/>
        <rFont val="MS Gothic"/>
        <family val="3"/>
        <charset val="128"/>
      </rPr>
      <t>象（</t>
    </r>
    <r>
      <rPr>
        <sz val="11"/>
        <color theme="1"/>
        <rFont val="Verdana"/>
        <family val="2"/>
      </rPr>
      <t>BUG</t>
    </r>
    <r>
      <rPr>
        <sz val="11"/>
        <color theme="1"/>
        <rFont val="MS Gothic"/>
        <family val="3"/>
        <charset val="128"/>
      </rPr>
      <t xml:space="preserve">？）
</t>
    </r>
    <r>
      <rPr>
        <sz val="11"/>
        <color theme="1"/>
        <rFont val="SimSun-ExtB"/>
        <family val="3"/>
        <charset val="134"/>
      </rPr>
      <t>请尝试</t>
    </r>
    <r>
      <rPr>
        <sz val="11"/>
        <color theme="1"/>
        <rFont val="MS Gothic"/>
        <family val="3"/>
        <charset val="128"/>
      </rPr>
      <t>更</t>
    </r>
    <r>
      <rPr>
        <sz val="11"/>
        <color theme="1"/>
        <rFont val="SimSun-ExtB"/>
        <family val="3"/>
        <charset val="134"/>
      </rPr>
      <t>换舰队编</t>
    </r>
    <r>
      <rPr>
        <sz val="11"/>
        <color theme="1"/>
        <rFont val="MS Gothic"/>
        <family val="3"/>
        <charset val="128"/>
      </rPr>
      <t>成</t>
    </r>
    <phoneticPr fontId="2"/>
  </si>
  <si>
    <t>Bd2
A10?</t>
    <phoneticPr fontId="13" type="noConversion"/>
  </si>
  <si>
    <t>B53?</t>
    <phoneticPr fontId="2"/>
  </si>
  <si>
    <t xml:space="preserve">A4? </t>
    <phoneticPr fontId="2"/>
  </si>
  <si>
    <t>B20?</t>
    <phoneticPr fontId="2"/>
  </si>
  <si>
    <t xml:space="preserve">B72? </t>
    <phoneticPr fontId="2"/>
  </si>
  <si>
    <t>B70</t>
  </si>
  <si>
    <t>B71</t>
  </si>
  <si>
    <t>B72</t>
  </si>
  <si>
    <t>B73</t>
  </si>
  <si>
    <t>B74</t>
  </si>
  <si>
    <t>B75</t>
  </si>
  <si>
    <t>B76</t>
  </si>
  <si>
    <t>B70</t>
    <phoneticPr fontId="2"/>
  </si>
  <si>
    <t>A66?
Bw5</t>
    <phoneticPr fontId="2"/>
  </si>
  <si>
    <t>A71?</t>
    <phoneticPr fontId="2"/>
  </si>
  <si>
    <t xml:space="preserve">新編艦隊、南西諸島防衛線へ急行せよ！ </t>
    <phoneticPr fontId="2"/>
  </si>
  <si>
    <t xml:space="preserve"> 鎮守府近海航路の安全確保を強化せよ！  </t>
    <phoneticPr fontId="2"/>
  </si>
  <si>
    <t xml:space="preserve">「第三十一戦隊」敵潜を制圧せよ！ </t>
    <phoneticPr fontId="2"/>
  </si>
  <si>
    <t xml:space="preserve">  新編「第八駆逐隊」出撃せよ！ </t>
    <phoneticPr fontId="2"/>
  </si>
  <si>
    <t xml:space="preserve">精鋭「八駆第一小隊」対潜哨戒！ </t>
    <phoneticPr fontId="2"/>
  </si>
  <si>
    <t>給糧艦「間宮」*1
高速修復材*3</t>
    <phoneticPr fontId="2"/>
  </si>
  <si>
    <t xml:space="preserve"> 改修資材*2
三式水中探信儀</t>
    <phoneticPr fontId="2"/>
  </si>
  <si>
    <t>探照灯
大発動艇</t>
    <phoneticPr fontId="2"/>
  </si>
  <si>
    <t>改修資材*4
四式水中聴音機</t>
    <phoneticPr fontId="2"/>
  </si>
  <si>
    <t xml:space="preserve">開発資材*4
特注家具職人*1 </t>
    <phoneticPr fontId="2"/>
  </si>
  <si>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舰轻巡位可以为雷巡或练巡</t>
    </r>
    <phoneticPr fontId="2"/>
  </si>
  <si>
    <r>
      <rPr>
        <sz val="11"/>
        <color rgb="FFFF0000"/>
        <rFont val="SimSun-ExtB"/>
        <family val="3"/>
        <charset val="134"/>
      </rPr>
      <t>轻巡旗舰</t>
    </r>
    <r>
      <rPr>
        <sz val="11"/>
        <color theme="1"/>
        <rFont val="SimSun-ExtB"/>
        <family val="3"/>
        <charset val="134"/>
      </rPr>
      <t>+任意驱逐4艘+任意1艘出击1-4 BOSS战获得A胜及以上</t>
    </r>
    <phoneticPr fontId="2"/>
  </si>
  <si>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舰轻</t>
    </r>
    <r>
      <rPr>
        <sz val="11"/>
        <color theme="1"/>
        <rFont val="MS Gothic"/>
        <family val="3"/>
        <charset val="128"/>
      </rPr>
      <t>巡位可以</t>
    </r>
    <r>
      <rPr>
        <sz val="11"/>
        <color theme="1"/>
        <rFont val="SimSun-ExtB"/>
        <family val="3"/>
        <charset val="134"/>
      </rPr>
      <t>为练</t>
    </r>
    <r>
      <rPr>
        <sz val="11"/>
        <color theme="1"/>
        <rFont val="MS Gothic"/>
        <family val="3"/>
        <charset val="128"/>
      </rPr>
      <t>巡
最</t>
    </r>
    <r>
      <rPr>
        <sz val="11"/>
        <color theme="1"/>
        <rFont val="SimSun-ExtB"/>
        <family val="3"/>
        <charset val="134"/>
      </rPr>
      <t>终达到资源点的驱逐不得少于3艘</t>
    </r>
    <phoneticPr fontId="2"/>
  </si>
  <si>
    <r>
      <rPr>
        <sz val="11"/>
        <color rgb="FFFF0000"/>
        <rFont val="MS Gothic"/>
        <family val="3"/>
      </rPr>
      <t>五十鈴改二</t>
    </r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舰+</t>
    </r>
    <r>
      <rPr>
        <sz val="11"/>
        <color rgb="FFFF0000"/>
        <rFont val="MS Gothic"/>
        <family val="3"/>
      </rPr>
      <t>皐月改二</t>
    </r>
    <r>
      <rPr>
        <sz val="11"/>
        <color theme="1"/>
        <rFont val="MS Gothic"/>
        <family val="3"/>
        <charset val="128"/>
      </rPr>
      <t>+</t>
    </r>
    <r>
      <rPr>
        <sz val="11"/>
        <color rgb="FFFF0000"/>
        <rFont val="MS Gothic"/>
        <family val="3"/>
      </rPr>
      <t>卯月改</t>
    </r>
    <r>
      <rPr>
        <sz val="11"/>
        <color theme="1"/>
        <rFont val="MS Gothic"/>
        <family val="3"/>
        <charset val="128"/>
      </rPr>
      <t>+任意</t>
    </r>
    <r>
      <rPr>
        <sz val="11"/>
        <color theme="1"/>
        <rFont val="SimSun-ExtB"/>
        <family val="3"/>
        <charset val="134"/>
      </rPr>
      <t>舰</t>
    </r>
    <r>
      <rPr>
        <sz val="11"/>
        <color theme="1"/>
        <rFont val="MS Gothic"/>
        <family val="3"/>
        <charset val="128"/>
      </rPr>
      <t>出</t>
    </r>
    <r>
      <rPr>
        <sz val="11"/>
        <color theme="1"/>
        <rFont val="SimSun-ExtB"/>
        <family val="3"/>
        <charset val="134"/>
      </rPr>
      <t>击2次</t>
    </r>
    <r>
      <rPr>
        <sz val="11"/>
        <color theme="1"/>
        <rFont val="MS Gothic"/>
        <family val="3"/>
        <charset val="128"/>
      </rPr>
      <t>1-6并到达</t>
    </r>
    <r>
      <rPr>
        <sz val="11"/>
        <color theme="1"/>
        <rFont val="SimSun-ExtB"/>
        <family val="3"/>
        <charset val="134"/>
      </rPr>
      <t>资</t>
    </r>
    <r>
      <rPr>
        <sz val="11"/>
        <color theme="1"/>
        <rFont val="MS Gothic"/>
        <family val="3"/>
        <charset val="128"/>
      </rPr>
      <t>源点即可</t>
    </r>
    <phoneticPr fontId="2"/>
  </si>
  <si>
    <r>
      <rPr>
        <sz val="11"/>
        <color rgb="FFFF0000"/>
        <rFont val="SimSun-ExtB"/>
        <family val="3"/>
        <charset val="134"/>
      </rPr>
      <t>轻巡旗舰</t>
    </r>
    <r>
      <rPr>
        <sz val="11"/>
        <color theme="1"/>
        <rFont val="SimSun-ExtB"/>
        <family val="3"/>
        <charset val="134"/>
      </rPr>
      <t>+任意驱逐4艘+任意1艘出击1次1-6并到达资源点即可</t>
    </r>
    <phoneticPr fontId="2"/>
  </si>
  <si>
    <r>
      <rPr>
        <sz val="11"/>
        <color rgb="FFFF0000"/>
        <rFont val="MS Gothic"/>
        <family val="3"/>
      </rPr>
      <t>朝潮改二</t>
    </r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</t>
    </r>
    <r>
      <rPr>
        <sz val="11"/>
        <color theme="1"/>
        <rFont val="MS Gothic"/>
        <family val="3"/>
        <charset val="128"/>
      </rPr>
      <t>，</t>
    </r>
    <r>
      <rPr>
        <sz val="11"/>
        <color rgb="FFFF0000"/>
        <rFont val="MS Gothic"/>
        <family val="3"/>
      </rPr>
      <t>大潮</t>
    </r>
    <r>
      <rPr>
        <sz val="11"/>
        <color theme="1"/>
        <rFont val="MS Gothic"/>
        <family val="3"/>
        <charset val="128"/>
      </rPr>
      <t>，</t>
    </r>
    <r>
      <rPr>
        <sz val="11"/>
        <color rgb="FFFF0000"/>
        <rFont val="SimSun-ExtB"/>
        <family val="3"/>
        <charset val="134"/>
      </rPr>
      <t>满</t>
    </r>
    <r>
      <rPr>
        <sz val="11"/>
        <color rgb="FFFF0000"/>
        <rFont val="MS Gothic"/>
        <family val="3"/>
        <charset val="128"/>
      </rPr>
      <t>朝</t>
    </r>
    <r>
      <rPr>
        <sz val="11"/>
        <color theme="1"/>
        <rFont val="MS Gothic"/>
        <family val="3"/>
        <charset val="128"/>
      </rPr>
      <t>，</t>
    </r>
    <r>
      <rPr>
        <sz val="11"/>
        <color rgb="FFFF0000"/>
        <rFont val="MS Gothic"/>
        <family val="3"/>
      </rPr>
      <t>荒潮</t>
    </r>
    <r>
      <rPr>
        <sz val="11"/>
        <color theme="1"/>
        <rFont val="Verdana"/>
        <family val="2"/>
      </rPr>
      <t>+</t>
    </r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SimSun-ExtB"/>
        <family val="3"/>
        <charset val="134"/>
      </rPr>
      <t>舰</t>
    </r>
    <r>
      <rPr>
        <sz val="11"/>
        <color theme="1"/>
        <rFont val="MS Gothic"/>
        <family val="3"/>
        <charset val="128"/>
      </rPr>
      <t>出</t>
    </r>
    <r>
      <rPr>
        <sz val="11"/>
        <color theme="1"/>
        <rFont val="SimSun-ExtB"/>
        <family val="3"/>
        <charset val="134"/>
      </rPr>
      <t>击</t>
    </r>
    <r>
      <rPr>
        <sz val="11"/>
        <color theme="1"/>
        <rFont val="Verdana"/>
        <family val="2"/>
      </rPr>
      <t>1</t>
    </r>
    <r>
      <rPr>
        <sz val="11"/>
        <color theme="1"/>
        <rFont val="MS Gothic"/>
        <family val="3"/>
        <charset val="128"/>
      </rPr>
      <t>次</t>
    </r>
    <r>
      <rPr>
        <sz val="11"/>
        <color theme="1"/>
        <rFont val="Verdana"/>
        <family val="2"/>
      </rPr>
      <t>1-6</t>
    </r>
    <r>
      <rPr>
        <sz val="11"/>
        <color theme="1"/>
        <rFont val="MS Gothic"/>
        <family val="3"/>
        <charset val="128"/>
      </rPr>
      <t>并到达</t>
    </r>
    <r>
      <rPr>
        <sz val="11"/>
        <color theme="1"/>
        <rFont val="SimSun-ExtB"/>
        <family val="3"/>
        <charset val="134"/>
      </rPr>
      <t>资</t>
    </r>
    <r>
      <rPr>
        <sz val="11"/>
        <color theme="1"/>
        <rFont val="MS Gothic"/>
        <family val="3"/>
        <charset val="128"/>
      </rPr>
      <t>源点即可</t>
    </r>
    <phoneticPr fontId="2"/>
  </si>
  <si>
    <r>
      <t>包含</t>
    </r>
    <r>
      <rPr>
        <sz val="11"/>
        <color rgb="FFFF0000"/>
        <rFont val="MS Gothic"/>
        <family val="3"/>
      </rPr>
      <t>朝潮改二丁</t>
    </r>
    <r>
      <rPr>
        <sz val="11"/>
        <color theme="1"/>
        <rFont val="MS Gothic"/>
        <family val="3"/>
        <charset val="128"/>
      </rPr>
      <t>及</t>
    </r>
    <r>
      <rPr>
        <sz val="11"/>
        <color rgb="FFFF0000"/>
        <rFont val="MS Gothic"/>
        <family val="3"/>
      </rPr>
      <t>大潮改二</t>
    </r>
    <r>
      <rPr>
        <sz val="11"/>
        <color theme="1"/>
        <rFont val="MS Gothic"/>
        <family val="3"/>
        <charset val="128"/>
      </rPr>
      <t>的</t>
    </r>
    <r>
      <rPr>
        <sz val="11"/>
        <color theme="1"/>
        <rFont val="SimSun-ExtB"/>
        <family val="3"/>
        <charset val="134"/>
      </rPr>
      <t>舰队出击2次1-5 BOSS战获得2次S胜</t>
    </r>
    <phoneticPr fontId="2"/>
  </si>
  <si>
    <r>
      <t>朝潮改二丁也可，</t>
    </r>
    <r>
      <rPr>
        <sz val="11"/>
        <color theme="1"/>
        <rFont val="SimSun-ExtB"/>
        <family val="3"/>
        <charset val="134"/>
      </rPr>
      <t>请注意带路配置</t>
    </r>
    <phoneticPr fontId="2"/>
  </si>
  <si>
    <r>
      <rPr>
        <sz val="11"/>
        <color theme="1"/>
        <rFont val="SimSun-ExtB"/>
        <family val="3"/>
        <charset val="134"/>
      </rPr>
      <t>请</t>
    </r>
    <r>
      <rPr>
        <sz val="11"/>
        <color theme="1"/>
        <rFont val="MS Gothic"/>
        <family val="3"/>
        <charset val="128"/>
      </rPr>
      <t>注意</t>
    </r>
    <r>
      <rPr>
        <sz val="11"/>
        <color theme="1"/>
        <rFont val="SimSun-ExtB"/>
        <family val="3"/>
        <charset val="134"/>
      </rPr>
      <t>带</t>
    </r>
    <r>
      <rPr>
        <sz val="11"/>
        <color theme="1"/>
        <rFont val="MS Gothic"/>
        <family val="3"/>
        <charset val="128"/>
      </rPr>
      <t>路配置</t>
    </r>
    <phoneticPr fontId="2"/>
  </si>
  <si>
    <t>水雷戦隊、南西防衛線に反復出撃せよ！</t>
    <phoneticPr fontId="2"/>
  </si>
  <si>
    <t>製油所地帯沿岸の哨戒を実施せよ！</t>
    <phoneticPr fontId="2"/>
  </si>
  <si>
    <t xml:space="preserve"> 高速修復材*4
給糧艦「伊良湖」*1</t>
    <phoneticPr fontId="2"/>
  </si>
  <si>
    <t>家具箱(中)*1
特注家具職人*1</t>
    <phoneticPr fontId="2"/>
  </si>
  <si>
    <t>B70？</t>
    <phoneticPr fontId="2"/>
  </si>
  <si>
    <t>？</t>
    <phoneticPr fontId="2"/>
  </si>
  <si>
    <r>
      <rPr>
        <sz val="11"/>
        <color theme="1"/>
        <rFont val="MS Gothic"/>
        <family val="3"/>
        <charset val="128"/>
      </rPr>
      <t>旗</t>
    </r>
    <r>
      <rPr>
        <sz val="11"/>
        <color theme="1"/>
        <rFont val="SimSun-ExtB"/>
        <family val="3"/>
        <charset val="134"/>
      </rPr>
      <t>舰轻</t>
    </r>
    <r>
      <rPr>
        <sz val="11"/>
        <color theme="1"/>
        <rFont val="MS Gothic"/>
        <family val="3"/>
        <charset val="128"/>
      </rPr>
      <t>巡位可以</t>
    </r>
    <r>
      <rPr>
        <sz val="11"/>
        <color theme="1"/>
        <rFont val="SimSun-ExtB"/>
        <family val="3"/>
        <charset val="134"/>
      </rPr>
      <t>为</t>
    </r>
    <r>
      <rPr>
        <sz val="11"/>
        <color theme="1"/>
        <rFont val="MS Gothic"/>
        <family val="3"/>
        <charset val="128"/>
      </rPr>
      <t>雷巡或</t>
    </r>
    <r>
      <rPr>
        <sz val="11"/>
        <color theme="1"/>
        <rFont val="SimSun-ExtB"/>
        <family val="3"/>
        <charset val="134"/>
      </rPr>
      <t>练</t>
    </r>
    <r>
      <rPr>
        <sz val="11"/>
        <color theme="1"/>
        <rFont val="MS Gothic"/>
        <family val="3"/>
        <charset val="128"/>
      </rPr>
      <t>巡</t>
    </r>
    <phoneticPr fontId="2"/>
  </si>
  <si>
    <t>空母/潜母/水母不可</t>
    <phoneticPr fontId="2"/>
  </si>
  <si>
    <r>
      <rPr>
        <sz val="11"/>
        <color rgb="FFFF0000"/>
        <rFont val="SimSun-ExtB"/>
        <family val="3"/>
        <charset val="134"/>
      </rPr>
      <t>轻空母</t>
    </r>
    <r>
      <rPr>
        <sz val="11"/>
        <color rgb="FFFF0000"/>
        <rFont val="MS Gothic"/>
        <family val="3"/>
        <charset val="128"/>
      </rPr>
      <t>旗</t>
    </r>
    <r>
      <rPr>
        <sz val="11"/>
        <color rgb="FFFF0000"/>
        <rFont val="SimSun-ExtB"/>
        <family val="3"/>
        <charset val="134"/>
      </rPr>
      <t>舰</t>
    </r>
    <r>
      <rPr>
        <sz val="11"/>
        <color theme="1"/>
        <rFont val="Verdana"/>
        <family val="2"/>
      </rPr>
      <t>+</t>
    </r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SimSun-ExtB"/>
        <family val="3"/>
        <charset val="134"/>
      </rPr>
      <t>驱</t>
    </r>
    <r>
      <rPr>
        <sz val="11"/>
        <color theme="1"/>
        <rFont val="MS Gothic"/>
        <family val="3"/>
        <charset val="128"/>
      </rPr>
      <t>逐</t>
    </r>
    <r>
      <rPr>
        <sz val="11"/>
        <color theme="1"/>
        <rFont val="Verdana"/>
        <family val="2"/>
      </rPr>
      <t>3</t>
    </r>
    <r>
      <rPr>
        <sz val="11"/>
        <color theme="1"/>
        <rFont val="MS Gothic"/>
        <family val="3"/>
        <charset val="128"/>
      </rPr>
      <t>艘</t>
    </r>
    <r>
      <rPr>
        <sz val="11"/>
        <color theme="1"/>
        <rFont val="Verdana"/>
        <family val="2"/>
      </rPr>
      <t>+</t>
    </r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Verdana"/>
        <family val="2"/>
      </rPr>
      <t>1</t>
    </r>
    <r>
      <rPr>
        <sz val="11"/>
        <color theme="1"/>
        <rFont val="MS Gothic"/>
        <family val="3"/>
        <charset val="128"/>
      </rPr>
      <t>艘出</t>
    </r>
    <r>
      <rPr>
        <sz val="11"/>
        <color theme="1"/>
        <rFont val="SimSun-ExtB"/>
        <family val="3"/>
        <charset val="134"/>
      </rPr>
      <t>击</t>
    </r>
    <r>
      <rPr>
        <sz val="11"/>
        <color theme="1"/>
        <rFont val="Verdana"/>
        <family val="2"/>
      </rPr>
      <t>1-3 BOSS</t>
    </r>
    <r>
      <rPr>
        <sz val="11"/>
        <color theme="1"/>
        <rFont val="SimSun-ExtB"/>
        <family val="3"/>
        <charset val="134"/>
      </rPr>
      <t>战获</t>
    </r>
    <r>
      <rPr>
        <sz val="11"/>
        <color theme="1"/>
        <rFont val="MS Gothic"/>
        <family val="3"/>
        <charset val="128"/>
      </rPr>
      <t>得</t>
    </r>
    <r>
      <rPr>
        <sz val="11"/>
        <color theme="1"/>
        <rFont val="Verdana"/>
        <family val="2"/>
      </rPr>
      <t>2</t>
    </r>
    <r>
      <rPr>
        <sz val="11"/>
        <color theme="1"/>
        <rFont val="MS Gothic"/>
        <family val="3"/>
        <charset val="128"/>
      </rPr>
      <t>次</t>
    </r>
    <r>
      <rPr>
        <sz val="11"/>
        <color theme="1"/>
        <rFont val="Verdana"/>
        <family val="2"/>
      </rPr>
      <t>S</t>
    </r>
    <r>
      <rPr>
        <sz val="11"/>
        <color theme="1"/>
        <rFont val="Arial Unicode MS"/>
        <family val="2"/>
        <charset val="134"/>
      </rPr>
      <t>胜</t>
    </r>
    <phoneticPr fontId="2"/>
  </si>
  <si>
    <r>
      <rPr>
        <sz val="11"/>
        <color rgb="FFFF0000"/>
        <rFont val="SimSun-ExtB"/>
        <family val="3"/>
        <charset val="134"/>
      </rPr>
      <t>轻</t>
    </r>
    <r>
      <rPr>
        <sz val="11"/>
        <color rgb="FFFF0000"/>
        <rFont val="MS Gothic"/>
        <family val="3"/>
        <charset val="128"/>
      </rPr>
      <t>巡旗</t>
    </r>
    <r>
      <rPr>
        <sz val="11"/>
        <color rgb="FFFF0000"/>
        <rFont val="SimSun-ExtB"/>
        <family val="3"/>
        <charset val="134"/>
      </rPr>
      <t>舰</t>
    </r>
    <r>
      <rPr>
        <sz val="11"/>
        <color theme="1"/>
        <rFont val="Verdana"/>
        <family val="2"/>
      </rPr>
      <t>+</t>
    </r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SimSun-ExtB"/>
        <family val="3"/>
        <charset val="134"/>
      </rPr>
      <t>驱</t>
    </r>
    <r>
      <rPr>
        <sz val="11"/>
        <color theme="1"/>
        <rFont val="MS Gothic"/>
        <family val="3"/>
        <charset val="128"/>
      </rPr>
      <t>逐</t>
    </r>
    <r>
      <rPr>
        <sz val="11"/>
        <color theme="1"/>
        <rFont val="Verdana"/>
        <family val="2"/>
      </rPr>
      <t>4</t>
    </r>
    <r>
      <rPr>
        <sz val="11"/>
        <color theme="1"/>
        <rFont val="MS Gothic"/>
        <family val="3"/>
        <charset val="128"/>
      </rPr>
      <t>艘</t>
    </r>
    <r>
      <rPr>
        <sz val="11"/>
        <color theme="1"/>
        <rFont val="Verdana"/>
        <family val="2"/>
      </rPr>
      <t>+</t>
    </r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Verdana"/>
        <family val="2"/>
      </rPr>
      <t>1</t>
    </r>
    <r>
      <rPr>
        <sz val="11"/>
        <color theme="1"/>
        <rFont val="MS Gothic"/>
        <family val="3"/>
        <charset val="128"/>
      </rPr>
      <t>艘出</t>
    </r>
    <r>
      <rPr>
        <sz val="11"/>
        <color theme="1"/>
        <rFont val="SimSun-ExtB"/>
        <family val="3"/>
        <charset val="134"/>
      </rPr>
      <t>击</t>
    </r>
    <r>
      <rPr>
        <sz val="11"/>
        <color theme="1"/>
        <rFont val="Verdana"/>
        <family val="2"/>
      </rPr>
      <t>1-4 BOSS</t>
    </r>
    <r>
      <rPr>
        <sz val="11"/>
        <color theme="1"/>
        <rFont val="SimSun-ExtB"/>
        <family val="3"/>
        <charset val="134"/>
      </rPr>
      <t>战获</t>
    </r>
    <r>
      <rPr>
        <sz val="11"/>
        <color theme="1"/>
        <rFont val="MS Gothic"/>
        <family val="3"/>
        <charset val="128"/>
      </rPr>
      <t>得2次</t>
    </r>
    <r>
      <rPr>
        <sz val="11"/>
        <color theme="1"/>
        <rFont val="Verdana"/>
        <family val="2"/>
      </rPr>
      <t>A</t>
    </r>
    <r>
      <rPr>
        <sz val="11"/>
        <color theme="1"/>
        <rFont val="Arial Unicode MS"/>
        <family val="2"/>
        <charset val="134"/>
      </rPr>
      <t>胜</t>
    </r>
    <r>
      <rPr>
        <sz val="11"/>
        <color theme="1"/>
        <rFont val="MS Gothic"/>
        <family val="3"/>
        <charset val="128"/>
      </rPr>
      <t>及以上</t>
    </r>
    <phoneticPr fontId="2"/>
  </si>
  <si>
    <t>Bq1</t>
    <phoneticPr fontId="2"/>
  </si>
  <si>
    <t>B19
Bm6?</t>
    <phoneticPr fontId="2"/>
  </si>
  <si>
    <r>
      <t xml:space="preserve"> </t>
    </r>
    <r>
      <rPr>
        <sz val="11"/>
        <color theme="1"/>
        <rFont val="MS Gothic"/>
        <family val="3"/>
        <charset val="128"/>
      </rPr>
      <t>沖ノ島海域迎撃戦</t>
    </r>
    <phoneticPr fontId="2"/>
  </si>
  <si>
    <r>
      <rPr>
        <sz val="11"/>
        <rFont val="MS Gothic"/>
        <family val="3"/>
        <charset val="128"/>
      </rPr>
      <t>改修資材</t>
    </r>
    <r>
      <rPr>
        <sz val="11"/>
        <rFont val="Verdana"/>
        <family val="2"/>
      </rPr>
      <t xml:space="preserve">*5
</t>
    </r>
    <r>
      <rPr>
        <sz val="11"/>
        <rFont val="MS Gothic"/>
        <family val="3"/>
        <charset val="128"/>
      </rPr>
      <t>給糧艦「間宮」</t>
    </r>
    <r>
      <rPr>
        <sz val="11"/>
        <rFont val="Verdana"/>
        <family val="2"/>
      </rPr>
      <t>*1</t>
    </r>
    <phoneticPr fontId="2"/>
  </si>
  <si>
    <r>
      <rPr>
        <sz val="11"/>
        <color theme="1"/>
        <rFont val="MS Gothic"/>
        <family val="3"/>
        <charset val="128"/>
      </rPr>
      <t>任意</t>
    </r>
    <r>
      <rPr>
        <sz val="11"/>
        <color theme="1"/>
        <rFont val="SimSun-ExtB"/>
        <family val="3"/>
        <charset val="134"/>
      </rPr>
      <t>舰出击2-4 BOSS战获得2次S胜</t>
    </r>
    <phoneticPr fontId="2"/>
  </si>
  <si>
    <r>
      <rPr>
        <sz val="11"/>
        <color theme="1"/>
        <rFont val="MS Gothic"/>
        <family val="3"/>
        <charset val="128"/>
      </rPr>
      <t>新增季度任</t>
    </r>
    <r>
      <rPr>
        <sz val="11"/>
        <color theme="1"/>
        <rFont val="SimSun-ExtB"/>
        <family val="3"/>
        <charset val="134"/>
      </rPr>
      <t>务
更新时间点暂不明</t>
    </r>
    <phoneticPr fontId="2"/>
  </si>
  <si>
    <t>F34</t>
  </si>
  <si>
    <t>F35</t>
  </si>
  <si>
    <t>F36</t>
  </si>
  <si>
    <r>
      <t>F18</t>
    </r>
    <r>
      <rPr>
        <sz val="11"/>
        <color theme="1"/>
        <rFont val="MS Gothic"/>
        <family val="3"/>
        <charset val="128"/>
      </rPr>
      <t>？</t>
    </r>
    <phoneticPr fontId="2"/>
  </si>
  <si>
    <t>対空機銃量産</t>
    <phoneticPr fontId="2"/>
  </si>
  <si>
    <t>改修資材*1
開発資材*2</t>
    <phoneticPr fontId="2"/>
  </si>
  <si>
    <r>
      <rPr>
        <sz val="11"/>
        <color theme="1"/>
        <rFont val="SimSun-ExtB"/>
        <family val="3"/>
        <charset val="134"/>
      </rPr>
      <t>废</t>
    </r>
    <r>
      <rPr>
        <sz val="11"/>
        <color theme="1"/>
        <rFont val="MS Gothic"/>
        <family val="3"/>
        <charset val="128"/>
      </rPr>
      <t>弃</t>
    </r>
    <r>
      <rPr>
        <sz val="11"/>
        <color theme="1"/>
        <rFont val="Verdana"/>
        <family val="2"/>
      </rPr>
      <t>6</t>
    </r>
    <r>
      <rPr>
        <sz val="11"/>
        <color theme="1"/>
        <rFont val="MS Gothic"/>
        <family val="3"/>
        <charset val="128"/>
      </rPr>
      <t>个機銃</t>
    </r>
    <r>
      <rPr>
        <sz val="11"/>
        <color theme="1"/>
        <rFont val="SimSun-ExtB"/>
        <family val="3"/>
        <charset val="134"/>
      </rPr>
      <t>类装备</t>
    </r>
    <phoneticPr fontId="2"/>
  </si>
  <si>
    <r>
      <rPr>
        <sz val="11"/>
        <color theme="1"/>
        <rFont val="MS Gothic"/>
        <family val="3"/>
        <charset val="128"/>
      </rPr>
      <t>可一次</t>
    </r>
    <r>
      <rPr>
        <sz val="11"/>
        <color theme="1"/>
        <rFont val="SimSun-ExtB"/>
        <family val="3"/>
        <charset val="134"/>
      </rPr>
      <t>废</t>
    </r>
    <r>
      <rPr>
        <sz val="11"/>
        <color theme="1"/>
        <rFont val="MS Gothic"/>
        <family val="3"/>
        <charset val="128"/>
      </rPr>
      <t>弃</t>
    </r>
    <r>
      <rPr>
        <sz val="11"/>
        <color theme="1"/>
        <rFont val="Verdana"/>
        <family val="2"/>
      </rPr>
      <t>6</t>
    </r>
    <r>
      <rPr>
        <sz val="11"/>
        <color theme="1"/>
        <rFont val="MS Gothic"/>
        <family val="3"/>
        <charset val="128"/>
      </rPr>
      <t>个</t>
    </r>
    <phoneticPr fontId="2"/>
  </si>
  <si>
    <t>「熟練搭乗員」養成</t>
    <phoneticPr fontId="2"/>
  </si>
  <si>
    <t>新型魚雷兵装の開発</t>
    <phoneticPr fontId="2"/>
  </si>
  <si>
    <t>？</t>
    <phoneticPr fontId="2"/>
  </si>
  <si>
    <t>B71
F34?</t>
    <phoneticPr fontId="2"/>
  </si>
  <si>
    <t>改修資材*4
熟練搭乗員*1</t>
    <phoneticPr fontId="2"/>
  </si>
  <si>
    <r>
      <rPr>
        <sz val="11"/>
        <color theme="1"/>
        <rFont val="MS Gothic"/>
        <family val="3"/>
        <charset val="128"/>
      </rPr>
      <t>任</t>
    </r>
    <r>
      <rPr>
        <sz val="11"/>
        <color theme="1"/>
        <rFont val="SimSun-ExtB"/>
        <family val="3"/>
        <charset val="134"/>
      </rPr>
      <t>务达成后装备及勋章消耗</t>
    </r>
    <phoneticPr fontId="2"/>
  </si>
  <si>
    <t>改修資材*6
試製61cm六連装(酸素)魚雷</t>
    <phoneticPr fontId="2"/>
  </si>
  <si>
    <t>小炮</t>
    <phoneticPr fontId="2"/>
  </si>
  <si>
    <t>中炮</t>
    <phoneticPr fontId="2"/>
  </si>
  <si>
    <t>大炮</t>
    <phoneticPr fontId="2"/>
  </si>
  <si>
    <t>16inch三連装砲 Mk.7</t>
    <phoneticPr fontId="2"/>
  </si>
  <si>
    <t>16inch三連装砲 Mk.7＋GFCS</t>
    <phoneticPr fontId="2"/>
  </si>
  <si>
    <t>16inch三連装砲 Mk.7</t>
    <phoneticPr fontId="2"/>
  </si>
  <si>
    <t>16inch三連装砲 Mk.7＋GFCS</t>
    <phoneticPr fontId="2"/>
  </si>
  <si>
    <t>10/15</t>
    <phoneticPr fontId="2"/>
  </si>
  <si>
    <t>6/8</t>
    <phoneticPr fontId="2"/>
  </si>
  <si>
    <t>3</t>
    <phoneticPr fontId="2"/>
  </si>
  <si>
    <t>16/24</t>
    <phoneticPr fontId="2"/>
  </si>
  <si>
    <t>8/12</t>
    <phoneticPr fontId="2"/>
  </si>
  <si>
    <t>20/28</t>
    <phoneticPr fontId="2"/>
  </si>
  <si>
    <t>12/20</t>
    <phoneticPr fontId="2"/>
  </si>
  <si>
    <t>2</t>
    <phoneticPr fontId="2"/>
  </si>
  <si>
    <t>8/16</t>
    <phoneticPr fontId="2"/>
  </si>
  <si>
    <t>副炮</t>
    <phoneticPr fontId="2"/>
  </si>
  <si>
    <t>鱼雷</t>
    <phoneticPr fontId="2"/>
  </si>
  <si>
    <t>試製61cm六連装(酸素)魚雷</t>
    <phoneticPr fontId="2"/>
  </si>
  <si>
    <t>5/6</t>
    <phoneticPr fontId="2"/>
  </si>
  <si>
    <t>9/12</t>
    <phoneticPr fontId="2"/>
  </si>
  <si>
    <t>6/12</t>
    <phoneticPr fontId="2"/>
  </si>
  <si>
    <t>1</t>
    <phoneticPr fontId="2"/>
  </si>
  <si>
    <t>島風</t>
    <phoneticPr fontId="2"/>
  </si>
  <si>
    <t>初月</t>
    <phoneticPr fontId="2"/>
  </si>
  <si>
    <t>島風
初月</t>
    <phoneticPr fontId="2"/>
  </si>
  <si>
    <t>試製61cm六連装(酸素)魚雷</t>
    <phoneticPr fontId="2"/>
  </si>
  <si>
    <r>
      <t>水</t>
    </r>
    <r>
      <rPr>
        <sz val="11"/>
        <color theme="1"/>
        <rFont val="ＭＳ Ｐゴシック"/>
        <family val="3"/>
        <charset val="134"/>
        <scheme val="minor"/>
      </rPr>
      <t>侦</t>
    </r>
    <phoneticPr fontId="2"/>
  </si>
  <si>
    <t>电探</t>
    <phoneticPr fontId="2"/>
  </si>
  <si>
    <t>舰战</t>
    <phoneticPr fontId="2"/>
  </si>
  <si>
    <t>零式艦戦62型(爆戦)</t>
    <phoneticPr fontId="2"/>
  </si>
  <si>
    <t>零戦62型(爆戦／岩井隊)</t>
    <phoneticPr fontId="2"/>
  </si>
  <si>
    <t>4/6</t>
    <phoneticPr fontId="2"/>
  </si>
  <si>
    <t>3/5</t>
    <phoneticPr fontId="2"/>
  </si>
  <si>
    <t>5/9</t>
    <phoneticPr fontId="2"/>
  </si>
  <si>
    <t>瑞鶴</t>
    <phoneticPr fontId="2"/>
  </si>
  <si>
    <t>翔鶴</t>
    <phoneticPr fontId="2"/>
  </si>
  <si>
    <t>隼鷹</t>
    <phoneticPr fontId="2"/>
  </si>
  <si>
    <t>翔鶴
隼鷹</t>
    <phoneticPr fontId="2"/>
  </si>
  <si>
    <r>
      <t>舰</t>
    </r>
    <r>
      <rPr>
        <sz val="11"/>
        <color theme="1"/>
        <rFont val="ＭＳ Ｐゴシック"/>
        <family val="3"/>
        <charset val="134"/>
        <scheme val="minor"/>
      </rPr>
      <t>爆</t>
    </r>
    <phoneticPr fontId="2"/>
  </si>
  <si>
    <t>5/8</t>
    <phoneticPr fontId="2"/>
  </si>
  <si>
    <t>零式艦戦21型★+3</t>
    <phoneticPr fontId="2"/>
  </si>
  <si>
    <t>零式艦戦32型★+3</t>
    <phoneticPr fontId="2"/>
  </si>
  <si>
    <t>零式艦戦32型(熟練)★+3</t>
    <phoneticPr fontId="2"/>
  </si>
  <si>
    <t>零式艦戦52型★+3</t>
    <phoneticPr fontId="2"/>
  </si>
  <si>
    <t>零式艦戦52型(熟練)★+3</t>
    <phoneticPr fontId="2"/>
  </si>
  <si>
    <t>鳳翔</t>
    <phoneticPr fontId="2"/>
  </si>
  <si>
    <t>赤城</t>
    <phoneticPr fontId="2"/>
  </si>
  <si>
    <t>加賀</t>
    <phoneticPr fontId="2"/>
  </si>
  <si>
    <t>(初期)同装備
(★6)7.7mm機銃
(更新)同装備</t>
  </si>
  <si>
    <t>(初期)61cm四連装(酸素)魚雷
(★6)61cm五連装(酸素)魚雷</t>
    <phoneticPr fontId="2"/>
  </si>
  <si>
    <t>零式艦戦21型</t>
    <phoneticPr fontId="2"/>
  </si>
  <si>
    <t>同装備</t>
    <phoneticPr fontId="2"/>
  </si>
  <si>
    <t>零式艦戦52型</t>
    <phoneticPr fontId="2"/>
  </si>
  <si>
    <t>大鳳</t>
    <phoneticPr fontId="2"/>
  </si>
  <si>
    <t>大鳳
雲龍</t>
    <phoneticPr fontId="2"/>
  </si>
  <si>
    <t>(初期)零式艦戦52型
(★6)天山</t>
    <phoneticPr fontId="2"/>
  </si>
  <si>
    <t>九六式艦戦</t>
    <phoneticPr fontId="2"/>
  </si>
  <si>
    <t>零式艦戦21型</t>
    <phoneticPr fontId="2"/>
  </si>
  <si>
    <t>零式艦戦21型(熟練)</t>
    <phoneticPr fontId="2"/>
  </si>
  <si>
    <t>零式艦戦32型</t>
    <phoneticPr fontId="2"/>
  </si>
  <si>
    <t>零式艦戦32型(熟練)</t>
    <phoneticPr fontId="2"/>
  </si>
  <si>
    <t>零式艦戦52型</t>
    <phoneticPr fontId="2"/>
  </si>
  <si>
    <t>零式艦戦52型(熟練)</t>
    <phoneticPr fontId="2"/>
  </si>
  <si>
    <t>零戦52型丙(六〇一空)</t>
    <phoneticPr fontId="2"/>
  </si>
  <si>
    <t>零戦52型丙(付岩井小隊)</t>
    <phoneticPr fontId="2"/>
  </si>
  <si>
    <t>零戦52型甲(付岩本小隊)</t>
    <phoneticPr fontId="2"/>
  </si>
  <si>
    <t>零式艦戦53型(岩本隊)</t>
    <phoneticPr fontId="2"/>
  </si>
  <si>
    <t>零式艦戦62型(爆戦)</t>
    <phoneticPr fontId="2"/>
  </si>
  <si>
    <t>零戦62型(爆戦／岩井隊)</t>
    <phoneticPr fontId="2"/>
  </si>
  <si>
    <t>艦
上
爆
撃
機</t>
    <phoneticPr fontId="2"/>
  </si>
  <si>
    <t>艦
上
戦
闘
機</t>
    <phoneticPr fontId="2"/>
  </si>
  <si>
    <t>(消费)同装備
(更新)三式水中探信儀</t>
  </si>
  <si>
    <t>(消费)61cm三連装魚雷
(更新)61cm四連装魚雷</t>
  </si>
  <si>
    <t>(消费)同装備
(更新)7.7mm機銃</t>
  </si>
  <si>
    <t>(消费)零式艦戦21型
(更新)7.7mm機銃</t>
  </si>
  <si>
    <t>(消费)零式艦戦21型
(更新)零式艦戦32型</t>
  </si>
  <si>
    <t>(初期)41cm連装砲
(★6)46cm三連装砲
(更新)32号対水上電探</t>
  </si>
  <si>
    <t>(初期)22号対水上電探
(★6)32号対水上電探</t>
  </si>
  <si>
    <t>(初期)零式艦戦52型
(★6)彗星</t>
  </si>
  <si>
    <t>同装備
(更新)零式艦戦21型</t>
  </si>
  <si>
    <t>(初期)瑞雲
(★6)零式水上観測機</t>
  </si>
  <si>
    <t>(初期)零式水上偵察機
(★6)瑞雲
(更新)零式水上偵察機</t>
  </si>
  <si>
    <t>(消费)同装備
(更新)21号対空電探</t>
  </si>
  <si>
    <t>(初期)22号対水上電探
(★6)22号対水上電探改四</t>
  </si>
  <si>
    <t>(消费)22号対水上電探
(更新)32号対水上電探</t>
  </si>
  <si>
    <t>(初期)九三式水中聴音機
(★6)四式水中聴音機</t>
  </si>
  <si>
    <t>(初期)九一式徹甲弾
(★6)一式徹甲弾</t>
  </si>
  <si>
    <t>(初期)ドラム缶(輸送用)
(★6)7.7mm機銃
(更新)12.7mm単装機銃</t>
  </si>
  <si>
    <t>(初期)25mm単装機銃
(★6)12cm30連装噴進砲
(更新)7.7mm機銃</t>
  </si>
  <si>
    <t>(初期)7.7mm機銃
(★6)12.7mm単装機銃</t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</si>
  <si>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)零式艦戦21型
(更新)零式艦戦32型</t>
    </r>
    <phoneticPr fontId="2"/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</si>
  <si>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)同装備
(更新)22号対水上電探</t>
    </r>
    <phoneticPr fontId="2"/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</si>
  <si>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)35.6cm連装砲
(更新)41cm連装砲</t>
    </r>
    <phoneticPr fontId="2"/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</si>
  <si>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)35.6cm連装砲
(更新)25mm連装機銃</t>
    </r>
    <phoneticPr fontId="2"/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</si>
  <si>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)12.7cm連装高角砲
(更新)10cm連装高角砲</t>
    </r>
    <phoneticPr fontId="2"/>
  </si>
  <si>
    <r>
      <t>(消</t>
    </r>
    <r>
      <rPr>
        <sz val="11"/>
        <color theme="1"/>
        <rFont val="ＭＳ Ｐゴシック"/>
        <family val="3"/>
        <charset val="134"/>
        <scheme val="minor"/>
      </rPr>
      <t>费</t>
    </r>
    <r>
      <rPr>
        <sz val="11"/>
        <color theme="1"/>
        <rFont val="ＭＳ Ｐゴシック"/>
        <family val="2"/>
        <charset val="134"/>
        <scheme val="minor"/>
      </rPr>
      <t>)同装備
(更新)熟練見張員</t>
    </r>
    <phoneticPr fontId="2"/>
  </si>
  <si>
    <r>
      <rPr>
        <sz val="11"/>
        <color theme="1"/>
        <rFont val="MS Gothic"/>
        <family val="3"/>
        <charset val="128"/>
      </rPr>
      <t>以</t>
    </r>
    <r>
      <rPr>
        <sz val="11"/>
        <color rgb="FFFF0000"/>
        <rFont val="SimSun-ExtB"/>
        <family val="3"/>
        <charset val="134"/>
      </rPr>
      <t>凤</t>
    </r>
    <r>
      <rPr>
        <sz val="11"/>
        <color rgb="FFFF0000"/>
        <rFont val="MS Gothic"/>
        <family val="3"/>
        <charset val="128"/>
      </rPr>
      <t>翔</t>
    </r>
    <r>
      <rPr>
        <sz val="11"/>
        <color theme="1"/>
        <rFont val="SimSun-ExtB"/>
        <family val="3"/>
        <charset val="134"/>
      </rPr>
      <t>为秘书舰，装备</t>
    </r>
    <r>
      <rPr>
        <sz val="11"/>
        <color rgb="FFFF0000"/>
        <rFont val="MS Gothic"/>
        <family val="3"/>
        <charset val="128"/>
      </rPr>
      <t>改修</t>
    </r>
    <r>
      <rPr>
        <sz val="11"/>
        <color rgb="FFFF0000"/>
        <rFont val="Verdana"/>
        <family val="2"/>
      </rPr>
      <t>max</t>
    </r>
    <r>
      <rPr>
        <sz val="11"/>
        <color theme="1"/>
        <rFont val="MS Gothic"/>
        <family val="3"/>
        <charset val="128"/>
      </rPr>
      <t>并且</t>
    </r>
    <r>
      <rPr>
        <sz val="11"/>
        <color rgb="FFFF0000"/>
        <rFont val="SimSun-ExtB"/>
        <family val="3"/>
        <charset val="134"/>
      </rPr>
      <t>练</t>
    </r>
    <r>
      <rPr>
        <sz val="11"/>
        <color rgb="FFFF0000"/>
        <rFont val="MS Gothic"/>
        <family val="3"/>
        <charset val="128"/>
      </rPr>
      <t>度</t>
    </r>
    <r>
      <rPr>
        <sz val="11"/>
        <color rgb="FFFF0000"/>
        <rFont val="Verdana"/>
        <family val="2"/>
      </rPr>
      <t>max</t>
    </r>
    <r>
      <rPr>
        <sz val="11"/>
        <color theme="1"/>
        <rFont val="MS Gothic"/>
        <family val="3"/>
        <charset val="128"/>
      </rPr>
      <t>的</t>
    </r>
    <r>
      <rPr>
        <sz val="11"/>
        <color rgb="FFFF0000"/>
        <rFont val="MS Gothic"/>
        <family val="3"/>
        <charset val="128"/>
      </rPr>
      <t>九六</t>
    </r>
    <r>
      <rPr>
        <sz val="11"/>
        <color rgb="FFFF0000"/>
        <rFont val="SimSun-ExtB"/>
        <family val="3"/>
        <charset val="134"/>
      </rPr>
      <t>舰战</t>
    </r>
    <r>
      <rPr>
        <sz val="11"/>
        <rFont val="SimSun-ExtB"/>
        <family val="3"/>
        <charset val="134"/>
      </rPr>
      <t>。
消耗</t>
    </r>
    <r>
      <rPr>
        <sz val="11"/>
        <color rgb="FFFF0000"/>
        <rFont val="MS Gothic"/>
        <family val="3"/>
        <charset val="128"/>
      </rPr>
      <t>两个</t>
    </r>
    <r>
      <rPr>
        <sz val="11"/>
        <color rgb="FFFF0000"/>
        <rFont val="SimSun-ExtB"/>
        <family val="3"/>
        <charset val="134"/>
      </rPr>
      <t>勋</t>
    </r>
    <r>
      <rPr>
        <sz val="11"/>
        <color rgb="FFFF0000"/>
        <rFont val="MS Gothic"/>
        <family val="3"/>
        <charset val="128"/>
      </rPr>
      <t>章</t>
    </r>
    <r>
      <rPr>
        <sz val="11"/>
        <color theme="1"/>
        <rFont val="MS Gothic"/>
        <family val="3"/>
        <charset val="128"/>
      </rPr>
      <t>。</t>
    </r>
    <phoneticPr fontId="2"/>
  </si>
  <si>
    <r>
      <rPr>
        <sz val="11"/>
        <color theme="1"/>
        <rFont val="MS Gothic"/>
        <family val="3"/>
        <charset val="128"/>
      </rPr>
      <t>以</t>
    </r>
    <r>
      <rPr>
        <sz val="11"/>
        <color rgb="FFFF0000"/>
        <rFont val="SimSun-ExtB"/>
        <family val="3"/>
        <charset val="134"/>
      </rPr>
      <t>岛风</t>
    </r>
    <r>
      <rPr>
        <sz val="11"/>
        <color theme="1"/>
        <rFont val="SimSun-ExtB"/>
        <family val="3"/>
        <charset val="134"/>
      </rPr>
      <t>为秘书舰，</t>
    </r>
    <r>
      <rPr>
        <sz val="11"/>
        <color theme="1"/>
        <rFont val="MS Gothic"/>
        <family val="3"/>
        <charset val="128"/>
      </rPr>
      <t>装</t>
    </r>
    <r>
      <rPr>
        <sz val="11"/>
        <color theme="1"/>
        <rFont val="SimSun-ExtB"/>
        <family val="3"/>
        <charset val="134"/>
      </rPr>
      <t>备</t>
    </r>
    <r>
      <rPr>
        <sz val="11"/>
        <color rgb="FFFF0000"/>
        <rFont val="MS Gothic"/>
        <family val="3"/>
        <charset val="128"/>
      </rPr>
      <t>改修</t>
    </r>
    <r>
      <rPr>
        <sz val="11"/>
        <color rgb="FFFF0000"/>
        <rFont val="Verdana"/>
        <family val="2"/>
      </rPr>
      <t>max</t>
    </r>
    <r>
      <rPr>
        <sz val="11"/>
        <color theme="1"/>
        <rFont val="MS Gothic"/>
        <family val="3"/>
        <charset val="128"/>
      </rPr>
      <t>的</t>
    </r>
    <r>
      <rPr>
        <sz val="11"/>
        <color rgb="FFFF0000"/>
        <rFont val="MS Gothic"/>
        <family val="3"/>
        <charset val="128"/>
      </rPr>
      <t>五</t>
    </r>
    <r>
      <rPr>
        <sz val="11"/>
        <color rgb="FFFF0000"/>
        <rFont val="SimSun-ExtB"/>
        <family val="3"/>
        <charset val="134"/>
      </rPr>
      <t>连</t>
    </r>
    <r>
      <rPr>
        <sz val="11"/>
        <color rgb="FFFF0000"/>
        <rFont val="MS Gothic"/>
        <family val="3"/>
        <charset val="128"/>
      </rPr>
      <t>装酸素</t>
    </r>
    <r>
      <rPr>
        <sz val="11"/>
        <color rgb="FFFF0000"/>
        <rFont val="SimSun-ExtB"/>
        <family val="3"/>
        <charset val="134"/>
      </rPr>
      <t>鱼</t>
    </r>
    <r>
      <rPr>
        <sz val="11"/>
        <color rgb="FFFF0000"/>
        <rFont val="MS Gothic"/>
        <family val="3"/>
        <charset val="128"/>
      </rPr>
      <t>雷</t>
    </r>
    <r>
      <rPr>
        <sz val="11"/>
        <rFont val="SimSun-ExtB"/>
        <family val="3"/>
        <charset val="134"/>
      </rPr>
      <t>和</t>
    </r>
    <r>
      <rPr>
        <sz val="11"/>
        <color rgb="FFFF0000"/>
        <rFont val="MS Gothic"/>
        <family val="3"/>
        <charset val="128"/>
      </rPr>
      <t>改修</t>
    </r>
    <r>
      <rPr>
        <sz val="11"/>
        <color rgb="FFFF0000"/>
        <rFont val="Verdana"/>
        <family val="2"/>
      </rPr>
      <t>max</t>
    </r>
    <r>
      <rPr>
        <sz val="11"/>
        <rFont val="MS Gothic"/>
        <family val="3"/>
      </rPr>
      <t>的</t>
    </r>
    <r>
      <rPr>
        <sz val="11"/>
        <color rgb="FFFF0000"/>
        <rFont val="MS Gothic"/>
        <family val="3"/>
        <charset val="128"/>
      </rPr>
      <t>三</t>
    </r>
    <r>
      <rPr>
        <sz val="11"/>
        <color rgb="FFFF0000"/>
        <rFont val="SimSun-ExtB"/>
        <family val="3"/>
        <charset val="134"/>
      </rPr>
      <t>连</t>
    </r>
    <r>
      <rPr>
        <sz val="11"/>
        <color rgb="FFFF0000"/>
        <rFont val="MS Gothic"/>
        <family val="3"/>
        <charset val="128"/>
      </rPr>
      <t>装酸素</t>
    </r>
    <r>
      <rPr>
        <sz val="11"/>
        <color rgb="FFFF0000"/>
        <rFont val="SimSun-ExtB"/>
        <family val="3"/>
        <charset val="134"/>
      </rPr>
      <t>鱼</t>
    </r>
    <r>
      <rPr>
        <sz val="11"/>
        <color rgb="FFFF0000"/>
        <rFont val="MS Gothic"/>
        <family val="3"/>
        <charset val="128"/>
      </rPr>
      <t>雷</t>
    </r>
    <r>
      <rPr>
        <sz val="11"/>
        <rFont val="MS Gothic"/>
        <family val="3"/>
      </rPr>
      <t>。消耗</t>
    </r>
    <r>
      <rPr>
        <sz val="11"/>
        <color rgb="FFFF0000"/>
        <rFont val="MS Gothic"/>
        <family val="3"/>
        <charset val="128"/>
      </rPr>
      <t>两个</t>
    </r>
    <r>
      <rPr>
        <sz val="11"/>
        <color rgb="FFFF0000"/>
        <rFont val="SimSun-ExtB"/>
        <family val="3"/>
        <charset val="134"/>
      </rPr>
      <t>勋</t>
    </r>
    <r>
      <rPr>
        <sz val="11"/>
        <color rgb="FFFF0000"/>
        <rFont val="MS Gothic"/>
        <family val="3"/>
        <charset val="128"/>
      </rPr>
      <t>章</t>
    </r>
    <r>
      <rPr>
        <sz val="11"/>
        <color theme="1"/>
        <rFont val="MS Gothic"/>
        <family val="3"/>
        <charset val="128"/>
      </rPr>
      <t>。</t>
    </r>
    <phoneticPr fontId="2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</si>
</sst>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0.00_ "/>
    <numFmt numFmtId="177" formatCode="0_);[Red]\(0\)"/>
    <numFmt numFmtId="178" formatCode="[$-F400]h:mm:ss\ AM/PM"/>
  </numFmts>
  <fonts count="75">
    <font>
      <sz val="11"/>
      <color theme="1"/>
      <name val="ＭＳ Ｐゴシック"/>
      <family val="2"/>
      <charset val="134"/>
      <scheme val="minor"/>
    </font>
    <font>
      <sz val="11"/>
      <color indexed="8"/>
      <name val="宋体"/>
      <family val="3"/>
      <charset val="134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34"/>
      <scheme val="minor"/>
    </font>
    <font>
      <sz val="11"/>
      <color rgb="FFFF0000"/>
      <name val="ＭＳ Ｐゴシック"/>
      <family val="3"/>
      <charset val="134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charset val="134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34"/>
      <scheme val="minor"/>
    </font>
    <font>
      <b/>
      <sz val="11"/>
      <color theme="1"/>
      <name val="ＭＳ Ｐゴシック"/>
      <family val="3"/>
      <charset val="136"/>
      <scheme val="minor"/>
    </font>
    <font>
      <sz val="11"/>
      <name val="ＭＳ Ｐゴシック"/>
      <family val="3"/>
      <charset val="134"/>
      <scheme val="minor"/>
    </font>
    <font>
      <sz val="9"/>
      <name val="ＭＳ Ｐゴシック"/>
      <family val="2"/>
      <charset val="134"/>
      <scheme val="minor"/>
    </font>
    <font>
      <sz val="9"/>
      <name val="宋体"/>
      <family val="3"/>
      <charset val="134"/>
    </font>
    <font>
      <sz val="11"/>
      <color theme="0"/>
      <name val="ＭＳ Ｐゴシック"/>
      <family val="2"/>
      <charset val="134"/>
      <scheme val="minor"/>
    </font>
    <font>
      <b/>
      <sz val="11"/>
      <name val="ＭＳ Ｐゴシック"/>
      <family val="2"/>
      <scheme val="minor"/>
    </font>
    <font>
      <b/>
      <sz val="11"/>
      <name val="ＭＳ Ｐゴシック"/>
      <family val="2"/>
      <charset val="134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36"/>
      <scheme val="minor"/>
    </font>
    <font>
      <sz val="11"/>
      <color rgb="FFFF0000"/>
      <name val="ＭＳ Ｐゴシック"/>
      <family val="2"/>
      <charset val="134"/>
      <scheme val="minor"/>
    </font>
    <font>
      <sz val="11"/>
      <name val="ＭＳ Ｐゴシック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color rgb="FF000000"/>
      <name val="MS Gothic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rgb="FF000000"/>
      <name val="Verdana"/>
      <family val="2"/>
    </font>
    <font>
      <sz val="11"/>
      <color rgb="FF000000"/>
      <name val="宋体"/>
      <family val="3"/>
      <charset val="134"/>
    </font>
    <font>
      <sz val="11"/>
      <color rgb="FF000000"/>
      <name val="MS Gothic"/>
      <family val="3"/>
      <charset val="128"/>
    </font>
    <font>
      <sz val="11"/>
      <color rgb="FFFF0000"/>
      <name val="Verdana"/>
      <family val="2"/>
    </font>
    <font>
      <b/>
      <sz val="11"/>
      <name val="宋体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28"/>
    </font>
    <font>
      <sz val="11"/>
      <color rgb="FFFF0000"/>
      <name val="MS Gothic"/>
      <family val="3"/>
      <charset val="128"/>
    </font>
    <font>
      <sz val="11"/>
      <color rgb="FFFF0000"/>
      <name val="SimSun-ExtB"/>
      <family val="3"/>
      <charset val="134"/>
    </font>
    <font>
      <sz val="11"/>
      <color rgb="FFFF0000"/>
      <name val="ＭＳ Ｐゴシック"/>
      <family val="3"/>
      <charset val="136"/>
      <scheme val="minor"/>
    </font>
    <font>
      <u/>
      <sz val="11"/>
      <color theme="10"/>
      <name val="宋体"/>
      <charset val="134"/>
    </font>
    <font>
      <b/>
      <sz val="11"/>
      <color rgb="FFFF0000"/>
      <name val="ＭＳ Ｐゴシック"/>
      <family val="3"/>
      <charset val="134"/>
      <scheme val="minor"/>
    </font>
    <font>
      <b/>
      <sz val="11"/>
      <color rgb="FFFF0000"/>
      <name val="ＭＳ Ｐゴシック"/>
      <family val="2"/>
      <scheme val="minor"/>
    </font>
    <font>
      <sz val="20"/>
      <color theme="1"/>
      <name val="ＭＳ Ｐゴシック"/>
      <family val="2"/>
      <charset val="134"/>
      <scheme val="minor"/>
    </font>
    <font>
      <sz val="20"/>
      <color theme="1"/>
      <name val="ＭＳ Ｐゴシック"/>
      <family val="3"/>
      <charset val="134"/>
      <scheme val="minor"/>
    </font>
    <font>
      <sz val="20"/>
      <color theme="1"/>
      <name val="ＭＳ Ｐゴシック"/>
      <family val="2"/>
      <scheme val="minor"/>
    </font>
    <font>
      <b/>
      <sz val="36"/>
      <color rgb="FFFF99CC"/>
      <name val="方正舒体"/>
      <charset val="134"/>
    </font>
    <font>
      <sz val="20"/>
      <color rgb="FFFF99CC"/>
      <name val="Agency FB"/>
      <family val="2"/>
    </font>
    <font>
      <b/>
      <sz val="11"/>
      <color rgb="FFFF5050"/>
      <name val="ＭＳ Ｐゴシック"/>
      <family val="2"/>
      <scheme val="minor"/>
    </font>
    <font>
      <b/>
      <sz val="11"/>
      <color rgb="FFFF5050"/>
      <name val="ＭＳ Ｐゴシック"/>
      <family val="3"/>
      <charset val="134"/>
      <scheme val="minor"/>
    </font>
    <font>
      <b/>
      <sz val="11"/>
      <color rgb="FFFF5050"/>
      <name val="ＭＳ Ｐゴシック"/>
      <family val="2"/>
      <scheme val="minor"/>
    </font>
    <font>
      <sz val="11"/>
      <color theme="1"/>
      <name val="ＭＳ Ｐゴシック"/>
      <family val="2"/>
      <charset val="134"/>
      <scheme val="minor"/>
    </font>
    <font>
      <sz val="11"/>
      <color rgb="FF006100"/>
      <name val="ＭＳ Ｐゴシック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Verdana"/>
      <family val="2"/>
    </font>
    <font>
      <u/>
      <sz val="11"/>
      <color theme="10"/>
      <name val="Verdana"/>
      <family val="2"/>
    </font>
    <font>
      <sz val="11"/>
      <color indexed="10"/>
      <name val="宋体"/>
      <family val="3"/>
      <charset val="134"/>
    </font>
    <font>
      <sz val="11"/>
      <color indexed="8"/>
      <name val="Verdana"/>
      <family val="2"/>
    </font>
    <font>
      <sz val="11"/>
      <color indexed="8"/>
      <name val="★日文毛笔"/>
      <family val="3"/>
      <charset val="128"/>
    </font>
    <font>
      <sz val="11"/>
      <color indexed="10"/>
      <name val="Verdana"/>
      <family val="2"/>
    </font>
    <font>
      <b/>
      <sz val="11"/>
      <color theme="1"/>
      <name val="SimSun-ExtB"/>
      <family val="3"/>
      <charset val="134"/>
    </font>
    <font>
      <sz val="11"/>
      <color theme="1"/>
      <name val="MingLiU"/>
      <family val="3"/>
      <charset val="136"/>
    </font>
    <font>
      <sz val="11"/>
      <color theme="1"/>
      <name val="SimSun-ExtB"/>
      <family val="3"/>
      <charset val="134"/>
    </font>
    <font>
      <sz val="11"/>
      <color theme="1"/>
      <name val="MS Gothic"/>
      <family val="3"/>
      <charset val="128"/>
    </font>
    <font>
      <sz val="11"/>
      <color rgb="FFFFFFFF"/>
      <name val="ＭＳ Ｐゴシック"/>
      <family val="2"/>
      <charset val="134"/>
      <scheme val="minor"/>
    </font>
    <font>
      <sz val="11"/>
      <color rgb="FFFF0000"/>
      <name val="宋体"/>
      <charset val="134"/>
    </font>
    <font>
      <sz val="11"/>
      <name val="MS Gothic"/>
      <family val="3"/>
      <charset val="128"/>
    </font>
    <font>
      <sz val="11"/>
      <name val="宋体"/>
      <charset val="134"/>
    </font>
    <font>
      <sz val="11"/>
      <color rgb="FFFF0000"/>
      <name val="MS Gothic"/>
      <family val="3"/>
    </font>
    <font>
      <sz val="11"/>
      <color theme="1"/>
      <name val="Arial Unicode MS"/>
      <family val="2"/>
      <charset val="134"/>
    </font>
    <font>
      <sz val="11"/>
      <name val="SimSun-ExtB"/>
      <family val="3"/>
      <charset val="134"/>
    </font>
    <font>
      <sz val="11"/>
      <name val="MS Gothic"/>
      <family val="3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B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F5FF"/>
        <bgColor indexed="64"/>
      </patternFill>
    </fill>
    <fill>
      <patternFill patternType="solid">
        <fgColor rgb="FFD0D8E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DashDotDot">
        <color auto="1"/>
      </bottom>
      <diagonal/>
    </border>
    <border>
      <left style="thin">
        <color auto="1"/>
      </left>
      <right/>
      <top style="medium">
        <color auto="1"/>
      </top>
      <bottom style="mediumDashDotDot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DashDotDot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DashDot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DashDot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medium">
        <color auto="1"/>
      </bottom>
      <diagonal/>
    </border>
    <border>
      <left style="thin">
        <color auto="1"/>
      </left>
      <right/>
      <top style="mediumDashDotDot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DashDotDot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DashDotDot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53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</cellStyleXfs>
  <cellXfs count="9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6" fillId="0" borderId="0" xfId="0" applyFont="1">
      <alignment vertical="center"/>
    </xf>
    <xf numFmtId="20" fontId="0" fillId="0" borderId="0" xfId="0" applyNumberForma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9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9" fontId="3" fillId="8" borderId="26" xfId="0" applyNumberFormat="1" applyFont="1" applyFill="1" applyBorder="1" applyAlignment="1">
      <alignment horizontal="center" vertical="center"/>
    </xf>
    <xf numFmtId="9" fontId="0" fillId="8" borderId="40" xfId="0" applyNumberFormat="1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10" borderId="33" xfId="0" applyFill="1" applyBorder="1">
      <alignment vertical="center"/>
    </xf>
    <xf numFmtId="0" fontId="0" fillId="10" borderId="26" xfId="0" applyFill="1" applyBorder="1" applyAlignment="1">
      <alignment horizontal="center" vertical="center"/>
    </xf>
    <xf numFmtId="0" fontId="0" fillId="10" borderId="37" xfId="0" applyFill="1" applyBorder="1">
      <alignment vertical="center"/>
    </xf>
    <xf numFmtId="0" fontId="3" fillId="10" borderId="37" xfId="0" applyFont="1" applyFill="1" applyBorder="1">
      <alignment vertical="center"/>
    </xf>
    <xf numFmtId="0" fontId="0" fillId="10" borderId="34" xfId="0" applyFill="1" applyBorder="1">
      <alignment vertical="center"/>
    </xf>
    <xf numFmtId="0" fontId="0" fillId="10" borderId="29" xfId="0" applyFill="1" applyBorder="1" applyAlignment="1">
      <alignment horizontal="center" vertical="center"/>
    </xf>
    <xf numFmtId="0" fontId="0" fillId="10" borderId="38" xfId="0" applyFill="1" applyBorder="1">
      <alignment vertical="center"/>
    </xf>
    <xf numFmtId="0" fontId="0" fillId="2" borderId="39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  <xf numFmtId="0" fontId="0" fillId="4" borderId="26" xfId="0" applyNumberFormat="1" applyFill="1" applyBorder="1" applyAlignment="1">
      <alignment horizontal="center" vertical="center"/>
    </xf>
    <xf numFmtId="0" fontId="0" fillId="5" borderId="26" xfId="0" applyNumberFormat="1" applyFill="1" applyBorder="1" applyAlignment="1">
      <alignment horizontal="center" vertical="center"/>
    </xf>
    <xf numFmtId="0" fontId="0" fillId="7" borderId="40" xfId="0" applyNumberFormat="1" applyFill="1" applyBorder="1" applyAlignment="1">
      <alignment horizontal="center" vertical="center"/>
    </xf>
    <xf numFmtId="3" fontId="0" fillId="0" borderId="0" xfId="0" applyNumberForma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1" borderId="66" xfId="0" applyFill="1" applyBorder="1" applyAlignment="1">
      <alignment horizontal="center" vertical="center"/>
    </xf>
    <xf numFmtId="0" fontId="0" fillId="11" borderId="67" xfId="0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0" fillId="11" borderId="70" xfId="0" applyFill="1" applyBorder="1" applyAlignment="1">
      <alignment horizontal="center" vertical="center"/>
    </xf>
    <xf numFmtId="0" fontId="0" fillId="11" borderId="71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73" xfId="0" applyFill="1" applyBorder="1" applyAlignment="1">
      <alignment horizontal="center" vertical="center"/>
    </xf>
    <xf numFmtId="0" fontId="0" fillId="10" borderId="74" xfId="0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0" fillId="10" borderId="76" xfId="0" applyFill="1" applyBorder="1" applyAlignment="1">
      <alignment horizontal="center" vertical="center"/>
    </xf>
    <xf numFmtId="0" fontId="0" fillId="10" borderId="77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center"/>
    </xf>
    <xf numFmtId="0" fontId="0" fillId="11" borderId="79" xfId="0" applyFill="1" applyBorder="1" applyAlignment="1">
      <alignment horizontal="center" vertical="center"/>
    </xf>
    <xf numFmtId="0" fontId="0" fillId="11" borderId="80" xfId="0" applyFill="1" applyBorder="1" applyAlignment="1">
      <alignment horizontal="center" vertical="center"/>
    </xf>
    <xf numFmtId="0" fontId="0" fillId="11" borderId="81" xfId="0" applyFill="1" applyBorder="1" applyAlignment="1">
      <alignment horizontal="center" vertical="center"/>
    </xf>
    <xf numFmtId="0" fontId="0" fillId="11" borderId="82" xfId="0" applyFill="1" applyBorder="1" applyAlignment="1">
      <alignment horizontal="center" vertical="center"/>
    </xf>
    <xf numFmtId="0" fontId="0" fillId="11" borderId="83" xfId="0" applyFill="1" applyBorder="1" applyAlignment="1">
      <alignment horizontal="center" vertical="center"/>
    </xf>
    <xf numFmtId="0" fontId="0" fillId="10" borderId="84" xfId="0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10" borderId="86" xfId="0" applyFill="1" applyBorder="1" applyAlignment="1">
      <alignment horizontal="center" vertical="center"/>
    </xf>
    <xf numFmtId="0" fontId="0" fillId="10" borderId="87" xfId="0" applyFill="1" applyBorder="1" applyAlignment="1">
      <alignment horizontal="center" vertical="center"/>
    </xf>
    <xf numFmtId="0" fontId="0" fillId="10" borderId="88" xfId="0" applyFill="1" applyBorder="1" applyAlignment="1">
      <alignment horizontal="center" vertical="center"/>
    </xf>
    <xf numFmtId="0" fontId="0" fillId="10" borderId="89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9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5" borderId="95" xfId="0" applyFill="1" applyBorder="1" applyAlignment="1">
      <alignment horizontal="center" vertical="center"/>
    </xf>
    <xf numFmtId="0" fontId="0" fillId="7" borderId="95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4" borderId="95" xfId="0" applyFill="1" applyBorder="1" applyAlignment="1">
      <alignment horizontal="center" vertical="center"/>
    </xf>
    <xf numFmtId="0" fontId="0" fillId="10" borderId="94" xfId="0" applyFill="1" applyBorder="1">
      <alignment vertical="center"/>
    </xf>
    <xf numFmtId="0" fontId="0" fillId="10" borderId="95" xfId="0" applyFill="1" applyBorder="1" applyAlignment="1">
      <alignment horizontal="center" vertical="center"/>
    </xf>
    <xf numFmtId="0" fontId="0" fillId="10" borderId="96" xfId="0" applyFill="1" applyBorder="1">
      <alignment vertical="center"/>
    </xf>
    <xf numFmtId="0" fontId="3" fillId="0" borderId="98" xfId="0" applyFont="1" applyBorder="1">
      <alignment vertical="center"/>
    </xf>
    <xf numFmtId="0" fontId="9" fillId="2" borderId="99" xfId="0" applyFont="1" applyFill="1" applyBorder="1" applyAlignment="1">
      <alignment horizontal="center" vertical="center"/>
    </xf>
    <xf numFmtId="0" fontId="8" fillId="3" borderId="100" xfId="0" applyFont="1" applyFill="1" applyBorder="1" applyAlignment="1">
      <alignment horizontal="center" vertical="center"/>
    </xf>
    <xf numFmtId="0" fontId="8" fillId="4" borderId="100" xfId="0" applyFont="1" applyFill="1" applyBorder="1" applyAlignment="1">
      <alignment horizontal="center" vertical="center"/>
    </xf>
    <xf numFmtId="0" fontId="8" fillId="5" borderId="100" xfId="0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0" fontId="9" fillId="9" borderId="100" xfId="0" applyFont="1" applyFill="1" applyBorder="1" applyAlignment="1">
      <alignment horizontal="center" vertical="center"/>
    </xf>
    <xf numFmtId="0" fontId="9" fillId="9" borderId="101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8" fillId="8" borderId="100" xfId="0" applyFont="1" applyFill="1" applyBorder="1" applyAlignment="1">
      <alignment horizontal="center" vertical="center"/>
    </xf>
    <xf numFmtId="0" fontId="9" fillId="8" borderId="100" xfId="0" applyFont="1" applyFill="1" applyBorder="1" applyAlignment="1">
      <alignment horizontal="center" vertical="center"/>
    </xf>
    <xf numFmtId="0" fontId="10" fillId="8" borderId="103" xfId="0" applyFont="1" applyFill="1" applyBorder="1" applyAlignment="1">
      <alignment horizontal="center" vertical="center"/>
    </xf>
    <xf numFmtId="0" fontId="8" fillId="7" borderId="101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8" fillId="7" borderId="103" xfId="0" applyFont="1" applyFill="1" applyBorder="1" applyAlignment="1">
      <alignment horizontal="center" vertical="center"/>
    </xf>
    <xf numFmtId="0" fontId="9" fillId="10" borderId="99" xfId="0" applyFont="1" applyFill="1" applyBorder="1" applyAlignment="1">
      <alignment horizontal="center" vertical="center"/>
    </xf>
    <xf numFmtId="0" fontId="9" fillId="10" borderId="100" xfId="0" applyFont="1" applyFill="1" applyBorder="1" applyAlignment="1">
      <alignment horizontal="center" vertical="center"/>
    </xf>
    <xf numFmtId="0" fontId="9" fillId="10" borderId="101" xfId="0" applyFont="1" applyFill="1" applyBorder="1" applyAlignment="1">
      <alignment horizontal="center" vertical="center"/>
    </xf>
    <xf numFmtId="0" fontId="0" fillId="6" borderId="104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11" borderId="105" xfId="0" applyFill="1" applyBorder="1" applyAlignment="1">
      <alignment horizontal="center" vertical="center"/>
    </xf>
    <xf numFmtId="0" fontId="0" fillId="11" borderId="106" xfId="0" applyFill="1" applyBorder="1" applyAlignment="1">
      <alignment horizontal="center" vertical="center"/>
    </xf>
    <xf numFmtId="0" fontId="0" fillId="11" borderId="107" xfId="0" applyFill="1" applyBorder="1" applyAlignment="1">
      <alignment horizontal="center" vertical="center"/>
    </xf>
    <xf numFmtId="0" fontId="0" fillId="11" borderId="108" xfId="0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0" fillId="10" borderId="109" xfId="0" applyFill="1" applyBorder="1" applyAlignment="1">
      <alignment horizontal="center" vertical="center"/>
    </xf>
    <xf numFmtId="0" fontId="0" fillId="10" borderId="110" xfId="0" applyFill="1" applyBorder="1" applyAlignment="1">
      <alignment horizontal="center" vertical="center"/>
    </xf>
    <xf numFmtId="0" fontId="0" fillId="10" borderId="111" xfId="0" applyFill="1" applyBorder="1" applyAlignment="1">
      <alignment horizontal="center" vertical="center"/>
    </xf>
    <xf numFmtId="0" fontId="7" fillId="11" borderId="112" xfId="0" applyFont="1" applyFill="1" applyBorder="1" applyAlignment="1">
      <alignment horizontal="center" vertical="center"/>
    </xf>
    <xf numFmtId="177" fontId="10" fillId="11" borderId="113" xfId="0" applyNumberFormat="1" applyFont="1" applyFill="1" applyBorder="1" applyAlignment="1">
      <alignment horizontal="center" vertical="center"/>
    </xf>
    <xf numFmtId="0" fontId="9" fillId="11" borderId="114" xfId="0" applyFont="1" applyFill="1" applyBorder="1" applyAlignment="1">
      <alignment horizontal="center" vertical="center"/>
    </xf>
    <xf numFmtId="177" fontId="10" fillId="11" borderId="115" xfId="0" applyNumberFormat="1" applyFont="1" applyFill="1" applyBorder="1" applyAlignment="1">
      <alignment horizontal="center" vertical="center"/>
    </xf>
    <xf numFmtId="0" fontId="9" fillId="10" borderId="116" xfId="0" applyFont="1" applyFill="1" applyBorder="1" applyAlignment="1">
      <alignment horizontal="center" vertical="center"/>
    </xf>
    <xf numFmtId="177" fontId="10" fillId="10" borderId="117" xfId="0" applyNumberFormat="1" applyFont="1" applyFill="1" applyBorder="1" applyAlignment="1">
      <alignment horizontal="center" vertical="center"/>
    </xf>
    <xf numFmtId="0" fontId="9" fillId="10" borderId="118" xfId="0" applyFont="1" applyFill="1" applyBorder="1" applyAlignment="1">
      <alignment horizontal="center" vertical="center"/>
    </xf>
    <xf numFmtId="177" fontId="10" fillId="10" borderId="119" xfId="0" applyNumberFormat="1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8" fillId="10" borderId="122" xfId="0" applyFont="1" applyFill="1" applyBorder="1" applyAlignment="1">
      <alignment horizontal="center" vertical="center"/>
    </xf>
    <xf numFmtId="0" fontId="18" fillId="10" borderId="123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9" fillId="11" borderId="38" xfId="0" applyFont="1" applyFill="1" applyBorder="1" applyAlignment="1">
      <alignment horizontal="center" vertical="center"/>
    </xf>
    <xf numFmtId="0" fontId="0" fillId="11" borderId="120" xfId="0" applyFill="1" applyBorder="1" applyAlignment="1">
      <alignment horizontal="center" vertical="center"/>
    </xf>
    <xf numFmtId="0" fontId="0" fillId="11" borderId="12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9" borderId="26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0" fontId="0" fillId="22" borderId="29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18" borderId="92" xfId="0" applyFill="1" applyBorder="1" applyAlignment="1">
      <alignment horizontal="center" vertical="center"/>
    </xf>
    <xf numFmtId="0" fontId="0" fillId="18" borderId="39" xfId="0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0" fillId="14" borderId="95" xfId="0" applyFill="1" applyBorder="1" applyAlignment="1">
      <alignment horizontal="center" vertical="center"/>
    </xf>
    <xf numFmtId="0" fontId="10" fillId="21" borderId="29" xfId="0" applyFont="1" applyFill="1" applyBorder="1" applyAlignment="1">
      <alignment horizontal="center" vertical="center"/>
    </xf>
    <xf numFmtId="0" fontId="0" fillId="21" borderId="95" xfId="0" applyFill="1" applyBorder="1" applyAlignment="1">
      <alignment horizontal="center" vertical="center"/>
    </xf>
    <xf numFmtId="0" fontId="0" fillId="16" borderId="95" xfId="0" applyFill="1" applyBorder="1" applyAlignment="1">
      <alignment horizontal="center" vertical="center"/>
    </xf>
    <xf numFmtId="0" fontId="9" fillId="17" borderId="29" xfId="0" applyFont="1" applyFill="1" applyBorder="1" applyAlignment="1">
      <alignment horizontal="center" vertical="center"/>
    </xf>
    <xf numFmtId="0" fontId="0" fillId="17" borderId="95" xfId="0" applyFill="1" applyBorder="1" applyAlignment="1">
      <alignment horizontal="center" vertical="center"/>
    </xf>
    <xf numFmtId="0" fontId="0" fillId="15" borderId="95" xfId="0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19" borderId="42" xfId="0" applyFont="1" applyFill="1" applyBorder="1" applyAlignment="1">
      <alignment horizontal="center" vertical="center"/>
    </xf>
    <xf numFmtId="0" fontId="0" fillId="19" borderId="97" xfId="0" applyFill="1" applyBorder="1" applyAlignment="1">
      <alignment horizontal="center" vertical="center"/>
    </xf>
    <xf numFmtId="0" fontId="0" fillId="19" borderId="40" xfId="0" applyFill="1" applyBorder="1" applyAlignment="1">
      <alignment horizontal="center" vertical="center"/>
    </xf>
    <xf numFmtId="0" fontId="0" fillId="19" borderId="42" xfId="0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0" fillId="16" borderId="2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2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0" fillId="3" borderId="26" xfId="0" applyNumberFormat="1" applyFont="1" applyFill="1" applyBorder="1" applyAlignment="1">
      <alignment horizontal="center" vertical="center"/>
    </xf>
    <xf numFmtId="0" fontId="20" fillId="4" borderId="26" xfId="0" applyNumberFormat="1" applyFont="1" applyFill="1" applyBorder="1" applyAlignment="1">
      <alignment horizontal="center" vertical="center"/>
    </xf>
    <xf numFmtId="0" fontId="20" fillId="2" borderId="39" xfId="0" applyNumberFormat="1" applyFont="1" applyFill="1" applyBorder="1" applyAlignment="1">
      <alignment horizontal="center" vertical="center"/>
    </xf>
    <xf numFmtId="0" fontId="20" fillId="7" borderId="40" xfId="0" applyNumberFormat="1" applyFont="1" applyFill="1" applyBorder="1" applyAlignment="1">
      <alignment horizontal="center" vertical="center"/>
    </xf>
    <xf numFmtId="0" fontId="20" fillId="5" borderId="26" xfId="0" applyNumberFormat="1" applyFont="1" applyFill="1" applyBorder="1" applyAlignment="1">
      <alignment horizontal="center" vertical="center"/>
    </xf>
    <xf numFmtId="0" fontId="21" fillId="5" borderId="26" xfId="0" applyNumberFormat="1" applyFont="1" applyFill="1" applyBorder="1" applyAlignment="1">
      <alignment horizontal="center" vertical="center"/>
    </xf>
    <xf numFmtId="0" fontId="21" fillId="4" borderId="26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9" fontId="3" fillId="8" borderId="29" xfId="0" applyNumberFormat="1" applyFont="1" applyFill="1" applyBorder="1" applyAlignment="1">
      <alignment horizontal="center" vertical="center"/>
    </xf>
    <xf numFmtId="9" fontId="0" fillId="8" borderId="42" xfId="0" applyNumberForma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2" borderId="41" xfId="0" applyNumberFormat="1" applyFill="1" applyBorder="1" applyAlignment="1">
      <alignment horizontal="center" vertical="center"/>
    </xf>
    <xf numFmtId="0" fontId="0" fillId="3" borderId="29" xfId="0" applyNumberFormat="1" applyFill="1" applyBorder="1" applyAlignment="1">
      <alignment horizontal="center" vertical="center"/>
    </xf>
    <xf numFmtId="0" fontId="0" fillId="4" borderId="29" xfId="0" applyNumberFormat="1" applyFill="1" applyBorder="1" applyAlignment="1">
      <alignment horizontal="center" vertical="center"/>
    </xf>
    <xf numFmtId="0" fontId="0" fillId="5" borderId="29" xfId="0" applyNumberFormat="1" applyFill="1" applyBorder="1" applyAlignment="1">
      <alignment horizontal="center" vertical="center"/>
    </xf>
    <xf numFmtId="0" fontId="0" fillId="7" borderId="42" xfId="0" applyNumberFormat="1" applyFill="1" applyBorder="1" applyAlignment="1">
      <alignment horizontal="center" vertical="center"/>
    </xf>
    <xf numFmtId="0" fontId="0" fillId="13" borderId="94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21" borderId="96" xfId="0" applyFill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28" xfId="0" applyNumberFormat="1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23" borderId="26" xfId="0" applyFill="1" applyBorder="1" applyAlignment="1">
      <alignment horizontal="center" vertical="center"/>
    </xf>
    <xf numFmtId="0" fontId="0" fillId="23" borderId="29" xfId="0" applyFill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9" fillId="0" borderId="134" xfId="0" applyFont="1" applyBorder="1">
      <alignment vertical="center"/>
    </xf>
    <xf numFmtId="0" fontId="0" fillId="0" borderId="1" xfId="0" applyBorder="1">
      <alignment vertical="center"/>
    </xf>
    <xf numFmtId="0" fontId="0" fillId="0" borderId="136" xfId="0" applyBorder="1">
      <alignment vertical="center"/>
    </xf>
    <xf numFmtId="0" fontId="0" fillId="11" borderId="26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138" xfId="0" applyFont="1" applyBorder="1">
      <alignment vertical="center"/>
    </xf>
    <xf numFmtId="0" fontId="26" fillId="0" borderId="139" xfId="0" applyFont="1" applyBorder="1">
      <alignment vertical="center"/>
    </xf>
    <xf numFmtId="0" fontId="26" fillId="0" borderId="140" xfId="0" applyFont="1" applyBorder="1">
      <alignment vertical="center"/>
    </xf>
    <xf numFmtId="0" fontId="30" fillId="25" borderId="141" xfId="0" applyFont="1" applyFill="1" applyBorder="1" applyAlignment="1">
      <alignment vertical="center" wrapText="1"/>
    </xf>
    <xf numFmtId="0" fontId="30" fillId="25" borderId="0" xfId="0" applyFont="1" applyFill="1" applyBorder="1" applyAlignment="1">
      <alignment vertical="center" wrapText="1"/>
    </xf>
    <xf numFmtId="0" fontId="30" fillId="26" borderId="141" xfId="0" applyFont="1" applyFill="1" applyBorder="1" applyAlignment="1">
      <alignment vertical="center" wrapText="1"/>
    </xf>
    <xf numFmtId="0" fontId="30" fillId="26" borderId="0" xfId="0" applyFont="1" applyFill="1" applyBorder="1" applyAlignment="1">
      <alignment vertical="center" wrapText="1"/>
    </xf>
    <xf numFmtId="0" fontId="30" fillId="24" borderId="0" xfId="0" applyFont="1" applyFill="1" applyBorder="1" applyAlignment="1">
      <alignment vertical="center" wrapText="1"/>
    </xf>
    <xf numFmtId="0" fontId="30" fillId="26" borderId="141" xfId="0" applyFont="1" applyFill="1" applyBorder="1" applyAlignment="1">
      <alignment horizontal="right" vertical="center" wrapText="1"/>
    </xf>
    <xf numFmtId="0" fontId="30" fillId="26" borderId="0" xfId="0" applyFont="1" applyFill="1" applyBorder="1" applyAlignment="1">
      <alignment horizontal="right" vertical="center" wrapText="1"/>
    </xf>
    <xf numFmtId="0" fontId="30" fillId="24" borderId="141" xfId="0" applyFont="1" applyFill="1" applyBorder="1" applyAlignment="1">
      <alignment horizontal="right" vertical="center" wrapText="1"/>
    </xf>
    <xf numFmtId="0" fontId="30" fillId="24" borderId="0" xfId="0" applyFont="1" applyFill="1" applyBorder="1" applyAlignment="1">
      <alignment horizontal="right" vertical="center" wrapText="1"/>
    </xf>
    <xf numFmtId="0" fontId="30" fillId="24" borderId="141" xfId="0" applyFont="1" applyFill="1" applyBorder="1" applyAlignment="1">
      <alignment vertical="center" wrapText="1"/>
    </xf>
    <xf numFmtId="0" fontId="30" fillId="24" borderId="143" xfId="0" applyFont="1" applyFill="1" applyBorder="1" applyAlignment="1">
      <alignment horizontal="right" vertical="center" wrapText="1"/>
    </xf>
    <xf numFmtId="0" fontId="30" fillId="24" borderId="7" xfId="0" applyFont="1" applyFill="1" applyBorder="1" applyAlignment="1">
      <alignment horizontal="right" vertical="center" wrapText="1"/>
    </xf>
    <xf numFmtId="0" fontId="30" fillId="24" borderId="7" xfId="0" applyFont="1" applyFill="1" applyBorder="1" applyAlignment="1">
      <alignment vertical="center" wrapText="1"/>
    </xf>
    <xf numFmtId="0" fontId="30" fillId="24" borderId="143" xfId="0" applyFont="1" applyFill="1" applyBorder="1" applyAlignment="1">
      <alignment vertical="center" wrapText="1"/>
    </xf>
    <xf numFmtId="0" fontId="35" fillId="0" borderId="138" xfId="0" applyFont="1" applyBorder="1">
      <alignment vertical="center"/>
    </xf>
    <xf numFmtId="0" fontId="30" fillId="26" borderId="143" xfId="0" applyFont="1" applyFill="1" applyBorder="1" applyAlignment="1">
      <alignment vertical="center" wrapText="1"/>
    </xf>
    <xf numFmtId="0" fontId="30" fillId="26" borderId="7" xfId="0" applyFont="1" applyFill="1" applyBorder="1" applyAlignment="1">
      <alignment vertical="center" wrapText="1"/>
    </xf>
    <xf numFmtId="0" fontId="30" fillId="25" borderId="142" xfId="0" applyFont="1" applyFill="1" applyBorder="1" applyAlignment="1">
      <alignment vertical="center" wrapText="1"/>
    </xf>
    <xf numFmtId="0" fontId="30" fillId="24" borderId="142" xfId="0" applyFont="1" applyFill="1" applyBorder="1" applyAlignment="1">
      <alignment vertical="center" wrapText="1"/>
    </xf>
    <xf numFmtId="0" fontId="30" fillId="24" borderId="144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28" xfId="0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>
      <alignment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146" xfId="0" applyBorder="1" applyAlignment="1">
      <alignment horizontal="center" vertical="center"/>
    </xf>
    <xf numFmtId="0" fontId="0" fillId="21" borderId="37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104" xfId="0" applyNumberFormat="1" applyBorder="1" applyAlignment="1">
      <alignment horizontal="center" vertical="center"/>
    </xf>
    <xf numFmtId="0" fontId="0" fillId="8" borderId="95" xfId="0" applyFill="1" applyBorder="1" applyAlignment="1">
      <alignment horizontal="center" vertical="center"/>
    </xf>
    <xf numFmtId="0" fontId="0" fillId="13" borderId="95" xfId="0" applyFill="1" applyBorder="1" applyAlignment="1">
      <alignment horizontal="center" vertical="center"/>
    </xf>
    <xf numFmtId="0" fontId="0" fillId="18" borderId="95" xfId="0" applyFill="1" applyBorder="1" applyAlignment="1">
      <alignment horizontal="center" vertical="center"/>
    </xf>
    <xf numFmtId="0" fontId="0" fillId="20" borderId="95" xfId="0" applyFill="1" applyBorder="1" applyAlignment="1">
      <alignment horizontal="center" vertical="center"/>
    </xf>
    <xf numFmtId="0" fontId="0" fillId="22" borderId="95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19" borderId="95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11" borderId="95" xfId="0" applyFill="1" applyBorder="1" applyAlignment="1">
      <alignment horizontal="center" vertical="center"/>
    </xf>
    <xf numFmtId="0" fontId="0" fillId="23" borderId="95" xfId="0" applyFill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0" fillId="21" borderId="26" xfId="0" applyNumberFormat="1" applyFill="1" applyBorder="1" applyAlignment="1">
      <alignment horizontal="center" vertical="center"/>
    </xf>
    <xf numFmtId="0" fontId="0" fillId="21" borderId="29" xfId="0" applyNumberFormat="1" applyFill="1" applyBorder="1" applyAlignment="1">
      <alignment horizontal="center" vertical="center"/>
    </xf>
    <xf numFmtId="0" fontId="0" fillId="15" borderId="26" xfId="0" applyNumberFormat="1" applyFill="1" applyBorder="1" applyAlignment="1">
      <alignment horizontal="center" vertical="center"/>
    </xf>
    <xf numFmtId="0" fontId="0" fillId="15" borderId="29" xfId="0" applyNumberFormat="1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2" borderId="134" xfId="0" applyFill="1" applyBorder="1" applyAlignment="1">
      <alignment horizontal="center" vertical="center"/>
    </xf>
    <xf numFmtId="0" fontId="0" fillId="16" borderId="134" xfId="0" applyFill="1" applyBorder="1" applyAlignment="1">
      <alignment horizontal="center" vertical="center"/>
    </xf>
    <xf numFmtId="0" fontId="0" fillId="4" borderId="134" xfId="0" applyFill="1" applyBorder="1" applyAlignment="1">
      <alignment horizontal="center" vertical="center"/>
    </xf>
    <xf numFmtId="0" fontId="0" fillId="5" borderId="134" xfId="0" applyFill="1" applyBorder="1" applyAlignment="1">
      <alignment horizontal="center" vertical="center"/>
    </xf>
    <xf numFmtId="0" fontId="0" fillId="21" borderId="134" xfId="0" applyNumberFormat="1" applyFill="1" applyBorder="1" applyAlignment="1">
      <alignment horizontal="center" vertical="center"/>
    </xf>
    <xf numFmtId="0" fontId="0" fillId="15" borderId="134" xfId="0" applyNumberFormat="1" applyFill="1" applyBorder="1" applyAlignment="1">
      <alignment horizontal="center" vertical="center"/>
    </xf>
    <xf numFmtId="0" fontId="0" fillId="4" borderId="134" xfId="0" applyNumberFormat="1" applyFill="1" applyBorder="1" applyAlignment="1">
      <alignment horizontal="center" vertical="center"/>
    </xf>
    <xf numFmtId="0" fontId="0" fillId="17" borderId="134" xfId="0" applyFill="1" applyBorder="1" applyAlignment="1">
      <alignment horizontal="center" vertical="center" wrapText="1"/>
    </xf>
    <xf numFmtId="0" fontId="0" fillId="6" borderId="134" xfId="0" applyFill="1" applyBorder="1" applyAlignment="1">
      <alignment horizontal="center" vertical="center" wrapText="1"/>
    </xf>
    <xf numFmtId="0" fontId="0" fillId="8" borderId="134" xfId="0" applyFill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21" borderId="53" xfId="0" applyNumberFormat="1" applyFill="1" applyBorder="1" applyAlignment="1">
      <alignment horizontal="center" vertical="center"/>
    </xf>
    <xf numFmtId="0" fontId="0" fillId="15" borderId="53" xfId="0" applyNumberFormat="1" applyFill="1" applyBorder="1" applyAlignment="1">
      <alignment horizontal="center" vertical="center"/>
    </xf>
    <xf numFmtId="0" fontId="0" fillId="4" borderId="53" xfId="0" applyNumberForma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0" fillId="27" borderId="30" xfId="0" applyFill="1" applyBorder="1" applyAlignment="1">
      <alignment horizontal="center" vertical="center"/>
    </xf>
    <xf numFmtId="0" fontId="22" fillId="0" borderId="0" xfId="2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0" fillId="0" borderId="25" xfId="0" applyNumberFormat="1" applyBorder="1" applyAlignment="1">
      <alignment horizontal="center" vertical="center" wrapText="1"/>
    </xf>
    <xf numFmtId="0" fontId="22" fillId="0" borderId="0" xfId="2" applyAlignment="1" applyProtection="1">
      <alignment horizontal="center" vertical="distributed"/>
    </xf>
    <xf numFmtId="0" fontId="57" fillId="0" borderId="0" xfId="0" applyFont="1" applyAlignment="1">
      <alignment horizontal="center" vertical="distributed" wrapText="1"/>
    </xf>
    <xf numFmtId="0" fontId="26" fillId="0" borderId="137" xfId="0" applyFont="1" applyBorder="1" applyAlignment="1">
      <alignment horizontal="center" vertical="distributed" wrapText="1"/>
    </xf>
    <xf numFmtId="0" fontId="58" fillId="0" borderId="0" xfId="2" applyFont="1" applyAlignment="1" applyProtection="1">
      <alignment horizontal="center" vertical="distributed"/>
    </xf>
    <xf numFmtId="0" fontId="26" fillId="0" borderId="0" xfId="0" applyFont="1" applyAlignment="1">
      <alignment horizontal="center" vertical="distributed" wrapText="1"/>
    </xf>
    <xf numFmtId="0" fontId="35" fillId="0" borderId="0" xfId="0" applyFont="1" applyAlignment="1">
      <alignment horizontal="center" vertical="distributed" wrapText="1"/>
    </xf>
    <xf numFmtId="0" fontId="35" fillId="0" borderId="29" xfId="0" applyFont="1" applyFill="1" applyBorder="1" applyAlignment="1">
      <alignment horizontal="center" vertical="distributed" wrapText="1"/>
    </xf>
    <xf numFmtId="0" fontId="57" fillId="28" borderId="104" xfId="3" applyFont="1" applyBorder="1" applyAlignment="1">
      <alignment horizontal="center" vertical="distributed" wrapText="1"/>
    </xf>
    <xf numFmtId="0" fontId="57" fillId="28" borderId="95" xfId="3" applyFont="1" applyBorder="1" applyAlignment="1">
      <alignment horizontal="center" vertical="distributed" wrapText="1"/>
    </xf>
    <xf numFmtId="0" fontId="26" fillId="0" borderId="95" xfId="0" applyFont="1" applyBorder="1" applyAlignment="1">
      <alignment horizontal="center" vertical="distributed" wrapText="1"/>
    </xf>
    <xf numFmtId="0" fontId="26" fillId="0" borderId="95" xfId="0" applyFont="1" applyFill="1" applyBorder="1" applyAlignment="1">
      <alignment horizontal="center" vertical="distributed" wrapText="1"/>
    </xf>
    <xf numFmtId="0" fontId="26" fillId="0" borderId="128" xfId="0" applyFont="1" applyBorder="1" applyAlignment="1">
      <alignment horizontal="center" vertical="distributed" wrapText="1"/>
    </xf>
    <xf numFmtId="0" fontId="57" fillId="28" borderId="25" xfId="3" applyFont="1" applyBorder="1" applyAlignment="1">
      <alignment horizontal="center" vertical="distributed" wrapText="1"/>
    </xf>
    <xf numFmtId="0" fontId="57" fillId="28" borderId="26" xfId="3" applyFont="1" applyBorder="1" applyAlignment="1">
      <alignment horizontal="center" vertical="distributed" wrapText="1"/>
    </xf>
    <xf numFmtId="0" fontId="26" fillId="0" borderId="26" xfId="0" applyFont="1" applyBorder="1" applyAlignment="1">
      <alignment horizontal="center" vertical="distributed" wrapText="1"/>
    </xf>
    <xf numFmtId="0" fontId="26" fillId="0" borderId="26" xfId="0" applyFont="1" applyFill="1" applyBorder="1" applyAlignment="1">
      <alignment horizontal="center" vertical="distributed" wrapText="1"/>
    </xf>
    <xf numFmtId="0" fontId="26" fillId="0" borderId="27" xfId="0" applyFont="1" applyBorder="1" applyAlignment="1">
      <alignment horizontal="center" vertical="distributed" wrapText="1"/>
    </xf>
    <xf numFmtId="0" fontId="57" fillId="18" borderId="26" xfId="0" applyFont="1" applyFill="1" applyBorder="1" applyAlignment="1">
      <alignment horizontal="center" vertical="distributed" wrapText="1"/>
    </xf>
    <xf numFmtId="0" fontId="57" fillId="28" borderId="25" xfId="4" applyNumberFormat="1" applyFont="1" applyFill="1" applyBorder="1" applyAlignment="1">
      <alignment horizontal="center" vertical="distributed" wrapText="1"/>
    </xf>
    <xf numFmtId="0" fontId="57" fillId="28" borderId="26" xfId="4" applyNumberFormat="1" applyFont="1" applyFill="1" applyBorder="1" applyAlignment="1">
      <alignment horizontal="center" vertical="distributed" wrapText="1"/>
    </xf>
    <xf numFmtId="0" fontId="26" fillId="0" borderId="26" xfId="4" applyNumberFormat="1" applyFont="1" applyFill="1" applyBorder="1" applyAlignment="1">
      <alignment horizontal="center" vertical="distributed" wrapText="1"/>
    </xf>
    <xf numFmtId="0" fontId="26" fillId="0" borderId="26" xfId="5" applyNumberFormat="1" applyFont="1" applyBorder="1" applyAlignment="1">
      <alignment horizontal="center" vertical="distributed" wrapText="1"/>
    </xf>
    <xf numFmtId="0" fontId="26" fillId="0" borderId="27" xfId="5" applyNumberFormat="1" applyFont="1" applyBorder="1" applyAlignment="1">
      <alignment horizontal="center" vertical="distributed" wrapText="1"/>
    </xf>
    <xf numFmtId="0" fontId="26" fillId="0" borderId="0" xfId="0" applyFont="1" applyBorder="1" applyAlignment="1">
      <alignment horizontal="center" vertical="distributed" wrapText="1"/>
    </xf>
    <xf numFmtId="0" fontId="26" fillId="0" borderId="0" xfId="0" applyFont="1" applyBorder="1" applyAlignment="1">
      <alignment vertical="distributed" wrapText="1"/>
    </xf>
    <xf numFmtId="0" fontId="57" fillId="30" borderId="26" xfId="0" applyFont="1" applyFill="1" applyBorder="1" applyAlignment="1">
      <alignment horizontal="center" vertical="distributed" wrapText="1"/>
    </xf>
    <xf numFmtId="0" fontId="57" fillId="29" borderId="26" xfId="0" applyFont="1" applyFill="1" applyBorder="1" applyAlignment="1">
      <alignment horizontal="center" vertical="distributed" wrapText="1"/>
    </xf>
    <xf numFmtId="0" fontId="55" fillId="0" borderId="26" xfId="5" applyNumberFormat="1" applyFont="1" applyBorder="1" applyAlignment="1">
      <alignment horizontal="center" vertical="distributed" wrapText="1"/>
    </xf>
    <xf numFmtId="0" fontId="57" fillId="28" borderId="28" xfId="4" applyNumberFormat="1" applyFont="1" applyFill="1" applyBorder="1" applyAlignment="1">
      <alignment horizontal="center" vertical="distributed" wrapText="1"/>
    </xf>
    <xf numFmtId="0" fontId="57" fillId="28" borderId="29" xfId="4" applyNumberFormat="1" applyFont="1" applyFill="1" applyBorder="1" applyAlignment="1">
      <alignment horizontal="center" vertical="distributed" wrapText="1"/>
    </xf>
    <xf numFmtId="0" fontId="57" fillId="18" borderId="29" xfId="0" applyFont="1" applyFill="1" applyBorder="1" applyAlignment="1">
      <alignment horizontal="center" vertical="distributed" wrapText="1"/>
    </xf>
    <xf numFmtId="0" fontId="26" fillId="0" borderId="29" xfId="4" applyNumberFormat="1" applyFont="1" applyFill="1" applyBorder="1" applyAlignment="1">
      <alignment horizontal="center" vertical="distributed" wrapText="1"/>
    </xf>
    <xf numFmtId="0" fontId="26" fillId="0" borderId="29" xfId="0" applyFont="1" applyFill="1" applyBorder="1" applyAlignment="1">
      <alignment horizontal="center" vertical="distributed" wrapText="1"/>
    </xf>
    <xf numFmtId="0" fontId="55" fillId="0" borderId="29" xfId="5" applyNumberFormat="1" applyFont="1" applyBorder="1" applyAlignment="1">
      <alignment horizontal="center" vertical="distributed" wrapText="1"/>
    </xf>
    <xf numFmtId="0" fontId="26" fillId="0" borderId="30" xfId="5" applyNumberFormat="1" applyFont="1" applyBorder="1" applyAlignment="1">
      <alignment horizontal="center" vertical="distributed" wrapText="1"/>
    </xf>
    <xf numFmtId="0" fontId="0" fillId="0" borderId="64" xfId="0" applyBorder="1" applyAlignment="1">
      <alignment vertical="distributed" wrapText="1"/>
    </xf>
    <xf numFmtId="0" fontId="0" fillId="0" borderId="63" xfId="0" applyBorder="1" applyAlignment="1">
      <alignment vertical="distributed" wrapText="1"/>
    </xf>
    <xf numFmtId="0" fontId="0" fillId="0" borderId="65" xfId="0" applyBorder="1" applyAlignment="1">
      <alignment vertical="distributed" wrapText="1"/>
    </xf>
    <xf numFmtId="0" fontId="0" fillId="0" borderId="0" xfId="0" applyAlignment="1">
      <alignment vertical="distributed" wrapText="1"/>
    </xf>
    <xf numFmtId="0" fontId="26" fillId="0" borderId="53" xfId="0" applyFont="1" applyBorder="1" applyAlignment="1">
      <alignment horizontal="center" vertical="distributed" wrapText="1"/>
    </xf>
    <xf numFmtId="0" fontId="26" fillId="0" borderId="53" xfId="0" applyFont="1" applyFill="1" applyBorder="1" applyAlignment="1">
      <alignment horizontal="center" vertical="distributed" wrapText="1"/>
    </xf>
    <xf numFmtId="0" fontId="26" fillId="0" borderId="54" xfId="0" applyFont="1" applyBorder="1" applyAlignment="1">
      <alignment horizontal="center" vertical="distributed" wrapText="1"/>
    </xf>
    <xf numFmtId="0" fontId="57" fillId="18" borderId="25" xfId="0" applyFont="1" applyFill="1" applyBorder="1" applyAlignment="1">
      <alignment horizontal="center" vertical="distributed" wrapText="1"/>
    </xf>
    <xf numFmtId="0" fontId="26" fillId="0" borderId="0" xfId="0" applyFont="1" applyFill="1" applyAlignment="1">
      <alignment horizontal="center" vertical="distributed" wrapText="1"/>
    </xf>
    <xf numFmtId="0" fontId="35" fillId="0" borderId="0" xfId="0" applyFont="1" applyFill="1" applyBorder="1" applyAlignment="1">
      <alignment horizontal="center" vertical="distributed" wrapText="1"/>
    </xf>
    <xf numFmtId="0" fontId="57" fillId="18" borderId="28" xfId="0" applyFont="1" applyFill="1" applyBorder="1" applyAlignment="1">
      <alignment horizontal="center" vertical="distributed" wrapText="1"/>
    </xf>
    <xf numFmtId="0" fontId="26" fillId="0" borderId="29" xfId="0" applyFont="1" applyBorder="1" applyAlignment="1">
      <alignment horizontal="center" vertical="distributed" wrapText="1"/>
    </xf>
    <xf numFmtId="0" fontId="26" fillId="0" borderId="30" xfId="0" applyFont="1" applyBorder="1" applyAlignment="1">
      <alignment horizontal="center" vertical="distributed" wrapText="1"/>
    </xf>
    <xf numFmtId="0" fontId="57" fillId="0" borderId="64" xfId="0" applyFont="1" applyFill="1" applyBorder="1" applyAlignment="1">
      <alignment horizontal="center" vertical="distributed" wrapText="1"/>
    </xf>
    <xf numFmtId="0" fontId="57" fillId="0" borderId="63" xfId="0" applyFont="1" applyFill="1" applyBorder="1" applyAlignment="1">
      <alignment horizontal="center" vertical="distributed" wrapText="1"/>
    </xf>
    <xf numFmtId="0" fontId="26" fillId="0" borderId="63" xfId="0" applyFont="1" applyFill="1" applyBorder="1" applyAlignment="1">
      <alignment horizontal="center" vertical="distributed" wrapText="1"/>
    </xf>
    <xf numFmtId="0" fontId="26" fillId="0" borderId="65" xfId="0" applyFont="1" applyFill="1" applyBorder="1" applyAlignment="1">
      <alignment horizontal="center" vertical="distributed" wrapText="1"/>
    </xf>
    <xf numFmtId="0" fontId="57" fillId="30" borderId="52" xfId="0" applyFont="1" applyFill="1" applyBorder="1" applyAlignment="1">
      <alignment horizontal="center" vertical="distributed" wrapText="1"/>
    </xf>
    <xf numFmtId="0" fontId="57" fillId="30" borderId="53" xfId="0" applyFont="1" applyFill="1" applyBorder="1" applyAlignment="1">
      <alignment horizontal="center" vertical="distributed" wrapText="1"/>
    </xf>
    <xf numFmtId="0" fontId="57" fillId="30" borderId="25" xfId="0" applyFont="1" applyFill="1" applyBorder="1" applyAlignment="1">
      <alignment horizontal="center" vertical="distributed" wrapText="1"/>
    </xf>
    <xf numFmtId="0" fontId="57" fillId="14" borderId="26" xfId="0" applyFont="1" applyFill="1" applyBorder="1" applyAlignment="1">
      <alignment horizontal="center" vertical="distributed" wrapText="1"/>
    </xf>
    <xf numFmtId="0" fontId="57" fillId="30" borderId="28" xfId="0" applyFont="1" applyFill="1" applyBorder="1" applyAlignment="1">
      <alignment horizontal="center" vertical="distributed" wrapText="1"/>
    </xf>
    <xf numFmtId="0" fontId="57" fillId="30" borderId="29" xfId="0" applyFont="1" applyFill="1" applyBorder="1" applyAlignment="1">
      <alignment horizontal="center" vertical="distributed" wrapText="1"/>
    </xf>
    <xf numFmtId="0" fontId="57" fillId="14" borderId="52" xfId="0" applyFont="1" applyFill="1" applyBorder="1" applyAlignment="1">
      <alignment horizontal="center" vertical="distributed" wrapText="1"/>
    </xf>
    <xf numFmtId="0" fontId="57" fillId="14" borderId="53" xfId="0" applyFont="1" applyFill="1" applyBorder="1" applyAlignment="1">
      <alignment horizontal="center" vertical="distributed" wrapText="1"/>
    </xf>
    <xf numFmtId="0" fontId="57" fillId="14" borderId="25" xfId="0" applyFont="1" applyFill="1" applyBorder="1" applyAlignment="1">
      <alignment horizontal="center" vertical="distributed" wrapText="1"/>
    </xf>
    <xf numFmtId="0" fontId="57" fillId="14" borderId="28" xfId="0" applyFont="1" applyFill="1" applyBorder="1" applyAlignment="1">
      <alignment horizontal="center" vertical="distributed" wrapText="1"/>
    </xf>
    <xf numFmtId="0" fontId="57" fillId="14" borderId="29" xfId="0" applyFont="1" applyFill="1" applyBorder="1" applyAlignment="1">
      <alignment horizontal="center" vertical="distributed" wrapText="1"/>
    </xf>
    <xf numFmtId="0" fontId="57" fillId="0" borderId="1" xfId="0" applyFont="1" applyFill="1" applyBorder="1" applyAlignment="1">
      <alignment horizontal="center" vertical="distributed" wrapText="1"/>
    </xf>
    <xf numFmtId="0" fontId="26" fillId="0" borderId="1" xfId="0" applyFont="1" applyFill="1" applyBorder="1" applyAlignment="1">
      <alignment horizontal="center" vertical="distributed" wrapText="1"/>
    </xf>
    <xf numFmtId="0" fontId="57" fillId="32" borderId="52" xfId="0" applyFont="1" applyFill="1" applyBorder="1" applyAlignment="1">
      <alignment horizontal="center" vertical="distributed" wrapText="1"/>
    </xf>
    <xf numFmtId="0" fontId="57" fillId="32" borderId="53" xfId="0" applyFont="1" applyFill="1" applyBorder="1" applyAlignment="1">
      <alignment horizontal="center" vertical="distributed" wrapText="1"/>
    </xf>
    <xf numFmtId="0" fontId="57" fillId="32" borderId="25" xfId="0" applyFont="1" applyFill="1" applyBorder="1" applyAlignment="1">
      <alignment horizontal="center" vertical="distributed" wrapText="1"/>
    </xf>
    <xf numFmtId="0" fontId="57" fillId="32" borderId="26" xfId="0" applyFont="1" applyFill="1" applyBorder="1" applyAlignment="1">
      <alignment horizontal="center" vertical="distributed" wrapText="1"/>
    </xf>
    <xf numFmtId="0" fontId="57" fillId="32" borderId="28" xfId="0" applyFont="1" applyFill="1" applyBorder="1" applyAlignment="1">
      <alignment horizontal="center" vertical="distributed" wrapText="1"/>
    </xf>
    <xf numFmtId="0" fontId="57" fillId="32" borderId="29" xfId="0" applyFont="1" applyFill="1" applyBorder="1" applyAlignment="1">
      <alignment horizontal="center" vertical="distributed" wrapText="1"/>
    </xf>
    <xf numFmtId="0" fontId="57" fillId="29" borderId="52" xfId="0" applyFont="1" applyFill="1" applyBorder="1" applyAlignment="1">
      <alignment horizontal="center" vertical="distributed" wrapText="1"/>
    </xf>
    <xf numFmtId="0" fontId="57" fillId="29" borderId="53" xfId="0" applyFont="1" applyFill="1" applyBorder="1" applyAlignment="1">
      <alignment horizontal="center" vertical="distributed" wrapText="1"/>
    </xf>
    <xf numFmtId="0" fontId="57" fillId="29" borderId="25" xfId="0" applyFont="1" applyFill="1" applyBorder="1" applyAlignment="1">
      <alignment horizontal="center" vertical="distributed" wrapText="1"/>
    </xf>
    <xf numFmtId="0" fontId="57" fillId="31" borderId="26" xfId="0" applyFont="1" applyFill="1" applyBorder="1" applyAlignment="1">
      <alignment horizontal="center" vertical="distributed" wrapText="1"/>
    </xf>
    <xf numFmtId="0" fontId="57" fillId="29" borderId="28" xfId="0" applyFont="1" applyFill="1" applyBorder="1" applyAlignment="1">
      <alignment horizontal="center" vertical="distributed" wrapText="1"/>
    </xf>
    <xf numFmtId="0" fontId="57" fillId="29" borderId="29" xfId="0" applyFont="1" applyFill="1" applyBorder="1" applyAlignment="1">
      <alignment horizontal="center" vertical="distributed" wrapText="1"/>
    </xf>
    <xf numFmtId="0" fontId="57" fillId="31" borderId="52" xfId="0" applyFont="1" applyFill="1" applyBorder="1" applyAlignment="1">
      <alignment horizontal="center" vertical="distributed" wrapText="1"/>
    </xf>
    <xf numFmtId="0" fontId="57" fillId="31" borderId="53" xfId="0" applyFont="1" applyFill="1" applyBorder="1" applyAlignment="1">
      <alignment horizontal="center" vertical="distributed" wrapText="1"/>
    </xf>
    <xf numFmtId="0" fontId="57" fillId="31" borderId="25" xfId="0" applyFont="1" applyFill="1" applyBorder="1" applyAlignment="1">
      <alignment horizontal="center" vertical="distributed" wrapText="1"/>
    </xf>
    <xf numFmtId="0" fontId="57" fillId="31" borderId="28" xfId="0" applyFont="1" applyFill="1" applyBorder="1" applyAlignment="1">
      <alignment horizontal="center" vertical="distributed" wrapText="1"/>
    </xf>
    <xf numFmtId="0" fontId="57" fillId="31" borderId="29" xfId="0" applyFont="1" applyFill="1" applyBorder="1" applyAlignment="1">
      <alignment horizontal="center" vertical="distributed" wrapText="1"/>
    </xf>
    <xf numFmtId="0" fontId="56" fillId="29" borderId="52" xfId="0" applyFont="1" applyFill="1" applyBorder="1" applyAlignment="1">
      <alignment horizontal="center" vertical="distributed" wrapText="1"/>
    </xf>
    <xf numFmtId="0" fontId="57" fillId="0" borderId="1" xfId="0" applyFont="1" applyBorder="1" applyAlignment="1">
      <alignment horizontal="center" vertical="distributed" wrapText="1"/>
    </xf>
    <xf numFmtId="0" fontId="26" fillId="0" borderId="1" xfId="0" applyFont="1" applyBorder="1" applyAlignment="1">
      <alignment horizontal="center" vertical="distributed" wrapText="1"/>
    </xf>
    <xf numFmtId="0" fontId="26" fillId="0" borderId="156" xfId="0" applyFont="1" applyBorder="1" applyAlignment="1">
      <alignment horizontal="center" vertical="distributed" wrapText="1"/>
    </xf>
    <xf numFmtId="0" fontId="0" fillId="0" borderId="29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/>
    </xf>
    <xf numFmtId="0" fontId="0" fillId="0" borderId="25" xfId="0" applyFill="1" applyBorder="1">
      <alignment vertical="center"/>
    </xf>
    <xf numFmtId="0" fontId="57" fillId="18" borderId="52" xfId="0" applyFont="1" applyFill="1" applyBorder="1" applyAlignment="1">
      <alignment horizontal="center" vertical="center" wrapText="1"/>
    </xf>
    <xf numFmtId="0" fontId="57" fillId="18" borderId="53" xfId="0" applyFont="1" applyFill="1" applyBorder="1" applyAlignment="1">
      <alignment horizontal="center" vertical="center" wrapText="1"/>
    </xf>
    <xf numFmtId="0" fontId="57" fillId="0" borderId="5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57" fillId="18" borderId="25" xfId="0" applyFont="1" applyFill="1" applyBorder="1" applyAlignment="1">
      <alignment horizontal="center" vertical="center" wrapText="1"/>
    </xf>
    <xf numFmtId="0" fontId="57" fillId="18" borderId="26" xfId="0" applyFont="1" applyFill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7" fillId="18" borderId="28" xfId="0" applyFont="1" applyFill="1" applyBorder="1" applyAlignment="1">
      <alignment horizontal="center" vertical="center" wrapText="1"/>
    </xf>
    <xf numFmtId="0" fontId="57" fillId="18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56" fontId="26" fillId="0" borderId="26" xfId="0" applyNumberFormat="1" applyFont="1" applyBorder="1" applyAlignment="1">
      <alignment horizontal="center" vertical="center" wrapText="1"/>
    </xf>
    <xf numFmtId="0" fontId="26" fillId="0" borderId="137" xfId="0" applyFont="1" applyFill="1" applyBorder="1" applyAlignment="1">
      <alignment horizontal="center" vertical="distributed" wrapText="1"/>
    </xf>
    <xf numFmtId="0" fontId="55" fillId="0" borderId="29" xfId="0" applyFont="1" applyFill="1" applyBorder="1" applyAlignment="1">
      <alignment horizontal="center" vertical="distributed" wrapText="1"/>
    </xf>
    <xf numFmtId="0" fontId="0" fillId="0" borderId="63" xfId="0" applyFill="1" applyBorder="1" applyAlignment="1">
      <alignment vertical="distributed" wrapText="1"/>
    </xf>
    <xf numFmtId="0" fontId="55" fillId="0" borderId="26" xfId="0" applyFont="1" applyFill="1" applyBorder="1" applyAlignment="1">
      <alignment horizontal="center" vertical="center" wrapText="1"/>
    </xf>
    <xf numFmtId="0" fontId="8" fillId="0" borderId="131" xfId="0" applyFont="1" applyBorder="1" applyAlignment="1">
      <alignment vertical="center"/>
    </xf>
    <xf numFmtId="0" fontId="8" fillId="0" borderId="129" xfId="0" applyFont="1" applyBorder="1" applyAlignment="1">
      <alignment vertical="center"/>
    </xf>
    <xf numFmtId="0" fontId="8" fillId="0" borderId="132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10" fillId="0" borderId="157" xfId="0" applyFont="1" applyBorder="1" applyAlignment="1">
      <alignment vertical="center"/>
    </xf>
    <xf numFmtId="0" fontId="10" fillId="0" borderId="158" xfId="0" applyFont="1" applyBorder="1" applyAlignment="1">
      <alignment horizontal="center" vertical="center"/>
    </xf>
    <xf numFmtId="0" fontId="10" fillId="0" borderId="134" xfId="0" applyFont="1" applyBorder="1" applyAlignment="1">
      <alignment vertical="center"/>
    </xf>
    <xf numFmtId="49" fontId="10" fillId="0" borderId="135" xfId="0" applyNumberFormat="1" applyFont="1" applyBorder="1" applyAlignment="1">
      <alignment vertical="center"/>
    </xf>
    <xf numFmtId="0" fontId="3" fillId="0" borderId="14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1" xfId="0" applyFont="1" applyBorder="1" applyAlignment="1">
      <alignment vertical="center"/>
    </xf>
    <xf numFmtId="0" fontId="9" fillId="0" borderId="129" xfId="0" applyFont="1" applyBorder="1" applyAlignment="1">
      <alignment vertical="center"/>
    </xf>
    <xf numFmtId="0" fontId="9" fillId="0" borderId="133" xfId="0" applyFont="1" applyBorder="1" applyAlignment="1">
      <alignment vertical="center"/>
    </xf>
    <xf numFmtId="0" fontId="10" fillId="0" borderId="159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6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7" fillId="0" borderId="0" xfId="0" applyFont="1">
      <alignment vertical="center"/>
    </xf>
    <xf numFmtId="0" fontId="0" fillId="0" borderId="53" xfId="0" applyBorder="1" applyAlignment="1">
      <alignment horizontal="center" vertical="center"/>
    </xf>
    <xf numFmtId="0" fontId="0" fillId="27" borderId="153" xfId="0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Fill="1">
      <alignment vertical="center"/>
    </xf>
    <xf numFmtId="178" fontId="24" fillId="27" borderId="25" xfId="0" applyNumberFormat="1" applyFont="1" applyFill="1" applyBorder="1" applyAlignment="1">
      <alignment horizontal="center" vertical="center"/>
    </xf>
    <xf numFmtId="0" fontId="24" fillId="27" borderId="26" xfId="0" applyFont="1" applyFill="1" applyBorder="1" applyAlignment="1">
      <alignment horizontal="center" vertical="center"/>
    </xf>
    <xf numFmtId="0" fontId="24" fillId="27" borderId="27" xfId="0" applyFont="1" applyFill="1" applyBorder="1">
      <alignment vertical="center"/>
    </xf>
    <xf numFmtId="178" fontId="24" fillId="27" borderId="28" xfId="0" applyNumberFormat="1" applyFont="1" applyFill="1" applyBorder="1" applyAlignment="1">
      <alignment horizontal="center" vertical="center"/>
    </xf>
    <xf numFmtId="0" fontId="24" fillId="27" borderId="29" xfId="0" applyFont="1" applyFill="1" applyBorder="1" applyAlignment="1">
      <alignment horizontal="center" vertical="center"/>
    </xf>
    <xf numFmtId="0" fontId="24" fillId="27" borderId="30" xfId="0" applyFont="1" applyFill="1" applyBorder="1">
      <alignment vertical="center"/>
    </xf>
    <xf numFmtId="0" fontId="24" fillId="0" borderId="141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142" xfId="0" applyFont="1" applyBorder="1">
      <alignment vertical="center"/>
    </xf>
    <xf numFmtId="0" fontId="24" fillId="0" borderId="139" xfId="0" applyFont="1" applyBorder="1">
      <alignment vertical="center"/>
    </xf>
    <xf numFmtId="0" fontId="24" fillId="0" borderId="140" xfId="0" applyFont="1" applyBorder="1">
      <alignment vertical="center"/>
    </xf>
    <xf numFmtId="0" fontId="24" fillId="34" borderId="141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4" fillId="34" borderId="142" xfId="0" applyFont="1" applyFill="1" applyBorder="1">
      <alignment vertical="center"/>
    </xf>
    <xf numFmtId="0" fontId="24" fillId="27" borderId="141" xfId="0" applyFont="1" applyFill="1" applyBorder="1" applyAlignment="1">
      <alignment horizontal="center" vertical="center"/>
    </xf>
    <xf numFmtId="0" fontId="24" fillId="27" borderId="0" xfId="0" applyFont="1" applyFill="1" applyBorder="1" applyAlignment="1">
      <alignment horizontal="center" vertical="center"/>
    </xf>
    <xf numFmtId="0" fontId="24" fillId="27" borderId="142" xfId="0" applyFont="1" applyFill="1" applyBorder="1">
      <alignment vertical="center"/>
    </xf>
    <xf numFmtId="0" fontId="24" fillId="27" borderId="144" xfId="0" applyFont="1" applyFill="1" applyBorder="1">
      <alignment vertical="center"/>
    </xf>
    <xf numFmtId="0" fontId="24" fillId="27" borderId="143" xfId="0" applyFont="1" applyFill="1" applyBorder="1" applyAlignment="1">
      <alignment horizontal="center" vertical="center"/>
    </xf>
    <xf numFmtId="0" fontId="24" fillId="27" borderId="7" xfId="0" applyFont="1" applyFill="1" applyBorder="1" applyAlignment="1">
      <alignment horizontal="center" vertical="center"/>
    </xf>
    <xf numFmtId="0" fontId="7" fillId="0" borderId="141" xfId="0" applyFont="1" applyBorder="1">
      <alignment vertical="center"/>
    </xf>
    <xf numFmtId="0" fontId="24" fillId="14" borderId="141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42" xfId="0" applyFont="1" applyFill="1" applyBorder="1" applyAlignment="1">
      <alignment horizontal="center" vertical="center"/>
    </xf>
    <xf numFmtId="0" fontId="7" fillId="0" borderId="138" xfId="0" applyFont="1" applyBorder="1">
      <alignment vertical="center"/>
    </xf>
    <xf numFmtId="0" fontId="24" fillId="34" borderId="143" xfId="0" applyFont="1" applyFill="1" applyBorder="1" applyAlignment="1">
      <alignment horizontal="center" vertical="center"/>
    </xf>
    <xf numFmtId="0" fontId="24" fillId="34" borderId="7" xfId="0" applyFont="1" applyFill="1" applyBorder="1" applyAlignment="1">
      <alignment horizontal="center" vertical="center"/>
    </xf>
    <xf numFmtId="0" fontId="24" fillId="34" borderId="144" xfId="0" applyFont="1" applyFill="1" applyBorder="1">
      <alignment vertical="center"/>
    </xf>
    <xf numFmtId="0" fontId="7" fillId="15" borderId="52" xfId="0" applyFont="1" applyFill="1" applyBorder="1" applyAlignment="1">
      <alignment horizontal="center" vertical="center"/>
    </xf>
    <xf numFmtId="0" fontId="7" fillId="15" borderId="53" xfId="0" applyFont="1" applyFill="1" applyBorder="1" applyAlignment="1">
      <alignment horizontal="center" vertical="center"/>
    </xf>
    <xf numFmtId="0" fontId="9" fillId="15" borderId="5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9" fillId="14" borderId="136" xfId="0" applyFont="1" applyFill="1" applyBorder="1" applyAlignment="1">
      <alignment horizontal="center" vertical="center"/>
    </xf>
    <xf numFmtId="0" fontId="9" fillId="20" borderId="136" xfId="0" applyFont="1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0" fontId="0" fillId="34" borderId="26" xfId="0" applyFill="1" applyBorder="1">
      <alignment vertical="center"/>
    </xf>
    <xf numFmtId="0" fontId="0" fillId="33" borderId="29" xfId="0" applyFill="1" applyBorder="1" applyAlignment="1">
      <alignment horizontal="center" vertical="center"/>
    </xf>
    <xf numFmtId="0" fontId="0" fillId="34" borderId="29" xfId="0" applyFill="1" applyBorder="1">
      <alignment vertical="center"/>
    </xf>
    <xf numFmtId="0" fontId="0" fillId="33" borderId="95" xfId="0" applyFill="1" applyBorder="1" applyAlignment="1">
      <alignment horizontal="center" vertical="center"/>
    </xf>
    <xf numFmtId="0" fontId="0" fillId="34" borderId="95" xfId="0" applyFill="1" applyBorder="1">
      <alignment vertical="center"/>
    </xf>
    <xf numFmtId="0" fontId="9" fillId="0" borderId="165" xfId="0" applyFont="1" applyBorder="1" applyAlignment="1">
      <alignment horizontal="center" vertical="center"/>
    </xf>
    <xf numFmtId="0" fontId="0" fillId="0" borderId="134" xfId="0" applyBorder="1">
      <alignment vertical="center"/>
    </xf>
    <xf numFmtId="0" fontId="10" fillId="8" borderId="136" xfId="0" applyFont="1" applyFill="1" applyBorder="1" applyAlignment="1">
      <alignment horizontal="center" vertical="center"/>
    </xf>
    <xf numFmtId="0" fontId="9" fillId="13" borderId="136" xfId="0" applyFont="1" applyFill="1" applyBorder="1" applyAlignment="1">
      <alignment horizontal="center" vertical="center"/>
    </xf>
    <xf numFmtId="0" fontId="9" fillId="18" borderId="136" xfId="0" applyFont="1" applyFill="1" applyBorder="1" applyAlignment="1">
      <alignment horizontal="center" vertical="center"/>
    </xf>
    <xf numFmtId="0" fontId="10" fillId="21" borderId="136" xfId="0" applyFont="1" applyFill="1" applyBorder="1" applyAlignment="1">
      <alignment horizontal="center" vertical="center"/>
    </xf>
    <xf numFmtId="0" fontId="9" fillId="17" borderId="136" xfId="0" applyFont="1" applyFill="1" applyBorder="1" applyAlignment="1">
      <alignment horizontal="center" vertical="center"/>
    </xf>
    <xf numFmtId="0" fontId="10" fillId="15" borderId="136" xfId="0" applyFont="1" applyFill="1" applyBorder="1" applyAlignment="1">
      <alignment horizontal="center" vertical="center"/>
    </xf>
    <xf numFmtId="0" fontId="9" fillId="7" borderId="136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22" borderId="136" xfId="0" applyFont="1" applyFill="1" applyBorder="1" applyAlignment="1">
      <alignment horizontal="center" vertical="center"/>
    </xf>
    <xf numFmtId="0" fontId="9" fillId="3" borderId="136" xfId="0" applyFont="1" applyFill="1" applyBorder="1" applyAlignment="1">
      <alignment horizontal="center" vertical="center"/>
    </xf>
    <xf numFmtId="0" fontId="9" fillId="19" borderId="136" xfId="0" applyFont="1" applyFill="1" applyBorder="1" applyAlignment="1">
      <alignment horizontal="center" vertical="center"/>
    </xf>
    <xf numFmtId="0" fontId="9" fillId="2" borderId="136" xfId="0" applyFont="1" applyFill="1" applyBorder="1" applyAlignment="1">
      <alignment horizontal="center" vertical="center"/>
    </xf>
    <xf numFmtId="0" fontId="9" fillId="16" borderId="165" xfId="0" applyFont="1" applyFill="1" applyBorder="1" applyAlignment="1">
      <alignment horizontal="center" vertical="center"/>
    </xf>
    <xf numFmtId="0" fontId="9" fillId="33" borderId="165" xfId="0" applyFont="1" applyFill="1" applyBorder="1" applyAlignment="1">
      <alignment horizontal="center" vertical="center"/>
    </xf>
    <xf numFmtId="0" fontId="9" fillId="34" borderId="165" xfId="0" applyFont="1" applyFill="1" applyBorder="1" applyAlignment="1">
      <alignment horizontal="center" vertical="center"/>
    </xf>
    <xf numFmtId="0" fontId="9" fillId="19" borderId="165" xfId="0" applyFont="1" applyFill="1" applyBorder="1" applyAlignment="1">
      <alignment horizontal="center" vertical="center"/>
    </xf>
    <xf numFmtId="0" fontId="10" fillId="11" borderId="136" xfId="0" applyFont="1" applyFill="1" applyBorder="1" applyAlignment="1">
      <alignment horizontal="center" vertical="center"/>
    </xf>
    <xf numFmtId="0" fontId="10" fillId="3" borderId="136" xfId="0" applyFont="1" applyFill="1" applyBorder="1" applyAlignment="1">
      <alignment horizontal="center" vertical="center"/>
    </xf>
    <xf numFmtId="0" fontId="10" fillId="4" borderId="136" xfId="0" applyFont="1" applyFill="1" applyBorder="1" applyAlignment="1">
      <alignment horizontal="center" vertical="center"/>
    </xf>
    <xf numFmtId="0" fontId="8" fillId="3" borderId="136" xfId="0" applyFont="1" applyFill="1" applyBorder="1" applyAlignment="1">
      <alignment horizontal="center" vertical="center"/>
    </xf>
    <xf numFmtId="0" fontId="8" fillId="4" borderId="136" xfId="0" applyFont="1" applyFill="1" applyBorder="1" applyAlignment="1">
      <alignment horizontal="center" vertical="center"/>
    </xf>
    <xf numFmtId="0" fontId="8" fillId="5" borderId="136" xfId="0" applyFont="1" applyFill="1" applyBorder="1" applyAlignment="1">
      <alignment horizontal="center" vertical="center"/>
    </xf>
    <xf numFmtId="0" fontId="9" fillId="23" borderId="136" xfId="0" applyFont="1" applyFill="1" applyBorder="1" applyAlignment="1">
      <alignment horizontal="center" vertical="center"/>
    </xf>
    <xf numFmtId="0" fontId="8" fillId="21" borderId="13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0" borderId="137" xfId="0" applyFont="1" applyBorder="1" applyAlignment="1">
      <alignment horizontal="center" vertical="distributed" wrapText="1"/>
    </xf>
    <xf numFmtId="0" fontId="0" fillId="0" borderId="1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137" xfId="0" applyBorder="1">
      <alignment vertical="center"/>
    </xf>
    <xf numFmtId="0" fontId="0" fillId="16" borderId="137" xfId="0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5" borderId="137" xfId="0" applyFill="1" applyBorder="1" applyAlignment="1">
      <alignment horizontal="center" vertical="center"/>
    </xf>
    <xf numFmtId="0" fontId="0" fillId="21" borderId="137" xfId="0" applyNumberFormat="1" applyFill="1" applyBorder="1" applyAlignment="1">
      <alignment horizontal="center" vertical="center"/>
    </xf>
    <xf numFmtId="0" fontId="0" fillId="15" borderId="137" xfId="0" applyNumberFormat="1" applyFill="1" applyBorder="1" applyAlignment="1">
      <alignment horizontal="center" vertical="center"/>
    </xf>
    <xf numFmtId="0" fontId="0" fillId="4" borderId="137" xfId="0" applyNumberFormat="1" applyFill="1" applyBorder="1" applyAlignment="1">
      <alignment horizontal="center" vertical="center"/>
    </xf>
    <xf numFmtId="0" fontId="57" fillId="0" borderId="53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6" xfId="3" applyFont="1" applyFill="1" applyBorder="1" applyAlignment="1">
      <alignment horizontal="center" vertical="center" wrapText="1"/>
    </xf>
    <xf numFmtId="0" fontId="57" fillId="0" borderId="26" xfId="4" applyNumberFormat="1" applyFont="1" applyFill="1" applyBorder="1" applyAlignment="1">
      <alignment horizontal="center" vertical="center" wrapText="1"/>
    </xf>
    <xf numFmtId="0" fontId="57" fillId="0" borderId="29" xfId="4" applyNumberFormat="1" applyFont="1" applyFill="1" applyBorder="1" applyAlignment="1">
      <alignment horizontal="center" vertical="center" wrapText="1"/>
    </xf>
    <xf numFmtId="0" fontId="57" fillId="28" borderId="55" xfId="4" applyNumberFormat="1" applyFont="1" applyFill="1" applyBorder="1" applyAlignment="1">
      <alignment horizontal="center" vertical="distributed" wrapText="1"/>
    </xf>
    <xf numFmtId="0" fontId="57" fillId="28" borderId="137" xfId="4" applyNumberFormat="1" applyFont="1" applyFill="1" applyBorder="1" applyAlignment="1">
      <alignment horizontal="center" vertical="distributed" wrapText="1"/>
    </xf>
    <xf numFmtId="0" fontId="55" fillId="0" borderId="137" xfId="0" applyFont="1" applyFill="1" applyBorder="1" applyAlignment="1">
      <alignment horizontal="center" vertical="distributed" wrapText="1"/>
    </xf>
    <xf numFmtId="0" fontId="26" fillId="0" borderId="137" xfId="4" applyNumberFormat="1" applyFont="1" applyFill="1" applyBorder="1" applyAlignment="1">
      <alignment horizontal="center" vertical="distributed" wrapText="1"/>
    </xf>
    <xf numFmtId="0" fontId="55" fillId="0" borderId="137" xfId="5" applyNumberFormat="1" applyFont="1" applyBorder="1" applyAlignment="1">
      <alignment horizontal="center" vertical="distributed" wrapText="1"/>
    </xf>
    <xf numFmtId="0" fontId="26" fillId="0" borderId="145" xfId="5" applyNumberFormat="1" applyFont="1" applyBorder="1" applyAlignment="1">
      <alignment horizontal="center" vertical="distributed" wrapText="1"/>
    </xf>
    <xf numFmtId="0" fontId="26" fillId="0" borderId="26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57" fillId="0" borderId="29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56" fontId="66" fillId="0" borderId="26" xfId="0" applyNumberFormat="1" applyFont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7" fillId="30" borderId="55" xfId="0" applyFont="1" applyFill="1" applyBorder="1" applyAlignment="1">
      <alignment horizontal="center" vertical="distributed" wrapText="1"/>
    </xf>
    <xf numFmtId="0" fontId="57" fillId="30" borderId="137" xfId="0" applyFont="1" applyFill="1" applyBorder="1" applyAlignment="1">
      <alignment horizontal="center" vertical="distributed" wrapText="1"/>
    </xf>
    <xf numFmtId="0" fontId="26" fillId="0" borderId="145" xfId="0" applyFont="1" applyBorder="1" applyAlignment="1">
      <alignment horizontal="center" vertical="distributed" wrapText="1"/>
    </xf>
    <xf numFmtId="0" fontId="57" fillId="0" borderId="29" xfId="0" applyFont="1" applyFill="1" applyBorder="1" applyAlignment="1">
      <alignment horizontal="center" vertical="center" wrapText="1"/>
    </xf>
    <xf numFmtId="0" fontId="57" fillId="0" borderId="137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distributed" wrapText="1"/>
    </xf>
    <xf numFmtId="0" fontId="66" fillId="0" borderId="27" xfId="0" applyFont="1" applyBorder="1" applyAlignment="1">
      <alignment horizontal="center" vertical="distributed" wrapText="1"/>
    </xf>
    <xf numFmtId="0" fontId="57" fillId="0" borderId="137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95" xfId="3" applyFont="1" applyFill="1" applyBorder="1" applyAlignment="1">
      <alignment horizontal="center" vertical="center" wrapText="1"/>
    </xf>
    <xf numFmtId="0" fontId="0" fillId="0" borderId="63" xfId="0" applyFill="1" applyBorder="1" applyAlignment="1">
      <alignment vertical="center" wrapText="1"/>
    </xf>
    <xf numFmtId="0" fontId="57" fillId="0" borderId="63" xfId="0" applyFont="1" applyFill="1" applyBorder="1" applyAlignment="1">
      <alignment horizontal="center" vertical="center" wrapText="1"/>
    </xf>
    <xf numFmtId="0" fontId="57" fillId="0" borderId="29" xfId="3" applyFont="1" applyFill="1" applyBorder="1" applyAlignment="1">
      <alignment horizontal="center" vertical="center" wrapText="1"/>
    </xf>
    <xf numFmtId="0" fontId="57" fillId="0" borderId="53" xfId="3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57" fillId="0" borderId="95" xfId="0" applyFont="1" applyBorder="1" applyAlignment="1">
      <alignment horizontal="center" vertical="center" wrapText="1"/>
    </xf>
    <xf numFmtId="0" fontId="57" fillId="0" borderId="26" xfId="4" applyNumberFormat="1" applyFont="1" applyBorder="1" applyAlignment="1">
      <alignment horizontal="center" vertical="center" wrapText="1"/>
    </xf>
    <xf numFmtId="0" fontId="21" fillId="0" borderId="63" xfId="0" applyFont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29" borderId="55" xfId="0" applyFont="1" applyFill="1" applyBorder="1" applyAlignment="1">
      <alignment horizontal="center" vertical="distributed" wrapText="1"/>
    </xf>
    <xf numFmtId="0" fontId="57" fillId="29" borderId="137" xfId="0" applyFont="1" applyFill="1" applyBorder="1" applyAlignment="1">
      <alignment horizontal="center" vertical="distributed" wrapText="1"/>
    </xf>
    <xf numFmtId="0" fontId="26" fillId="0" borderId="137" xfId="0" applyFont="1" applyFill="1" applyBorder="1" applyAlignment="1">
      <alignment horizontal="center" vertical="center" wrapText="1"/>
    </xf>
    <xf numFmtId="0" fontId="65" fillId="0" borderId="137" xfId="0" applyFont="1" applyBorder="1" applyAlignment="1">
      <alignment horizontal="center" vertical="distributed" wrapText="1"/>
    </xf>
    <xf numFmtId="0" fontId="66" fillId="0" borderId="137" xfId="0" applyFont="1" applyFill="1" applyBorder="1" applyAlignment="1">
      <alignment horizontal="center" vertical="distributed" wrapText="1"/>
    </xf>
    <xf numFmtId="0" fontId="66" fillId="0" borderId="29" xfId="0" applyFont="1" applyFill="1" applyBorder="1" applyAlignment="1">
      <alignment horizontal="center" vertical="distributed" wrapText="1"/>
    </xf>
    <xf numFmtId="0" fontId="69" fillId="0" borderId="2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distributed" wrapText="1"/>
    </xf>
    <xf numFmtId="0" fontId="26" fillId="0" borderId="58" xfId="0" applyFont="1" applyBorder="1" applyAlignment="1">
      <alignment vertical="distributed" wrapText="1"/>
    </xf>
    <xf numFmtId="0" fontId="26" fillId="0" borderId="73" xfId="0" applyFont="1" applyBorder="1" applyAlignment="1">
      <alignment vertical="distributed" wrapText="1"/>
    </xf>
    <xf numFmtId="0" fontId="26" fillId="0" borderId="166" xfId="0" applyFont="1" applyBorder="1" applyAlignment="1">
      <alignment vertical="distributed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/>
    </xf>
    <xf numFmtId="0" fontId="0" fillId="16" borderId="137" xfId="0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5" borderId="137" xfId="0" applyFill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13" borderId="166" xfId="0" applyFill="1" applyBorder="1" applyAlignment="1">
      <alignment horizontal="center" vertical="center"/>
    </xf>
    <xf numFmtId="0" fontId="0" fillId="21" borderId="58" xfId="0" applyFill="1" applyBorder="1" applyAlignment="1">
      <alignment horizontal="center" vertical="center"/>
    </xf>
    <xf numFmtId="0" fontId="0" fillId="18" borderId="169" xfId="0" applyFill="1" applyBorder="1" applyAlignment="1">
      <alignment horizontal="center" vertical="center"/>
    </xf>
    <xf numFmtId="0" fontId="0" fillId="14" borderId="137" xfId="0" applyFill="1" applyBorder="1" applyAlignment="1">
      <alignment horizontal="center" vertical="center"/>
    </xf>
    <xf numFmtId="0" fontId="0" fillId="21" borderId="137" xfId="0" applyFill="1" applyBorder="1" applyAlignment="1">
      <alignment horizontal="center" vertical="center"/>
    </xf>
    <xf numFmtId="0" fontId="0" fillId="17" borderId="137" xfId="0" applyFill="1" applyBorder="1" applyAlignment="1">
      <alignment horizontal="center" vertical="center"/>
    </xf>
    <xf numFmtId="0" fontId="0" fillId="15" borderId="137" xfId="0" applyFill="1" applyBorder="1" applyAlignment="1">
      <alignment horizontal="center" vertical="center"/>
    </xf>
    <xf numFmtId="0" fontId="0" fillId="7" borderId="137" xfId="0" applyFill="1" applyBorder="1" applyAlignment="1">
      <alignment horizontal="center" vertical="center"/>
    </xf>
    <xf numFmtId="0" fontId="0" fillId="12" borderId="137" xfId="0" applyFill="1" applyBorder="1" applyAlignment="1">
      <alignment horizontal="center" vertical="center"/>
    </xf>
    <xf numFmtId="0" fontId="0" fillId="19" borderId="170" xfId="0" applyFill="1" applyBorder="1" applyAlignment="1">
      <alignment horizontal="center" vertical="center"/>
    </xf>
    <xf numFmtId="0" fontId="0" fillId="2" borderId="166" xfId="0" applyFill="1" applyBorder="1" applyAlignment="1">
      <alignment horizontal="center" vertical="center"/>
    </xf>
    <xf numFmtId="0" fontId="0" fillId="5" borderId="145" xfId="0" applyFill="1" applyBorder="1" applyAlignment="1">
      <alignment horizontal="center" vertical="center"/>
    </xf>
    <xf numFmtId="0" fontId="0" fillId="18" borderId="33" xfId="0" applyFill="1" applyBorder="1" applyAlignment="1">
      <alignment horizontal="center" vertical="center"/>
    </xf>
    <xf numFmtId="0" fontId="0" fillId="18" borderId="34" xfId="0" applyFill="1" applyBorder="1" applyAlignment="1">
      <alignment horizontal="center" vertical="center"/>
    </xf>
    <xf numFmtId="0" fontId="0" fillId="21" borderId="40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9" fillId="0" borderId="164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1" borderId="170" xfId="0" applyFill="1" applyBorder="1" applyAlignment="1">
      <alignment horizontal="center" vertical="center"/>
    </xf>
    <xf numFmtId="0" fontId="0" fillId="18" borderId="166" xfId="0" applyFill="1" applyBorder="1" applyAlignment="1">
      <alignment horizontal="center" vertical="center"/>
    </xf>
    <xf numFmtId="0" fontId="0" fillId="17" borderId="0" xfId="0" applyFill="1">
      <alignment vertical="center"/>
    </xf>
    <xf numFmtId="0" fontId="0" fillId="0" borderId="25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8" borderId="137" xfId="0" applyFill="1" applyBorder="1" applyAlignment="1">
      <alignment horizontal="center" vertical="center"/>
    </xf>
    <xf numFmtId="0" fontId="0" fillId="13" borderId="137" xfId="0" applyFill="1" applyBorder="1" applyAlignment="1">
      <alignment horizontal="center" vertical="center"/>
    </xf>
    <xf numFmtId="0" fontId="0" fillId="18" borderId="137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0" borderId="137" xfId="0" applyFill="1" applyBorder="1" applyAlignment="1">
      <alignment horizontal="center" vertical="center"/>
    </xf>
    <xf numFmtId="0" fontId="0" fillId="22" borderId="137" xfId="0" applyFill="1" applyBorder="1" applyAlignment="1">
      <alignment horizontal="center" vertical="center"/>
    </xf>
    <xf numFmtId="0" fontId="0" fillId="3" borderId="137" xfId="0" applyFill="1" applyBorder="1" applyAlignment="1">
      <alignment horizontal="center" vertical="center"/>
    </xf>
    <xf numFmtId="0" fontId="0" fillId="19" borderId="137" xfId="0" applyFill="1" applyBorder="1" applyAlignment="1">
      <alignment horizontal="center" vertical="center"/>
    </xf>
    <xf numFmtId="0" fontId="0" fillId="33" borderId="137" xfId="0" applyFill="1" applyBorder="1" applyAlignment="1">
      <alignment horizontal="center" vertical="center"/>
    </xf>
    <xf numFmtId="0" fontId="0" fillId="34" borderId="137" xfId="0" applyFill="1" applyBorder="1">
      <alignment vertical="center"/>
    </xf>
    <xf numFmtId="0" fontId="0" fillId="11" borderId="137" xfId="0" applyFill="1" applyBorder="1" applyAlignment="1">
      <alignment horizontal="center" vertical="center"/>
    </xf>
    <xf numFmtId="0" fontId="0" fillId="23" borderId="137" xfId="0" applyFill="1" applyBorder="1" applyAlignment="1">
      <alignment horizontal="center" vertical="center"/>
    </xf>
    <xf numFmtId="0" fontId="0" fillId="0" borderId="145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16" borderId="137" xfId="0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5" borderId="137" xfId="0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distributed" wrapText="1"/>
    </xf>
    <xf numFmtId="56" fontId="65" fillId="0" borderId="26" xfId="0" applyNumberFormat="1" applyFont="1" applyBorder="1" applyAlignment="1">
      <alignment horizontal="center" vertical="center" wrapText="1"/>
    </xf>
    <xf numFmtId="0" fontId="57" fillId="18" borderId="55" xfId="0" applyFont="1" applyFill="1" applyBorder="1" applyAlignment="1">
      <alignment horizontal="center" vertical="center" wrapText="1"/>
    </xf>
    <xf numFmtId="0" fontId="57" fillId="18" borderId="137" xfId="0" applyFont="1" applyFill="1" applyBorder="1" applyAlignment="1">
      <alignment horizontal="center" vertical="center" wrapText="1"/>
    </xf>
    <xf numFmtId="0" fontId="57" fillId="0" borderId="137" xfId="4" applyNumberFormat="1" applyFont="1" applyFill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69" fillId="0" borderId="137" xfId="0" applyFont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distributed" wrapText="1"/>
    </xf>
    <xf numFmtId="0" fontId="69" fillId="0" borderId="26" xfId="0" applyFont="1" applyBorder="1" applyAlignment="1">
      <alignment horizontal="center" vertical="center" wrapText="1"/>
    </xf>
    <xf numFmtId="0" fontId="66" fillId="0" borderId="26" xfId="0" applyFont="1" applyFill="1" applyBorder="1" applyAlignment="1">
      <alignment horizontal="center" vertical="center" wrapText="1"/>
    </xf>
    <xf numFmtId="0" fontId="22" fillId="0" borderId="64" xfId="2" applyBorder="1" applyAlignment="1" applyProtection="1">
      <alignment horizontal="center" vertical="center"/>
    </xf>
    <xf numFmtId="0" fontId="41" fillId="0" borderId="63" xfId="2" applyFont="1" applyBorder="1" applyAlignment="1" applyProtection="1">
      <alignment horizontal="center" vertical="center"/>
    </xf>
    <xf numFmtId="0" fontId="41" fillId="0" borderId="65" xfId="2" applyFont="1" applyBorder="1" applyAlignment="1" applyProtection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2" fillId="0" borderId="155" xfId="2" applyFill="1" applyBorder="1" applyAlignment="1" applyProtection="1">
      <alignment horizontal="center" vertical="center"/>
    </xf>
    <xf numFmtId="0" fontId="22" fillId="0" borderId="120" xfId="2" applyFill="1" applyBorder="1" applyAlignment="1" applyProtection="1">
      <alignment horizontal="center" vertical="center"/>
    </xf>
    <xf numFmtId="0" fontId="22" fillId="0" borderId="123" xfId="2" applyFill="1" applyBorder="1" applyAlignment="1" applyProtection="1">
      <alignment horizontal="center" vertical="center"/>
    </xf>
    <xf numFmtId="0" fontId="22" fillId="0" borderId="121" xfId="2" applyFill="1" applyBorder="1" applyAlignment="1" applyProtection="1">
      <alignment horizontal="center" vertical="center"/>
    </xf>
    <xf numFmtId="0" fontId="22" fillId="0" borderId="154" xfId="2" applyFill="1" applyBorder="1" applyAlignment="1" applyProtection="1">
      <alignment horizontal="center" vertical="center"/>
    </xf>
    <xf numFmtId="0" fontId="44" fillId="13" borderId="151" xfId="0" applyFont="1" applyFill="1" applyBorder="1" applyAlignment="1">
      <alignment horizontal="center" vertical="center"/>
    </xf>
    <xf numFmtId="0" fontId="46" fillId="13" borderId="152" xfId="0" applyFont="1" applyFill="1" applyBorder="1" applyAlignment="1">
      <alignment horizontal="center" vertical="center"/>
    </xf>
    <xf numFmtId="0" fontId="46" fillId="13" borderId="153" xfId="0" applyFont="1" applyFill="1" applyBorder="1" applyAlignment="1">
      <alignment horizontal="center" vertical="center"/>
    </xf>
    <xf numFmtId="0" fontId="22" fillId="0" borderId="64" xfId="2" applyFill="1" applyBorder="1" applyAlignment="1" applyProtection="1">
      <alignment horizontal="center" vertical="center"/>
    </xf>
    <xf numFmtId="0" fontId="22" fillId="0" borderId="63" xfId="2" applyFill="1" applyBorder="1" applyAlignment="1" applyProtection="1">
      <alignment horizontal="center" vertical="center"/>
    </xf>
    <xf numFmtId="0" fontId="22" fillId="0" borderId="65" xfId="2" applyFill="1" applyBorder="1" applyAlignment="1" applyProtection="1">
      <alignment horizontal="center" vertical="center"/>
    </xf>
    <xf numFmtId="0" fontId="41" fillId="0" borderId="155" xfId="2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5" fillId="0" borderId="54" xfId="0" applyFont="1" applyBorder="1" applyAlignment="1">
      <alignment horizontal="center" vertical="distributed" wrapText="1"/>
    </xf>
    <xf numFmtId="0" fontId="35" fillId="0" borderId="30" xfId="0" applyFont="1" applyBorder="1" applyAlignment="1">
      <alignment horizontal="center" vertical="distributed" wrapText="1"/>
    </xf>
    <xf numFmtId="0" fontId="63" fillId="0" borderId="53" xfId="0" applyFont="1" applyBorder="1" applyAlignment="1">
      <alignment horizontal="center" vertical="distributed" wrapText="1"/>
    </xf>
    <xf numFmtId="0" fontId="35" fillId="0" borderId="53" xfId="0" applyFont="1" applyBorder="1" applyAlignment="1">
      <alignment horizontal="center" vertical="distributed" wrapText="1"/>
    </xf>
    <xf numFmtId="0" fontId="27" fillId="0" borderId="52" xfId="0" applyFont="1" applyBorder="1" applyAlignment="1">
      <alignment horizontal="center" vertical="distributed" wrapText="1"/>
    </xf>
    <xf numFmtId="0" fontId="27" fillId="0" borderId="28" xfId="0" applyFont="1" applyBorder="1" applyAlignment="1">
      <alignment horizontal="center" vertical="distributed" wrapText="1"/>
    </xf>
    <xf numFmtId="0" fontId="27" fillId="0" borderId="53" xfId="0" applyFont="1" applyBorder="1" applyAlignment="1">
      <alignment horizontal="center" vertical="distributed" wrapText="1"/>
    </xf>
    <xf numFmtId="0" fontId="27" fillId="0" borderId="29" xfId="0" applyFont="1" applyBorder="1" applyAlignment="1">
      <alignment horizontal="center" vertical="distributed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distributed" wrapText="1"/>
    </xf>
    <xf numFmtId="0" fontId="35" fillId="0" borderId="29" xfId="0" applyFont="1" applyFill="1" applyBorder="1" applyAlignment="1">
      <alignment horizontal="center" vertical="distributed" wrapText="1"/>
    </xf>
    <xf numFmtId="0" fontId="35" fillId="0" borderId="29" xfId="0" applyFont="1" applyBorder="1" applyAlignment="1">
      <alignment horizontal="center" vertical="distributed" wrapText="1"/>
    </xf>
    <xf numFmtId="0" fontId="9" fillId="0" borderId="134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24" fillId="34" borderId="142" xfId="0" applyFont="1" applyFill="1" applyBorder="1" applyAlignment="1">
      <alignment horizontal="left" vertical="center" wrapText="1"/>
    </xf>
    <xf numFmtId="0" fontId="7" fillId="0" borderId="138" xfId="0" applyFont="1" applyBorder="1" applyAlignment="1">
      <alignment horizontal="left" vertical="center"/>
    </xf>
    <xf numFmtId="0" fontId="9" fillId="0" borderId="139" xfId="0" applyFont="1" applyBorder="1" applyAlignment="1">
      <alignment horizontal="left" vertical="center"/>
    </xf>
    <xf numFmtId="0" fontId="9" fillId="0" borderId="140" xfId="0" applyFont="1" applyBorder="1" applyAlignment="1">
      <alignment horizontal="left" vertical="center"/>
    </xf>
    <xf numFmtId="0" fontId="43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 wrapText="1"/>
    </xf>
    <xf numFmtId="0" fontId="9" fillId="0" borderId="141" xfId="0" applyFont="1" applyBorder="1" applyAlignment="1">
      <alignment horizontal="center" vertical="center"/>
    </xf>
    <xf numFmtId="0" fontId="0" fillId="6" borderId="26" xfId="0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3" xfId="0" applyBorder="1" applyAlignment="1">
      <alignment horizontal="left" vertical="center"/>
    </xf>
    <xf numFmtId="0" fontId="0" fillId="2" borderId="5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6" borderId="53" xfId="0" applyFill="1" applyBorder="1" applyAlignment="1">
      <alignment horizontal="left" vertical="center" wrapText="1"/>
    </xf>
    <xf numFmtId="0" fontId="0" fillId="8" borderId="53" xfId="0" applyFill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0" fillId="8" borderId="29" xfId="0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9" fillId="0" borderId="148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142" xfId="0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0" fillId="0" borderId="120" xfId="0" applyBorder="1" applyAlignment="1">
      <alignment horizontal="left" vertical="center"/>
    </xf>
    <xf numFmtId="0" fontId="0" fillId="0" borderId="137" xfId="0" applyBorder="1" applyAlignment="1">
      <alignment horizontal="center" vertical="center" wrapText="1"/>
    </xf>
    <xf numFmtId="0" fontId="0" fillId="0" borderId="145" xfId="0" applyBorder="1" applyAlignment="1">
      <alignment horizontal="left" vertical="center" wrapText="1"/>
    </xf>
    <xf numFmtId="0" fontId="0" fillId="6" borderId="137" xfId="0" applyFill="1" applyBorder="1" applyAlignment="1">
      <alignment horizontal="left" vertical="center" wrapText="1"/>
    </xf>
    <xf numFmtId="0" fontId="0" fillId="8" borderId="137" xfId="0" applyFill="1" applyBorder="1" applyAlignment="1">
      <alignment horizontal="left" vertical="center" wrapText="1"/>
    </xf>
    <xf numFmtId="0" fontId="0" fillId="2" borderId="137" xfId="0" applyFill="1" applyBorder="1" applyAlignment="1">
      <alignment horizontal="center" vertical="center"/>
    </xf>
    <xf numFmtId="0" fontId="0" fillId="16" borderId="137" xfId="0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5" borderId="137" xfId="0" applyFill="1" applyBorder="1" applyAlignment="1">
      <alignment horizontal="center" vertical="center"/>
    </xf>
    <xf numFmtId="0" fontId="0" fillId="0" borderId="1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45" xfId="0" applyBorder="1" applyAlignment="1">
      <alignment horizontal="left" vertical="center"/>
    </xf>
    <xf numFmtId="0" fontId="0" fillId="0" borderId="128" xfId="0" applyBorder="1" applyAlignment="1">
      <alignment horizontal="left" vertical="center"/>
    </xf>
    <xf numFmtId="49" fontId="0" fillId="0" borderId="95" xfId="0" applyNumberForma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49" fontId="7" fillId="0" borderId="5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/>
    </xf>
    <xf numFmtId="176" fontId="9" fillId="11" borderId="61" xfId="0" applyNumberFormat="1" applyFont="1" applyFill="1" applyBorder="1" applyAlignment="1">
      <alignment horizontal="center" vertical="center"/>
    </xf>
    <xf numFmtId="176" fontId="9" fillId="11" borderId="53" xfId="0" applyNumberFormat="1" applyFont="1" applyFill="1" applyBorder="1" applyAlignment="1">
      <alignment horizontal="center" vertical="center"/>
    </xf>
    <xf numFmtId="176" fontId="9" fillId="11" borderId="62" xfId="0" applyNumberFormat="1" applyFont="1" applyFill="1" applyBorder="1" applyAlignment="1">
      <alignment horizontal="center" vertical="center"/>
    </xf>
    <xf numFmtId="0" fontId="9" fillId="10" borderId="60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4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9" fillId="11" borderId="50" xfId="0" applyFont="1" applyFill="1" applyBorder="1" applyAlignment="1">
      <alignment horizontal="center" vertical="center"/>
    </xf>
    <xf numFmtId="0" fontId="16" fillId="10" borderId="61" xfId="0" applyFont="1" applyFill="1" applyBorder="1" applyAlignment="1">
      <alignment horizontal="center" vertical="center"/>
    </xf>
    <xf numFmtId="0" fontId="16" fillId="10" borderId="5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常规" xfId="0" builtinId="0"/>
    <cellStyle name="常规 7 2" xfId="1"/>
    <cellStyle name="超链接" xfId="2" builtinId="8"/>
    <cellStyle name="好 2" xfId="3"/>
    <cellStyle name="货币 2" xfId="4"/>
    <cellStyle name="货币 3" xfId="5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CCFFCC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CCFFCC"/>
        </patternFill>
      </fill>
    </dxf>
    <dxf>
      <fill>
        <patternFill>
          <bgColor rgb="FFFF5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5050"/>
      <color rgb="FFFFFFFF"/>
      <color rgb="FFFF9999"/>
      <color rgb="FFEEC3EF"/>
      <color rgb="FFE3CFDF"/>
      <color rgb="FFFF99CC"/>
      <color rgb="FFFFCCCC"/>
      <color rgb="FFFF7C80"/>
      <color rgb="FFFF939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12</xdr:row>
      <xdr:rowOff>76200</xdr:rowOff>
    </xdr:from>
    <xdr:to>
      <xdr:col>4</xdr:col>
      <xdr:colOff>476250</xdr:colOff>
      <xdr:row>17</xdr:row>
      <xdr:rowOff>38100</xdr:rowOff>
    </xdr:to>
    <xdr:pic>
      <xdr:nvPicPr>
        <xdr:cNvPr id="4097" name="Picture 1" descr="C:\Users\kilacco\AppData\Roaming\Tencent\Users\280711600\QQ\WinTemp\RichOle\L~FZEF8IK]O@TAU%`5(%}9X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62000"/>
          <a:ext cx="2466975" cy="819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85725</xdr:colOff>
      <xdr:row>12</xdr:row>
      <xdr:rowOff>66675</xdr:rowOff>
    </xdr:from>
    <xdr:to>
      <xdr:col>8</xdr:col>
      <xdr:colOff>438150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14725" y="752475"/>
          <a:ext cx="2409825" cy="1304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22</xdr:row>
      <xdr:rowOff>76200</xdr:rowOff>
    </xdr:from>
    <xdr:to>
      <xdr:col>8</xdr:col>
      <xdr:colOff>638175</xdr:colOff>
      <xdr:row>26</xdr:row>
      <xdr:rowOff>66675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819400"/>
          <a:ext cx="5353050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66675</xdr:colOff>
      <xdr:row>29</xdr:row>
      <xdr:rowOff>57150</xdr:rowOff>
    </xdr:from>
    <xdr:to>
      <xdr:col>15</xdr:col>
      <xdr:colOff>676275</xdr:colOff>
      <xdr:row>40</xdr:row>
      <xdr:rowOff>9525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4000500"/>
          <a:ext cx="10210800" cy="183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66675</xdr:colOff>
      <xdr:row>43</xdr:row>
      <xdr:rowOff>76200</xdr:rowOff>
    </xdr:from>
    <xdr:to>
      <xdr:col>5</xdr:col>
      <xdr:colOff>238125</xdr:colOff>
      <xdr:row>65</xdr:row>
      <xdr:rowOff>104775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2925" y="7448550"/>
          <a:ext cx="2914650" cy="3800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190500</xdr:colOff>
      <xdr:row>68</xdr:row>
      <xdr:rowOff>123825</xdr:rowOff>
    </xdr:from>
    <xdr:to>
      <xdr:col>3</xdr:col>
      <xdr:colOff>381000</xdr:colOff>
      <xdr:row>85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66750" y="11782425"/>
          <a:ext cx="1562100" cy="2819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22"/>
  <sheetViews>
    <sheetView workbookViewId="0">
      <selection activeCell="L28" sqref="L28"/>
    </sheetView>
  </sheetViews>
  <sheetFormatPr defaultRowHeight="13.5"/>
  <cols>
    <col min="2" max="2" width="9.375" customWidth="1"/>
  </cols>
  <sheetData>
    <row r="3" spans="2:6" ht="42">
      <c r="B3" s="365" t="s">
        <v>1939</v>
      </c>
    </row>
    <row r="4" spans="2:6" ht="25.5">
      <c r="F4" s="366" t="s">
        <v>3149</v>
      </c>
    </row>
    <row r="5" spans="2:6" ht="15" customHeight="1">
      <c r="F5" s="366"/>
    </row>
    <row r="6" spans="2:6" ht="14.25" thickBot="1"/>
    <row r="7" spans="2:6" ht="24.75" thickBot="1">
      <c r="C7" s="748" t="s">
        <v>1956</v>
      </c>
      <c r="D7" s="749"/>
      <c r="E7" s="749"/>
      <c r="F7" s="750"/>
    </row>
    <row r="8" spans="2:6" ht="14.25" thickBot="1">
      <c r="C8" s="751" t="s">
        <v>1950</v>
      </c>
      <c r="D8" s="752"/>
      <c r="E8" s="752"/>
      <c r="F8" s="753"/>
    </row>
    <row r="9" spans="2:6">
      <c r="C9" s="747" t="s">
        <v>1931</v>
      </c>
      <c r="D9" s="747"/>
      <c r="E9" s="747" t="s">
        <v>1934</v>
      </c>
      <c r="F9" s="747"/>
    </row>
    <row r="10" spans="2:6">
      <c r="C10" s="743" t="s">
        <v>3150</v>
      </c>
      <c r="D10" s="754"/>
      <c r="E10" s="743" t="s">
        <v>1935</v>
      </c>
      <c r="F10" s="743"/>
    </row>
    <row r="11" spans="2:6">
      <c r="C11" s="743" t="s">
        <v>1932</v>
      </c>
      <c r="D11" s="743"/>
      <c r="E11" s="743" t="s">
        <v>1936</v>
      </c>
      <c r="F11" s="743"/>
    </row>
    <row r="12" spans="2:6">
      <c r="C12" s="743" t="s">
        <v>1933</v>
      </c>
      <c r="D12" s="743"/>
      <c r="E12" s="741"/>
      <c r="F12" s="742"/>
    </row>
    <row r="13" spans="2:6" ht="14.25" thickBot="1">
      <c r="C13" s="744" t="s">
        <v>1937</v>
      </c>
      <c r="D13" s="746"/>
      <c r="E13" s="744" t="s">
        <v>1938</v>
      </c>
      <c r="F13" s="745"/>
    </row>
    <row r="14" spans="2:6" ht="14.25" thickBot="1">
      <c r="C14" s="738" t="s">
        <v>3030</v>
      </c>
      <c r="D14" s="739"/>
      <c r="E14" s="739"/>
      <c r="F14" s="740"/>
    </row>
    <row r="16" spans="2:6">
      <c r="C16" s="368" t="s">
        <v>1958</v>
      </c>
      <c r="E16" s="367" t="s">
        <v>1959</v>
      </c>
      <c r="F16" s="1"/>
    </row>
    <row r="17" spans="3:6">
      <c r="C17" s="368"/>
      <c r="E17" s="369" t="s">
        <v>1940</v>
      </c>
      <c r="F17" s="1"/>
    </row>
    <row r="18" spans="3:6">
      <c r="F18" s="1"/>
    </row>
    <row r="19" spans="3:6">
      <c r="C19" s="368" t="s">
        <v>1960</v>
      </c>
      <c r="D19" s="1"/>
      <c r="F19" s="1"/>
    </row>
    <row r="20" spans="3:6">
      <c r="C20" s="368" t="s">
        <v>1957</v>
      </c>
      <c r="D20" s="1"/>
      <c r="F20" s="1"/>
    </row>
    <row r="21" spans="3:6">
      <c r="D21" s="1"/>
      <c r="F21" s="1"/>
    </row>
    <row r="22" spans="3:6">
      <c r="C22" s="1"/>
      <c r="D22" s="1"/>
      <c r="E22" s="1"/>
      <c r="F22" s="1"/>
    </row>
  </sheetData>
  <mergeCells count="13">
    <mergeCell ref="E9:F9"/>
    <mergeCell ref="C12:D12"/>
    <mergeCell ref="C7:F7"/>
    <mergeCell ref="C11:D11"/>
    <mergeCell ref="C9:D9"/>
    <mergeCell ref="C8:F8"/>
    <mergeCell ref="E10:F10"/>
    <mergeCell ref="C10:D10"/>
    <mergeCell ref="C14:F14"/>
    <mergeCell ref="E12:F12"/>
    <mergeCell ref="E11:F11"/>
    <mergeCell ref="E13:F13"/>
    <mergeCell ref="C13:D13"/>
  </mergeCells>
  <phoneticPr fontId="2"/>
  <hyperlinks>
    <hyperlink ref="C9" location="远征查询!A1" display="远征查询"/>
    <hyperlink ref="C11" location="舰娘列表!A1" display="舰娘列表"/>
    <hyperlink ref="C12" location="舰娘建造!A1" display="舰娘建造"/>
    <hyperlink ref="E9" location="舰娘装备!A1" display="舰娘装备"/>
    <hyperlink ref="E10" location="装备开发!A1" display="装备开发"/>
    <hyperlink ref="E11" location="装备改修!A1" display="装备改修"/>
    <hyperlink ref="C13" location="经验计算!A1" display="经验计算"/>
    <hyperlink ref="E13" location="演习计算!A1" display="演习计算"/>
    <hyperlink ref="C8" location="说明!A1" display="说明"/>
    <hyperlink ref="C14:F14" location="常用快速页!A1" display="个人常用快速查询页"/>
    <hyperlink ref="C10:D10" location="任务查询!A1" display="任务查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8"/>
  <sheetViews>
    <sheetView workbookViewId="0">
      <selection activeCell="G76" sqref="G76"/>
    </sheetView>
  </sheetViews>
  <sheetFormatPr defaultRowHeight="13.5"/>
  <cols>
    <col min="1" max="1" width="6.25" customWidth="1"/>
  </cols>
  <sheetData>
    <row r="1" spans="1:2">
      <c r="A1" s="359" t="s">
        <v>1941</v>
      </c>
    </row>
    <row r="2" spans="1:2">
      <c r="A2" s="359"/>
    </row>
    <row r="3" spans="1:2">
      <c r="B3" s="364" t="s">
        <v>1954</v>
      </c>
    </row>
    <row r="4" spans="1:2">
      <c r="B4" s="254" t="s">
        <v>2976</v>
      </c>
    </row>
    <row r="5" spans="1:2">
      <c r="B5" s="361" t="s">
        <v>1955</v>
      </c>
    </row>
    <row r="6" spans="1:2">
      <c r="B6" s="361" t="s">
        <v>2972</v>
      </c>
    </row>
    <row r="7" spans="1:2">
      <c r="B7" s="356" t="s">
        <v>2973</v>
      </c>
    </row>
    <row r="8" spans="1:2">
      <c r="B8" s="356" t="s">
        <v>2975</v>
      </c>
    </row>
    <row r="9" spans="1:2">
      <c r="B9" s="356" t="s">
        <v>2974</v>
      </c>
    </row>
    <row r="11" spans="1:2">
      <c r="B11" s="363" t="s">
        <v>1952</v>
      </c>
    </row>
    <row r="12" spans="1:2">
      <c r="B12" s="254" t="s">
        <v>1951</v>
      </c>
    </row>
    <row r="22" spans="2:2">
      <c r="B22" s="254" t="s">
        <v>2977</v>
      </c>
    </row>
    <row r="29" spans="2:2">
      <c r="B29" s="254" t="s">
        <v>1953</v>
      </c>
    </row>
    <row r="43" spans="2:2">
      <c r="B43" s="254" t="s">
        <v>3029</v>
      </c>
    </row>
    <row r="68" spans="2:2">
      <c r="B68" s="254" t="s">
        <v>3148</v>
      </c>
    </row>
  </sheetData>
  <phoneticPr fontId="2"/>
  <hyperlinks>
    <hyperlink ref="A1" location="首页!A1" display="返回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0"/>
  <sheetViews>
    <sheetView tabSelected="1" workbookViewId="0">
      <selection activeCell="I52" sqref="I52"/>
    </sheetView>
  </sheetViews>
  <sheetFormatPr defaultRowHeight="13.5"/>
  <cols>
    <col min="1" max="2" width="6.25" customWidth="1"/>
    <col min="3" max="11" width="10" customWidth="1"/>
    <col min="12" max="13" width="7.5" customWidth="1"/>
    <col min="14" max="15" width="7.375" customWidth="1"/>
    <col min="16" max="19" width="7.5" customWidth="1"/>
    <col min="20" max="21" width="25" customWidth="1"/>
  </cols>
  <sheetData>
    <row r="1" spans="1:20">
      <c r="A1" s="359" t="s">
        <v>1941</v>
      </c>
      <c r="C1" s="254" t="s">
        <v>3147</v>
      </c>
    </row>
    <row r="2" spans="1:20">
      <c r="A2" s="359"/>
      <c r="C2" s="254" t="s">
        <v>3046</v>
      </c>
    </row>
    <row r="3" spans="1:20">
      <c r="C3" s="254" t="s">
        <v>3045</v>
      </c>
    </row>
    <row r="4" spans="1:20" ht="14.25" thickBot="1"/>
    <row r="5" spans="1:20">
      <c r="B5" s="513" t="s">
        <v>3031</v>
      </c>
      <c r="C5" s="511" t="s">
        <v>1029</v>
      </c>
      <c r="D5" s="770" t="s">
        <v>1028</v>
      </c>
      <c r="E5" s="770"/>
      <c r="F5" s="770"/>
      <c r="G5" s="770"/>
      <c r="H5" s="511" t="s">
        <v>3034</v>
      </c>
      <c r="I5" s="770" t="s">
        <v>3035</v>
      </c>
      <c r="J5" s="770"/>
      <c r="K5" s="770"/>
      <c r="L5" s="511" t="s">
        <v>1024</v>
      </c>
      <c r="M5" s="511" t="s">
        <v>1030</v>
      </c>
      <c r="N5" s="511" t="s">
        <v>1031</v>
      </c>
      <c r="O5" s="511" t="s">
        <v>1032</v>
      </c>
      <c r="P5" s="770" t="s">
        <v>3032</v>
      </c>
      <c r="Q5" s="770"/>
      <c r="R5" s="770" t="s">
        <v>3033</v>
      </c>
      <c r="S5" s="771"/>
      <c r="T5" s="509"/>
    </row>
    <row r="6" spans="1:20">
      <c r="B6" s="78">
        <v>15</v>
      </c>
      <c r="C6" s="168" t="str">
        <f t="shared" ref="C6:C15" si="0">IF(VLOOKUP($B6,远征数据_远征号基准全数据,5,0)&gt;0,VLOOKUP($B6,远征数据_远征号基准全数据,5,0) &amp; "小时","") &amp; IF(VLOOKUP($B6,远征数据_远征号基准全数据,6,0)&gt;0,VLOOKUP($B6,远征数据_远征号基准全数据,6,0) &amp; "分","")</f>
        <v>12小时</v>
      </c>
      <c r="D6" s="760" t="str">
        <f t="shared" ref="D6:D15" si="1">"最少"&amp;VLOOKUP($B6,远征数据_远征号基准全数据,27,0)&amp;"只，"&amp;VLOOKUP($B6,远征数据_远征号基准全数据,28,0)</f>
        <v>最少6只，空母2驱2必要</v>
      </c>
      <c r="E6" s="760"/>
      <c r="F6" s="760"/>
      <c r="G6" s="760"/>
      <c r="H6" s="168" t="str">
        <f t="shared" ref="H6:H15" si="2">VLOOKUP($B6,远征数据_远征号基准全数据,3,0)&amp; IF(VLOOKUP($B6,远征数据_远征号基准全数据,4,0) &gt; 0,"(总" &amp;VLOOKUP($B6,远征数据_远征号基准全数据,4,0)&amp;")","")</f>
        <v>9</v>
      </c>
      <c r="I6" s="760" t="str">
        <f t="shared" ref="I6:I15" si="3">IF(VLOOKUP($B6,远征数据_远征号基准全数据,29,0) &lt;&gt; "",VLOOKUP($B6,远征数据_远征号基准全数据,29,0),"")</f>
        <v/>
      </c>
      <c r="J6" s="760"/>
      <c r="K6" s="760"/>
      <c r="L6" s="168" t="str">
        <f t="shared" ref="L6:L15" si="4">IF(VLOOKUP($B6,远征数据_远征号基准全数据,13,0) &lt;&gt; "",VLOOKUP($B6,远征数据_远征号基准全数据,13,0),"")</f>
        <v/>
      </c>
      <c r="M6" s="168" t="str">
        <f t="shared" ref="M6:M15" si="5">IF(VLOOKUP($B6,远征数据_远征号基准全数据,14,0) &lt;&gt; "",VLOOKUP($B6,远征数据_远征号基准全数据,14,0),"")</f>
        <v/>
      </c>
      <c r="N6" s="168">
        <f t="shared" ref="N6:N15" si="6">IF(VLOOKUP($B6,远征数据_远征号基准全数据,15,0) &lt;&gt; "",VLOOKUP($B6,远征数据_远征号基准全数据,15,0),"")</f>
        <v>300</v>
      </c>
      <c r="O6" s="168">
        <f t="shared" ref="O6:O15" si="7">IF(VLOOKUP($B6,远征数据_远征号基准全数据,16,0) &lt;&gt; "",VLOOKUP($B6,远征数据_远征号基准全数据,16,0),"")</f>
        <v>400</v>
      </c>
      <c r="P6" s="761" t="str">
        <f t="shared" ref="P6:P15" si="8">IF(VLOOKUP($B6,远征数据_远征号基准全数据,17,0)&gt;0,"修复*"&amp;VLOOKUP($B6,远征数据_远征号基准全数据,17,0),"") &amp; IF(VLOOKUP($B6,远征数据_远征号基准全数据,18,0)&gt;0,"建造*"&amp;VLOOKUP($B6,远征数据_远征号基准全数据,18,0),"")&amp; IF(VLOOKUP($B6,远征数据_远征号基准全数据,19,0)&gt;0,"开发*"&amp;VLOOKUP($B6,远征数据_远征号基准全数据,19,0),"")&amp; IF(VLOOKUP($B6,远征数据_远征号基准全数据,20,0)&gt;0,VLOOKUP($B6,远征数据_远征号基准全数据,20,0)&amp;"家*"&amp;VLOOKUP($B6,远征数据_远征号基准全数据,21,0),"")</f>
        <v>大家*1</v>
      </c>
      <c r="Q6" s="761"/>
      <c r="R6" s="761" t="str">
        <f t="shared" ref="R6:R15" si="9">IF(VLOOKUP($B6,远征数据_远征号基准全数据,22,0)&gt;0,"修复*"&amp;VLOOKUP($B6,远征数据_远征号基准全数据,22,0),"") &amp; IF(VLOOKUP($B6,远征数据_远征号基准全数据,23,0)&gt;0,"建造*"&amp;VLOOKUP($B6,远征数据_远征号基准全数据,23,0),"")&amp; IF(VLOOKUP($B6,远征数据_远征号基准全数据,24,0)&gt;0,"开发*"&amp;VLOOKUP($B6,远征数据_远征号基准全数据,24,0),"")&amp; IF(VLOOKUP($B6,远征数据_远征号基准全数据,25,0)&gt;0,VLOOKUP($B6,远征数据_远征号基准全数据,25,0)&amp;"家*"&amp;VLOOKUP($B6,远征数据_远征号基准全数据,26,0),"")</f>
        <v>开发*1</v>
      </c>
      <c r="S6" s="762"/>
      <c r="T6" s="509"/>
    </row>
    <row r="7" spans="1:20">
      <c r="B7" s="78">
        <v>16</v>
      </c>
      <c r="C7" s="168" t="str">
        <f t="shared" si="0"/>
        <v>15小时</v>
      </c>
      <c r="D7" s="760" t="str">
        <f t="shared" si="1"/>
        <v>最少6只，轻1驱2必要</v>
      </c>
      <c r="E7" s="760"/>
      <c r="F7" s="760"/>
      <c r="G7" s="760"/>
      <c r="H7" s="168" t="str">
        <f t="shared" si="2"/>
        <v>11</v>
      </c>
      <c r="I7" s="760" t="str">
        <f t="shared" si="3"/>
        <v/>
      </c>
      <c r="J7" s="760"/>
      <c r="K7" s="760"/>
      <c r="L7" s="168">
        <f t="shared" si="4"/>
        <v>500</v>
      </c>
      <c r="M7" s="168">
        <f t="shared" si="5"/>
        <v>500</v>
      </c>
      <c r="N7" s="168">
        <f t="shared" si="6"/>
        <v>200</v>
      </c>
      <c r="O7" s="168">
        <f t="shared" si="7"/>
        <v>200</v>
      </c>
      <c r="P7" s="761" t="str">
        <f t="shared" si="8"/>
        <v>建造*2</v>
      </c>
      <c r="Q7" s="761"/>
      <c r="R7" s="761" t="str">
        <f t="shared" si="9"/>
        <v>开发*2</v>
      </c>
      <c r="S7" s="762"/>
      <c r="T7" s="509"/>
    </row>
    <row r="8" spans="1:20">
      <c r="B8" s="78">
        <v>40</v>
      </c>
      <c r="C8" s="168" t="str">
        <f t="shared" si="0"/>
        <v>6小时50分</v>
      </c>
      <c r="D8" s="760" t="str">
        <f t="shared" si="1"/>
        <v>最少6只，轻巡1(旗舰固定)水母2驱逐2必要</v>
      </c>
      <c r="E8" s="760"/>
      <c r="F8" s="760"/>
      <c r="G8" s="760"/>
      <c r="H8" s="168" t="str">
        <f t="shared" si="2"/>
        <v>25(总150)</v>
      </c>
      <c r="I8" s="760" t="str">
        <f t="shared" si="3"/>
        <v/>
      </c>
      <c r="J8" s="760"/>
      <c r="K8" s="760"/>
      <c r="L8" s="168">
        <f t="shared" si="4"/>
        <v>300</v>
      </c>
      <c r="M8" s="168">
        <f t="shared" si="5"/>
        <v>300</v>
      </c>
      <c r="N8" s="168" t="str">
        <f t="shared" si="6"/>
        <v/>
      </c>
      <c r="O8" s="168">
        <f t="shared" si="7"/>
        <v>100</v>
      </c>
      <c r="P8" s="761" t="str">
        <f t="shared" si="8"/>
        <v>小家*3</v>
      </c>
      <c r="Q8" s="761"/>
      <c r="R8" s="761" t="str">
        <f t="shared" si="9"/>
        <v>修复*1</v>
      </c>
      <c r="S8" s="762"/>
      <c r="T8" s="509"/>
    </row>
    <row r="9" spans="1:20">
      <c r="B9" s="78">
        <v>37</v>
      </c>
      <c r="C9" s="168" t="str">
        <f t="shared" si="0"/>
        <v>2小时45分</v>
      </c>
      <c r="D9" s="760" t="str">
        <f t="shared" si="1"/>
        <v>最少6只，轻1驱5必要</v>
      </c>
      <c r="E9" s="760"/>
      <c r="F9" s="760"/>
      <c r="G9" s="760"/>
      <c r="H9" s="168" t="str">
        <f t="shared" si="2"/>
        <v>50(总200)</v>
      </c>
      <c r="I9" s="760" t="str">
        <f t="shared" si="3"/>
        <v>最少4只舰娘装备运输桶</v>
      </c>
      <c r="J9" s="760"/>
      <c r="K9" s="760"/>
      <c r="L9" s="168" t="str">
        <f t="shared" si="4"/>
        <v/>
      </c>
      <c r="M9" s="168">
        <f t="shared" si="5"/>
        <v>380</v>
      </c>
      <c r="N9" s="168">
        <f t="shared" si="6"/>
        <v>270</v>
      </c>
      <c r="O9" s="168" t="str">
        <f t="shared" si="7"/>
        <v/>
      </c>
      <c r="P9" s="761" t="str">
        <f t="shared" si="8"/>
        <v>小家*1</v>
      </c>
      <c r="Q9" s="761"/>
      <c r="R9" s="761" t="str">
        <f t="shared" si="9"/>
        <v/>
      </c>
      <c r="S9" s="762"/>
      <c r="T9" s="509"/>
    </row>
    <row r="10" spans="1:20">
      <c r="B10" s="78">
        <v>38</v>
      </c>
      <c r="C10" s="168" t="str">
        <f t="shared" si="0"/>
        <v>2小时55分</v>
      </c>
      <c r="D10" s="760" t="str">
        <f t="shared" si="1"/>
        <v>最少6只，驱5必要</v>
      </c>
      <c r="E10" s="760"/>
      <c r="F10" s="760"/>
      <c r="G10" s="760"/>
      <c r="H10" s="168" t="str">
        <f t="shared" si="2"/>
        <v>65(总240)</v>
      </c>
      <c r="I10" s="760" t="str">
        <f t="shared" si="3"/>
        <v>最少4只舰娘装备至少8个运输桶</v>
      </c>
      <c r="J10" s="760"/>
      <c r="K10" s="760"/>
      <c r="L10" s="168">
        <f t="shared" si="4"/>
        <v>420</v>
      </c>
      <c r="M10" s="168" t="str">
        <f t="shared" si="5"/>
        <v/>
      </c>
      <c r="N10" s="168">
        <f t="shared" si="6"/>
        <v>200</v>
      </c>
      <c r="O10" s="168" t="str">
        <f t="shared" si="7"/>
        <v/>
      </c>
      <c r="P10" s="761" t="str">
        <f t="shared" si="8"/>
        <v>小家*1</v>
      </c>
      <c r="Q10" s="761"/>
      <c r="R10" s="761" t="str">
        <f t="shared" si="9"/>
        <v/>
      </c>
      <c r="S10" s="762"/>
      <c r="T10" s="509"/>
    </row>
    <row r="11" spans="1:20" hidden="1">
      <c r="B11" s="78">
        <v>2</v>
      </c>
      <c r="C11" s="168" t="str">
        <f t="shared" si="0"/>
        <v>30分</v>
      </c>
      <c r="D11" s="760" t="str">
        <f t="shared" si="1"/>
        <v>最少4只，舰种任意</v>
      </c>
      <c r="E11" s="760"/>
      <c r="F11" s="760"/>
      <c r="G11" s="760"/>
      <c r="H11" s="168" t="str">
        <f t="shared" si="2"/>
        <v>2</v>
      </c>
      <c r="I11" s="760" t="str">
        <f t="shared" si="3"/>
        <v/>
      </c>
      <c r="J11" s="760"/>
      <c r="K11" s="760"/>
      <c r="L11" s="168" t="str">
        <f t="shared" si="4"/>
        <v/>
      </c>
      <c r="M11" s="168">
        <f t="shared" si="5"/>
        <v>100</v>
      </c>
      <c r="N11" s="168">
        <f t="shared" si="6"/>
        <v>30</v>
      </c>
      <c r="O11" s="168" t="str">
        <f t="shared" si="7"/>
        <v/>
      </c>
      <c r="P11" s="761" t="str">
        <f t="shared" si="8"/>
        <v>修复*1</v>
      </c>
      <c r="Q11" s="761"/>
      <c r="R11" s="761" t="str">
        <f t="shared" si="9"/>
        <v/>
      </c>
      <c r="S11" s="762"/>
    </row>
    <row r="12" spans="1:20" hidden="1">
      <c r="B12" s="78">
        <v>3</v>
      </c>
      <c r="C12" s="168" t="str">
        <f t="shared" si="0"/>
        <v>20分</v>
      </c>
      <c r="D12" s="760" t="str">
        <f t="shared" si="1"/>
        <v>最少3只，舰种任意</v>
      </c>
      <c r="E12" s="760"/>
      <c r="F12" s="760"/>
      <c r="G12" s="760"/>
      <c r="H12" s="168" t="str">
        <f t="shared" si="2"/>
        <v>3</v>
      </c>
      <c r="I12" s="760" t="str">
        <f t="shared" si="3"/>
        <v/>
      </c>
      <c r="J12" s="760"/>
      <c r="K12" s="760"/>
      <c r="L12" s="168">
        <f t="shared" si="4"/>
        <v>30</v>
      </c>
      <c r="M12" s="168">
        <f t="shared" si="5"/>
        <v>30</v>
      </c>
      <c r="N12" s="168">
        <f t="shared" si="6"/>
        <v>40</v>
      </c>
      <c r="O12" s="168" t="str">
        <f t="shared" si="7"/>
        <v/>
      </c>
      <c r="P12" s="761" t="str">
        <f t="shared" si="8"/>
        <v/>
      </c>
      <c r="Q12" s="761"/>
      <c r="R12" s="761" t="str">
        <f t="shared" si="9"/>
        <v/>
      </c>
      <c r="S12" s="762"/>
    </row>
    <row r="13" spans="1:20" hidden="1">
      <c r="B13" s="78">
        <v>5</v>
      </c>
      <c r="C13" s="168" t="str">
        <f t="shared" si="0"/>
        <v>1小时30分</v>
      </c>
      <c r="D13" s="760" t="str">
        <f t="shared" si="1"/>
        <v>最少4只，轻1驱2必要</v>
      </c>
      <c r="E13" s="760"/>
      <c r="F13" s="760"/>
      <c r="G13" s="760"/>
      <c r="H13" s="168" t="str">
        <f t="shared" si="2"/>
        <v>3</v>
      </c>
      <c r="I13" s="760" t="str">
        <f t="shared" si="3"/>
        <v/>
      </c>
      <c r="J13" s="760"/>
      <c r="K13" s="760"/>
      <c r="L13" s="168">
        <f t="shared" si="4"/>
        <v>200</v>
      </c>
      <c r="M13" s="168">
        <f t="shared" si="5"/>
        <v>200</v>
      </c>
      <c r="N13" s="168">
        <f t="shared" si="6"/>
        <v>20</v>
      </c>
      <c r="O13" s="168">
        <f t="shared" si="7"/>
        <v>20</v>
      </c>
      <c r="P13" s="761" t="str">
        <f t="shared" si="8"/>
        <v/>
      </c>
      <c r="Q13" s="761"/>
      <c r="R13" s="761" t="str">
        <f t="shared" si="9"/>
        <v/>
      </c>
      <c r="S13" s="762"/>
    </row>
    <row r="14" spans="1:20" hidden="1">
      <c r="B14" s="78">
        <v>9</v>
      </c>
      <c r="C14" s="168" t="str">
        <f t="shared" si="0"/>
        <v>4小时</v>
      </c>
      <c r="D14" s="760" t="str">
        <f t="shared" si="1"/>
        <v>最少4只，轻1驱2必要</v>
      </c>
      <c r="E14" s="760"/>
      <c r="F14" s="760"/>
      <c r="G14" s="760"/>
      <c r="H14" s="168" t="str">
        <f t="shared" si="2"/>
        <v>3</v>
      </c>
      <c r="I14" s="760" t="str">
        <f t="shared" si="3"/>
        <v/>
      </c>
      <c r="J14" s="760"/>
      <c r="K14" s="760"/>
      <c r="L14" s="168">
        <f t="shared" si="4"/>
        <v>350</v>
      </c>
      <c r="M14" s="168" t="str">
        <f t="shared" si="5"/>
        <v/>
      </c>
      <c r="N14" s="168" t="str">
        <f t="shared" si="6"/>
        <v/>
      </c>
      <c r="O14" s="168" t="str">
        <f t="shared" si="7"/>
        <v/>
      </c>
      <c r="P14" s="761" t="str">
        <f t="shared" si="8"/>
        <v>小家*1</v>
      </c>
      <c r="Q14" s="761"/>
      <c r="R14" s="761" t="str">
        <f t="shared" si="9"/>
        <v>修复*2</v>
      </c>
      <c r="S14" s="762"/>
    </row>
    <row r="15" spans="1:20" ht="14.25" hidden="1" thickBot="1">
      <c r="B15" s="514">
        <v>39</v>
      </c>
      <c r="C15" s="457" t="str">
        <f t="shared" si="0"/>
        <v>30小时</v>
      </c>
      <c r="D15" s="763" t="str">
        <f t="shared" si="1"/>
        <v>最少5只，潜水母舰1潜艇4必要</v>
      </c>
      <c r="E15" s="763"/>
      <c r="F15" s="763"/>
      <c r="G15" s="763"/>
      <c r="H15" s="457" t="str">
        <f t="shared" si="2"/>
        <v>3(总180)</v>
      </c>
      <c r="I15" s="763" t="str">
        <f t="shared" si="3"/>
        <v/>
      </c>
      <c r="J15" s="763"/>
      <c r="K15" s="763"/>
      <c r="L15" s="457" t="str">
        <f t="shared" si="4"/>
        <v/>
      </c>
      <c r="M15" s="457" t="str">
        <f t="shared" si="5"/>
        <v/>
      </c>
      <c r="N15" s="457">
        <f t="shared" si="6"/>
        <v>300</v>
      </c>
      <c r="O15" s="457" t="str">
        <f t="shared" si="7"/>
        <v/>
      </c>
      <c r="P15" s="764" t="str">
        <f t="shared" si="8"/>
        <v>修复*2</v>
      </c>
      <c r="Q15" s="764"/>
      <c r="R15" s="764" t="str">
        <f t="shared" si="9"/>
        <v>中家*1</v>
      </c>
      <c r="S15" s="765"/>
    </row>
    <row r="16" spans="1:20">
      <c r="A16" s="254" t="s">
        <v>3043</v>
      </c>
    </row>
    <row r="17" spans="2:21" ht="14.25" thickBot="1">
      <c r="B17" s="459"/>
      <c r="C17" s="459"/>
      <c r="D17" s="1"/>
      <c r="E17" s="1"/>
      <c r="F17" s="1"/>
      <c r="G17" s="1"/>
      <c r="H17" s="459"/>
      <c r="I17" s="1"/>
      <c r="J17" s="1"/>
      <c r="K17" s="1"/>
      <c r="L17" s="459"/>
      <c r="M17" s="459"/>
      <c r="N17" s="459"/>
      <c r="O17" s="459"/>
      <c r="P17" s="459"/>
      <c r="Q17" s="459"/>
      <c r="R17" s="459"/>
      <c r="S17" s="459"/>
    </row>
    <row r="18" spans="2:21" ht="14.25" thickBot="1">
      <c r="B18" s="757" t="s">
        <v>1927</v>
      </c>
      <c r="C18" s="758"/>
      <c r="D18" s="759"/>
      <c r="E18" s="512" t="s">
        <v>3152</v>
      </c>
      <c r="F18" s="510">
        <f ca="1">IF(VLOOKUP(E18,数据转换_星期转换,2,0) = 0,WEEKDAY(TODAY(),1),VLOOKUP(E18,数据转换_星期转换,2,0))</f>
        <v>7</v>
      </c>
      <c r="G18" s="254" t="s">
        <v>3044</v>
      </c>
      <c r="J18" s="515"/>
    </row>
    <row r="19" spans="2:21">
      <c r="B19" s="772" t="s">
        <v>3042</v>
      </c>
      <c r="C19" s="770"/>
      <c r="D19" s="770"/>
      <c r="E19" s="511" t="s">
        <v>1887</v>
      </c>
      <c r="F19" s="511" t="s">
        <v>1888</v>
      </c>
      <c r="G19" s="511" t="s">
        <v>1889</v>
      </c>
      <c r="H19" s="511" t="s">
        <v>1890</v>
      </c>
      <c r="I19" s="511" t="s">
        <v>1891</v>
      </c>
      <c r="J19" s="511" t="s">
        <v>1892</v>
      </c>
      <c r="K19" s="511" t="s">
        <v>1893</v>
      </c>
      <c r="L19" s="511" t="s">
        <v>1024</v>
      </c>
      <c r="M19" s="511" t="s">
        <v>1030</v>
      </c>
      <c r="N19" s="511" t="s">
        <v>1031</v>
      </c>
      <c r="O19" s="511" t="s">
        <v>1032</v>
      </c>
      <c r="P19" s="511"/>
      <c r="Q19" s="511" t="s">
        <v>3041</v>
      </c>
      <c r="R19" s="511" t="s">
        <v>3040</v>
      </c>
      <c r="S19" s="511" t="s">
        <v>3036</v>
      </c>
      <c r="T19" s="511" t="s">
        <v>1894</v>
      </c>
      <c r="U19" s="458" t="s">
        <v>1470</v>
      </c>
    </row>
    <row r="20" spans="2:21" ht="15" customHeight="1">
      <c r="B20" s="766" t="s">
        <v>947</v>
      </c>
      <c r="C20" s="767"/>
      <c r="D20" s="767"/>
      <c r="E20" s="755" t="str">
        <f>VLOOKUP($B20,改修数据_装备名基准全数据,15,0)</f>
        <v>×</v>
      </c>
      <c r="F20" s="755" t="str">
        <f>VLOOKUP($B20,改修数据_装备名基准全数据,16,0)</f>
        <v>×</v>
      </c>
      <c r="G20" s="755" t="str">
        <f>VLOOKUP($B20,改修数据_装备名基准全数据,17,0)</f>
        <v>×</v>
      </c>
      <c r="H20" s="755" t="str">
        <f>VLOOKUP($B20,改修数据_装备名基准全数据,18,0)</f>
        <v>×</v>
      </c>
      <c r="I20" s="755" t="str">
        <f>VLOOKUP($B20,改修数据_装备名基准全数据,19,0)</f>
        <v>×</v>
      </c>
      <c r="J20" s="755" t="str">
        <f>VLOOKUP($B20,改修数据_装备名基准全数据,20,0)</f>
        <v>瑞鶴</v>
      </c>
      <c r="K20" s="755" t="str">
        <f>VLOOKUP($B20,改修数据_装备名基准全数据,21,0)</f>
        <v>瑞鶴</v>
      </c>
      <c r="L20" s="755">
        <f>VLOOKUP($B20,改修数据_装备名基准全数据,2,0)</f>
        <v>120</v>
      </c>
      <c r="M20" s="755">
        <f>VLOOKUP($B20,改修数据_装备名基准全数据,3,0)</f>
        <v>120</v>
      </c>
      <c r="N20" s="755">
        <f>VLOOKUP($B20,改修数据_装备名基准全数据,4,0)</f>
        <v>0</v>
      </c>
      <c r="O20" s="755">
        <f>VLOOKUP($B20,改修数据_装备名基准全数据,5,0)</f>
        <v>280</v>
      </c>
      <c r="P20" s="168" t="s">
        <v>3037</v>
      </c>
      <c r="Q20" s="168" t="str">
        <f>VLOOKUP($B20,改修数据_装备名基准全数据,6,0)</f>
        <v>4/6</v>
      </c>
      <c r="R20" s="168" t="str">
        <f>VLOOKUP($B20,改修数据_装备名基准全数据,7,0)</f>
        <v>3/5</v>
      </c>
      <c r="S20" s="168" t="str">
        <f>VLOOKUP($B20,改修数据_装备名基准全数据,8,0)</f>
        <v>2</v>
      </c>
      <c r="T20" s="761" t="str">
        <f>IF(VLOOKUP($B20,改修数据_装备名基准全数据,22,0) &lt;&gt; "",VLOOKUP($B20,改修数据_装备名基准全数据,22,0),"")</f>
        <v>零式艦戦52型</v>
      </c>
      <c r="U20" s="762" t="str">
        <f>IF(VLOOKUP($B20,改修数据_装备名基准全数据,24,0) &lt;&gt; "",VLOOKUP($B20,改修数据_装备名基准全数据,24,0),"")</f>
        <v/>
      </c>
    </row>
    <row r="21" spans="2:21" ht="15" customHeight="1">
      <c r="B21" s="766"/>
      <c r="C21" s="767"/>
      <c r="D21" s="767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168" t="s">
        <v>3038</v>
      </c>
      <c r="Q21" s="168" t="str">
        <f>VLOOKUP($B20,改修数据_装备名基准全数据,9,0)</f>
        <v>5/9</v>
      </c>
      <c r="R21" s="168" t="str">
        <f>VLOOKUP($B20,改修数据_装备名基准全数据,10,0)</f>
        <v>4/6</v>
      </c>
      <c r="S21" s="168" t="str">
        <f>VLOOKUP($B20,改修数据_装备名基准全数据,11,0)</f>
        <v>3</v>
      </c>
      <c r="T21" s="761"/>
      <c r="U21" s="762"/>
    </row>
    <row r="22" spans="2:21" ht="15" customHeight="1">
      <c r="B22" s="766"/>
      <c r="C22" s="767"/>
      <c r="D22" s="767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168" t="s">
        <v>3039</v>
      </c>
      <c r="Q22" s="168" t="str">
        <f>VLOOKUP($B20,改修数据_装备名基准全数据,12,0)</f>
        <v>-/-</v>
      </c>
      <c r="R22" s="168" t="str">
        <f>VLOOKUP($B20,改修数据_装备名基准全数据,13,0)</f>
        <v>-/-</v>
      </c>
      <c r="S22" s="168" t="str">
        <f>VLOOKUP($B20,改修数据_装备名基准全数据,14,0)</f>
        <v>-</v>
      </c>
      <c r="T22" s="761"/>
      <c r="U22" s="762"/>
    </row>
    <row r="23" spans="2:21" ht="15" customHeight="1">
      <c r="B23" s="766" t="s">
        <v>951</v>
      </c>
      <c r="C23" s="767"/>
      <c r="D23" s="767"/>
      <c r="E23" s="755" t="str">
        <f>VLOOKUP($B23,改修数据_装备名基准全数据,15,0)</f>
        <v>Iowa</v>
      </c>
      <c r="F23" s="755" t="str">
        <f>VLOOKUP($B23,改修数据_装备名基准全数据,16,0)</f>
        <v>Iowa</v>
      </c>
      <c r="G23" s="755" t="str">
        <f>VLOOKUP($B23,改修数据_装备名基准全数据,17,0)</f>
        <v>Iowa</v>
      </c>
      <c r="H23" s="755" t="str">
        <f>VLOOKUP($B23,改修数据_装备名基准全数据,18,0)</f>
        <v>Iowa</v>
      </c>
      <c r="I23" s="755" t="str">
        <f>VLOOKUP($B23,改修数据_装备名基准全数据,19,0)</f>
        <v>Iowa</v>
      </c>
      <c r="J23" s="755" t="str">
        <f>VLOOKUP($B23,改修数据_装备名基准全数据,20,0)</f>
        <v>Iowa</v>
      </c>
      <c r="K23" s="755" t="str">
        <f>VLOOKUP($B23,改修数据_装备名基准全数据,21,0)</f>
        <v>Iowa</v>
      </c>
      <c r="L23" s="755">
        <f>VLOOKUP($B23,改修数据_装备名基准全数据,2,0)</f>
        <v>45</v>
      </c>
      <c r="M23" s="755">
        <f>VLOOKUP($B23,改修数据_装备名基准全数据,3,0)</f>
        <v>450</v>
      </c>
      <c r="N23" s="755">
        <f>VLOOKUP($B23,改修数据_装备名基准全数据,4,0)</f>
        <v>750</v>
      </c>
      <c r="O23" s="755">
        <f>VLOOKUP($B23,改修数据_装备名基准全数据,5,0)</f>
        <v>100</v>
      </c>
      <c r="P23" s="168" t="s">
        <v>3037</v>
      </c>
      <c r="Q23" s="168" t="str">
        <f>VLOOKUP($B23,改修数据_装备名基准全数据,6,0)</f>
        <v>10/15</v>
      </c>
      <c r="R23" s="168" t="str">
        <f>VLOOKUP($B23,改修数据_装备名基准全数据,7,0)</f>
        <v>6/8</v>
      </c>
      <c r="S23" s="168" t="str">
        <f>VLOOKUP($B23,改修数据_装备名基准全数据,8,0)</f>
        <v>3</v>
      </c>
      <c r="T23" s="761" t="str">
        <f>IF(VLOOKUP($B23,改修数据_装备名基准全数据,22,0) &lt;&gt; "",VLOOKUP($B23,改修数据_装备名基准全数据,22,0),"")</f>
        <v>(初期)41cm連装砲
(★6)46cm三連装砲
(更新)32号対水上電探</v>
      </c>
      <c r="U23" s="762" t="str">
        <f>IF(VLOOKUP($B23,改修数据_装备名基准全数据,24,0) &lt;&gt; "",VLOOKUP($B23,改修数据_装备名基准全数据,24,0),"")</f>
        <v/>
      </c>
    </row>
    <row r="24" spans="2:21" ht="15" customHeight="1">
      <c r="B24" s="766"/>
      <c r="C24" s="767"/>
      <c r="D24" s="767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168" t="s">
        <v>3038</v>
      </c>
      <c r="Q24" s="168" t="str">
        <f>VLOOKUP($B23,改修数据_装备名基准全数据,9,0)</f>
        <v>16/24</v>
      </c>
      <c r="R24" s="168" t="str">
        <f>VLOOKUP($B23,改修数据_装备名基准全数据,10,0)</f>
        <v>8/12</v>
      </c>
      <c r="S24" s="168" t="str">
        <f>VLOOKUP($B23,改修数据_装备名基准全数据,11,0)</f>
        <v>3</v>
      </c>
      <c r="T24" s="761"/>
      <c r="U24" s="762"/>
    </row>
    <row r="25" spans="2:21" ht="15" customHeight="1">
      <c r="B25" s="766"/>
      <c r="C25" s="767"/>
      <c r="D25" s="767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168" t="s">
        <v>3039</v>
      </c>
      <c r="Q25" s="168" t="str">
        <f>VLOOKUP($B23,改修数据_装备名基准全数据,12,0)</f>
        <v>20/28</v>
      </c>
      <c r="R25" s="168" t="str">
        <f>VLOOKUP($B23,改修数据_装备名基准全数据,13,0)</f>
        <v>12/20</v>
      </c>
      <c r="S25" s="168" t="str">
        <f>VLOOKUP($B23,改修数据_装备名基准全数据,14,0)</f>
        <v>2</v>
      </c>
      <c r="T25" s="761"/>
      <c r="U25" s="762"/>
    </row>
    <row r="26" spans="2:21" ht="15" customHeight="1">
      <c r="B26" s="766" t="s">
        <v>848</v>
      </c>
      <c r="C26" s="767"/>
      <c r="D26" s="767"/>
      <c r="E26" s="755" t="str">
        <f>VLOOKUP($B26,改修数据_装备名基准全数据,15,0)</f>
        <v>×</v>
      </c>
      <c r="F26" s="755" t="str">
        <f>VLOOKUP($B26,改修数据_装备名基准全数据,16,0)</f>
        <v>×</v>
      </c>
      <c r="G26" s="755" t="str">
        <f>VLOOKUP($B26,改修数据_装备名基准全数据,17,0)</f>
        <v>×</v>
      </c>
      <c r="H26" s="755" t="str">
        <f>VLOOKUP($B26,改修数据_装备名基准全数据,18,0)</f>
        <v>島風</v>
      </c>
      <c r="I26" s="755" t="str">
        <f>VLOOKUP($B26,改修数据_装备名基准全数据,19,0)</f>
        <v>島風</v>
      </c>
      <c r="J26" s="755" t="str">
        <f>VLOOKUP($B26,改修数据_装备名基准全数据,20,0)</f>
        <v>×</v>
      </c>
      <c r="K26" s="755" t="str">
        <f>VLOOKUP($B26,改修数据_装备名基准全数据,21,0)</f>
        <v>×</v>
      </c>
      <c r="L26" s="755">
        <f>VLOOKUP($B26,改修数据_装备名基准全数据,2,0)</f>
        <v>100</v>
      </c>
      <c r="M26" s="755">
        <f>VLOOKUP($B26,改修数据_装备名基准全数据,3,0)</f>
        <v>150</v>
      </c>
      <c r="N26" s="755">
        <f>VLOOKUP($B26,改修数据_装备名基准全数据,4,0)</f>
        <v>90</v>
      </c>
      <c r="O26" s="755">
        <f>VLOOKUP($B26,改修数据_装备名基准全数据,5,0)</f>
        <v>30</v>
      </c>
      <c r="P26" s="168" t="s">
        <v>3037</v>
      </c>
      <c r="Q26" s="168" t="str">
        <f>VLOOKUP($B26,改修数据_装备名基准全数据,6,0)</f>
        <v>3/4</v>
      </c>
      <c r="R26" s="168" t="str">
        <f>VLOOKUP($B26,改修数据_装备名基准全数据,7,0)</f>
        <v>3/5</v>
      </c>
      <c r="S26" s="168">
        <f>VLOOKUP($B26,改修数据_装备名基准全数据,8,0)</f>
        <v>0</v>
      </c>
      <c r="T26" s="761" t="str">
        <f>IF(VLOOKUP($B26,改修数据_装备名基准全数据,22,0) &lt;&gt; "",VLOOKUP($B26,改修数据_装备名基准全数据,22,0),"")</f>
        <v>同装備</v>
      </c>
      <c r="U26" s="762" t="str">
        <f>IF(VLOOKUP($B26,改修数据_装备名基准全数据,24,0) &lt;&gt; "",VLOOKUP($B26,改修数据_装备名基准全数据,24,0),"")</f>
        <v/>
      </c>
    </row>
    <row r="27" spans="2:21" ht="15" customHeight="1">
      <c r="B27" s="766"/>
      <c r="C27" s="767"/>
      <c r="D27" s="767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168" t="s">
        <v>3038</v>
      </c>
      <c r="Q27" s="168" t="str">
        <f>VLOOKUP($B26,改修数据_装备名基准全数据,9,0)</f>
        <v>5/9</v>
      </c>
      <c r="R27" s="168" t="str">
        <f>VLOOKUP($B26,改修数据_装备名基准全数据,10,0)</f>
        <v>3/7</v>
      </c>
      <c r="S27" s="168">
        <f>VLOOKUP($B26,改修数据_装备名基准全数据,11,0)</f>
        <v>1</v>
      </c>
      <c r="T27" s="761"/>
      <c r="U27" s="762"/>
    </row>
    <row r="28" spans="2:21" ht="15" customHeight="1">
      <c r="B28" s="766"/>
      <c r="C28" s="767"/>
      <c r="D28" s="767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168" t="s">
        <v>3039</v>
      </c>
      <c r="Q28" s="168" t="str">
        <f>VLOOKUP($B26,改修数据_装备名基准全数据,12,0)</f>
        <v>-/-</v>
      </c>
      <c r="R28" s="168" t="str">
        <f>VLOOKUP($B26,改修数据_装备名基准全数据,13,0)</f>
        <v>-/-</v>
      </c>
      <c r="S28" s="168" t="str">
        <f>VLOOKUP($B26,改修数据_装备名基准全数据,14,0)</f>
        <v>-</v>
      </c>
      <c r="T28" s="761"/>
      <c r="U28" s="762"/>
    </row>
    <row r="29" spans="2:21" ht="15" customHeight="1">
      <c r="B29" s="766" t="s">
        <v>858</v>
      </c>
      <c r="C29" s="767"/>
      <c r="D29" s="767"/>
      <c r="E29" s="755" t="str">
        <f>VLOOKUP($B29,改修数据_装备名基准全数据,15,0)</f>
        <v>あきつ丸
皐月改二
阿武隈改二</v>
      </c>
      <c r="F29" s="755" t="str">
        <f>VLOOKUP($B29,改修数据_装备名基准全数据,16,0)</f>
        <v>あきつ丸
皐月改二
阿武隈改二</v>
      </c>
      <c r="G29" s="755" t="str">
        <f>VLOOKUP($B29,改修数据_装备名基准全数据,17,0)</f>
        <v>あきつ丸
皐月改二</v>
      </c>
      <c r="H29" s="755" t="str">
        <f>VLOOKUP($B29,改修数据_装备名基准全数据,18,0)</f>
        <v>あきつ丸
皐月改二</v>
      </c>
      <c r="I29" s="755" t="str">
        <f>VLOOKUP($B29,改修数据_装备名基准全数据,19,0)</f>
        <v>あきつ丸</v>
      </c>
      <c r="J29" s="755" t="str">
        <f>VLOOKUP($B29,改修数据_装备名基准全数据,20,0)</f>
        <v>あきつ丸
阿武隈改二</v>
      </c>
      <c r="K29" s="755" t="str">
        <f>VLOOKUP($B29,改修数据_装备名基准全数据,21,0)</f>
        <v>あきつ丸
阿武隈改二</v>
      </c>
      <c r="L29" s="755">
        <f>VLOOKUP($B29,改修数据_装备名基准全数据,2,0)</f>
        <v>50</v>
      </c>
      <c r="M29" s="755">
        <f>VLOOKUP($B29,改修数据_装备名基准全数据,3,0)</f>
        <v>30</v>
      </c>
      <c r="N29" s="755">
        <f>VLOOKUP($B29,改修数据_装备名基准全数据,4,0)</f>
        <v>30</v>
      </c>
      <c r="O29" s="755">
        <f>VLOOKUP($B29,改修数据_装备名基准全数据,5,0)</f>
        <v>10</v>
      </c>
      <c r="P29" s="168" t="s">
        <v>3037</v>
      </c>
      <c r="Q29" s="168" t="str">
        <f>VLOOKUP($B29,改修数据_装备名基准全数据,6,0)</f>
        <v>1/2</v>
      </c>
      <c r="R29" s="168" t="str">
        <f>VLOOKUP($B29,改修数据_装备名基准全数据,7,0)</f>
        <v>1/2</v>
      </c>
      <c r="S29" s="168" t="str">
        <f>VLOOKUP($B29,改修数据_装备名基准全数据,8,0)</f>
        <v>1</v>
      </c>
      <c r="T29" s="755" t="str">
        <f>IF(VLOOKUP($B29,改修数据_装备名基准全数据,22,0) &lt;&gt; "",VLOOKUP($B29,改修数据_装备名基准全数据,22,0),"")</f>
        <v>(初期)ドラム缶(輸送用)
(★6)7.7mm機銃
(更新)12.7mm単装機銃</v>
      </c>
      <c r="U29" s="762" t="str">
        <f>IF(VLOOKUP($B29,改修数据_装备名基准全数据,24,0) &lt;&gt; "",VLOOKUP($B29,改修数据_装备名基准全数据,24,0),"")</f>
        <v/>
      </c>
    </row>
    <row r="30" spans="2:21" ht="15" customHeight="1">
      <c r="B30" s="766"/>
      <c r="C30" s="767"/>
      <c r="D30" s="767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168" t="s">
        <v>3038</v>
      </c>
      <c r="Q30" s="168" t="str">
        <f>VLOOKUP($B29,改修数据_装备名基准全数据,9,0)</f>
        <v>1/4</v>
      </c>
      <c r="R30" s="168" t="str">
        <f>VLOOKUP($B29,改修数据_装备名基准全数据,10,0)</f>
        <v>2/3</v>
      </c>
      <c r="S30" s="168" t="str">
        <f>VLOOKUP($B29,改修数据_装备名基准全数据,11,0)</f>
        <v>1</v>
      </c>
      <c r="T30" s="755"/>
      <c r="U30" s="762"/>
    </row>
    <row r="31" spans="2:21" ht="15" customHeight="1">
      <c r="B31" s="766"/>
      <c r="C31" s="767"/>
      <c r="D31" s="767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168" t="s">
        <v>3039</v>
      </c>
      <c r="Q31" s="168" t="str">
        <f>VLOOKUP($B29,改修数据_装备名基准全数据,12,0)</f>
        <v>4/8</v>
      </c>
      <c r="R31" s="168" t="str">
        <f>VLOOKUP($B29,改修数据_装备名基准全数据,13,0)</f>
        <v>3/7</v>
      </c>
      <c r="S31" s="168" t="str">
        <f>VLOOKUP($B29,改修数据_装备名基准全数据,14,0)</f>
        <v>3</v>
      </c>
      <c r="T31" s="755"/>
      <c r="U31" s="762"/>
    </row>
    <row r="32" spans="2:21" ht="15" customHeight="1">
      <c r="B32" s="766" t="s">
        <v>3401</v>
      </c>
      <c r="C32" s="767"/>
      <c r="D32" s="767"/>
      <c r="E32" s="755" t="str">
        <f>VLOOKUP($B32,改修数据_装备名基准全数据,15,0)</f>
        <v>島風</v>
      </c>
      <c r="F32" s="755" t="str">
        <f>VLOOKUP($B32,改修数据_装备名基准全数据,16,0)</f>
        <v>×</v>
      </c>
      <c r="G32" s="755" t="str">
        <f>VLOOKUP($B32,改修数据_装备名基准全数据,17,0)</f>
        <v>×</v>
      </c>
      <c r="H32" s="755" t="str">
        <f>VLOOKUP($B32,改修数据_装备名基准全数据,18,0)</f>
        <v>初月</v>
      </c>
      <c r="I32" s="755" t="str">
        <f>VLOOKUP($B32,改修数据_装备名基准全数据,19,0)</f>
        <v>初月</v>
      </c>
      <c r="J32" s="755" t="str">
        <f>VLOOKUP($B32,改修数据_装备名基准全数据,20,0)</f>
        <v>初月</v>
      </c>
      <c r="K32" s="755" t="str">
        <f>VLOOKUP($B32,改修数据_装备名基准全数据,21,0)</f>
        <v>島風
初月</v>
      </c>
      <c r="L32" s="755">
        <f>VLOOKUP($B32,改修数据_装备名基准全数据,2,0)</f>
        <v>120</v>
      </c>
      <c r="M32" s="755">
        <f>VLOOKUP($B32,改修数据_装备名基准全数据,3,0)</f>
        <v>180</v>
      </c>
      <c r="N32" s="755">
        <f>VLOOKUP($B32,改修数据_装备名基准全数据,4,0)</f>
        <v>120</v>
      </c>
      <c r="O32" s="755">
        <f>VLOOKUP($B32,改修数据_装备名基准全数据,5,0)</f>
        <v>40</v>
      </c>
      <c r="P32" s="168" t="s">
        <v>3037</v>
      </c>
      <c r="Q32" s="168" t="str">
        <f>VLOOKUP($B32,改修数据_装备名基准全数据,6,0)</f>
        <v>6/8</v>
      </c>
      <c r="R32" s="168" t="str">
        <f>VLOOKUP($B32,改修数据_装备名基准全数据,7,0)</f>
        <v>5/6</v>
      </c>
      <c r="S32" s="168" t="str">
        <f>VLOOKUP($B32,改修数据_装备名基准全数据,8,0)</f>
        <v>2</v>
      </c>
      <c r="T32" s="755" t="str">
        <f>IF(VLOOKUP($B32,改修数据_装备名基准全数据,22,0) &lt;&gt; "",VLOOKUP($B32,改修数据_装备名基准全数据,22,0),"")</f>
        <v>(初期)61cm四連装(酸素)魚雷
(★6)61cm五連装(酸素)魚雷</v>
      </c>
      <c r="U32" s="762" t="str">
        <f>IF(VLOOKUP($B32,改修数据_装备名基准全数据,24,0) &lt;&gt; "",VLOOKUP($B32,改修数据_装备名基准全数据,24,0),"")</f>
        <v/>
      </c>
    </row>
    <row r="33" spans="2:21" ht="15" customHeight="1">
      <c r="B33" s="766"/>
      <c r="C33" s="767"/>
      <c r="D33" s="767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168" t="s">
        <v>3038</v>
      </c>
      <c r="Q33" s="168" t="str">
        <f>VLOOKUP($B32,改修数据_装备名基准全数据,9,0)</f>
        <v>9/12</v>
      </c>
      <c r="R33" s="168" t="str">
        <f>VLOOKUP($B32,改修数据_装备名基准全数据,10,0)</f>
        <v>6/12</v>
      </c>
      <c r="S33" s="168" t="str">
        <f>VLOOKUP($B32,改修数据_装备名基准全数据,11,0)</f>
        <v>1</v>
      </c>
      <c r="T33" s="755"/>
      <c r="U33" s="762"/>
    </row>
    <row r="34" spans="2:21" ht="15" customHeight="1">
      <c r="B34" s="766"/>
      <c r="C34" s="767"/>
      <c r="D34" s="767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168" t="s">
        <v>3039</v>
      </c>
      <c r="Q34" s="168" t="str">
        <f>VLOOKUP($B32,改修数据_装备名基准全数据,12,0)</f>
        <v>-/-</v>
      </c>
      <c r="R34" s="168" t="str">
        <f>VLOOKUP($B32,改修数据_装备名基准全数据,13,0)</f>
        <v>-/-</v>
      </c>
      <c r="S34" s="168" t="str">
        <f>VLOOKUP($B32,改修数据_装备名基准全数据,14,0)</f>
        <v>-</v>
      </c>
      <c r="T34" s="755"/>
      <c r="U34" s="762"/>
    </row>
    <row r="35" spans="2:21" ht="15" hidden="1" customHeight="1">
      <c r="B35" s="766" t="s">
        <v>953</v>
      </c>
      <c r="C35" s="767"/>
      <c r="D35" s="767"/>
      <c r="E35" s="755" t="str">
        <f>VLOOKUP($B35,改修数据_装备名基准全数据,15,0)</f>
        <v>Italia</v>
      </c>
      <c r="F35" s="755" t="str">
        <f>VLOOKUP($B35,改修数据_装备名基准全数据,16,0)</f>
        <v>Zara改</v>
      </c>
      <c r="G35" s="755" t="str">
        <f>VLOOKUP($B35,改修数据_装备名基准全数据,17,0)</f>
        <v>Zara改
Roma改</v>
      </c>
      <c r="H35" s="755" t="str">
        <f>VLOOKUP($B35,改修数据_装备名基准全数据,18,0)</f>
        <v>Zara改
Roma改</v>
      </c>
      <c r="I35" s="755" t="str">
        <f>VLOOKUP($B35,改修数据_装备名基准全数据,19,0)</f>
        <v>Zara改</v>
      </c>
      <c r="J35" s="755" t="str">
        <f>VLOOKUP($B35,改修数据_装备名基准全数据,20,0)</f>
        <v>Zara改</v>
      </c>
      <c r="K35" s="755" t="str">
        <f>VLOOKUP($B35,改修数据_装备名基准全数据,21,0)</f>
        <v>Italia</v>
      </c>
      <c r="L35" s="755">
        <f>VLOOKUP($B35,改修数据_装备名基准全数据,2,0)</f>
        <v>60</v>
      </c>
      <c r="M35" s="755">
        <f>VLOOKUP($B35,改修数据_装备名基准全数据,3,0)</f>
        <v>30</v>
      </c>
      <c r="N35" s="755">
        <f>VLOOKUP($B35,改修数据_装备名基准全数据,4,0)</f>
        <v>0</v>
      </c>
      <c r="O35" s="755">
        <f>VLOOKUP($B35,改修数据_装备名基准全数据,5,0)</f>
        <v>180</v>
      </c>
      <c r="P35" s="168" t="s">
        <v>3037</v>
      </c>
      <c r="Q35" s="168" t="str">
        <f>VLOOKUP($B35,改修数据_装备名基准全数据,6,0)</f>
        <v>3/5</v>
      </c>
      <c r="R35" s="168" t="str">
        <f>VLOOKUP($B35,改修数据_装备名基准全数据,7,0)</f>
        <v>1/2</v>
      </c>
      <c r="S35" s="168">
        <f>VLOOKUP($B35,改修数据_装备名基准全数据,8,0)</f>
        <v>1</v>
      </c>
      <c r="T35" s="755" t="str">
        <f>IF(VLOOKUP($B35,改修数据_装备名基准全数据,22,0) &lt;&gt; "",VLOOKUP($B35,改修数据_装备名基准全数据,22,0),"")</f>
        <v>(初期)零式水上偵察機
(★6)瑞雲
(更新)零式水上偵察機</v>
      </c>
      <c r="U35" s="169"/>
    </row>
    <row r="36" spans="2:21" ht="15" hidden="1" customHeight="1">
      <c r="B36" s="766"/>
      <c r="C36" s="767"/>
      <c r="D36" s="767"/>
      <c r="E36" s="755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168" t="s">
        <v>3038</v>
      </c>
      <c r="Q36" s="168" t="str">
        <f>VLOOKUP($B35,改修数据_装备名基准全数据,9,0)</f>
        <v>4/6</v>
      </c>
      <c r="R36" s="168" t="str">
        <f>VLOOKUP($B35,改修数据_装备名基准全数据,10,0)</f>
        <v>2/4</v>
      </c>
      <c r="S36" s="168">
        <f>VLOOKUP($B35,改修数据_装备名基准全数据,11,0)</f>
        <v>1</v>
      </c>
      <c r="T36" s="755"/>
      <c r="U36" s="169"/>
    </row>
    <row r="37" spans="2:21" ht="15" hidden="1" customHeight="1">
      <c r="B37" s="766"/>
      <c r="C37" s="767"/>
      <c r="D37" s="767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168" t="s">
        <v>3039</v>
      </c>
      <c r="Q37" s="168" t="str">
        <f>VLOOKUP($B35,改修数据_装备名基准全数据,12,0)</f>
        <v>5/10</v>
      </c>
      <c r="R37" s="168" t="str">
        <f>VLOOKUP($B35,改修数据_装备名基准全数据,13,0)</f>
        <v>3/5</v>
      </c>
      <c r="S37" s="168">
        <f>VLOOKUP($B35,改修数据_装备名基准全数据,14,0)</f>
        <v>2</v>
      </c>
      <c r="T37" s="755"/>
      <c r="U37" s="169"/>
    </row>
    <row r="38" spans="2:21" ht="15" hidden="1" customHeight="1">
      <c r="B38" s="766" t="s">
        <v>836</v>
      </c>
      <c r="C38" s="767"/>
      <c r="D38" s="767"/>
      <c r="E38" s="755" t="str">
        <f>VLOOKUP($B38,改修数据_装备名基准全数据,15,0)</f>
        <v>夕張</v>
      </c>
      <c r="F38" s="755" t="str">
        <f>VLOOKUP($B38,改修数据_装备名基准全数据,16,0)</f>
        <v>五十鈴改二</v>
      </c>
      <c r="G38" s="755" t="str">
        <f>VLOOKUP($B38,改修数据_装备名基准全数据,17,0)</f>
        <v>×</v>
      </c>
      <c r="H38" s="755" t="str">
        <f>VLOOKUP($B38,改修数据_装备名基准全数据,18,0)</f>
        <v>×</v>
      </c>
      <c r="I38" s="755" t="str">
        <f>VLOOKUP($B38,改修数据_装备名基准全数据,19,0)</f>
        <v>×</v>
      </c>
      <c r="J38" s="755" t="str">
        <f>VLOOKUP($B38,改修数据_装备名基准全数据,20,0)</f>
        <v>夕張</v>
      </c>
      <c r="K38" s="755" t="str">
        <f>VLOOKUP($B38,改修数据_装备名基准全数据,21,0)</f>
        <v>夕張</v>
      </c>
      <c r="L38" s="755">
        <f>VLOOKUP($B38,改修数据_装备名基准全数据,2,0)</f>
        <v>10</v>
      </c>
      <c r="M38" s="755">
        <f>VLOOKUP($B38,改修数据_装备名基准全数据,3,0)</f>
        <v>0</v>
      </c>
      <c r="N38" s="755">
        <f>VLOOKUP($B38,改修数据_装备名基准全数据,4,0)</f>
        <v>30</v>
      </c>
      <c r="O38" s="755">
        <f>VLOOKUP($B38,改修数据_装备名基准全数据,5,0)</f>
        <v>30</v>
      </c>
      <c r="P38" s="168" t="s">
        <v>3037</v>
      </c>
      <c r="Q38" s="168" t="str">
        <f>VLOOKUP($B38,改修数据_装备名基准全数据,6,0)</f>
        <v>2/2</v>
      </c>
      <c r="R38" s="168" t="str">
        <f>VLOOKUP($B38,改修数据_装备名基准全数据,7,0)</f>
        <v>1/2</v>
      </c>
      <c r="S38" s="168">
        <f>VLOOKUP($B38,改修数据_装备名基准全数据,8,0)</f>
        <v>0</v>
      </c>
      <c r="T38" s="755" t="str">
        <f>IF(VLOOKUP($B38,改修数据_装备名基准全数据,22,0) &lt;&gt; "",VLOOKUP($B38,改修数据_装备名基准全数据,22,0),"")</f>
        <v>同装備</v>
      </c>
      <c r="U38" s="169"/>
    </row>
    <row r="39" spans="2:21" ht="15" hidden="1" customHeight="1">
      <c r="B39" s="766"/>
      <c r="C39" s="767"/>
      <c r="D39" s="767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168" t="s">
        <v>3038</v>
      </c>
      <c r="Q39" s="168" t="str">
        <f>VLOOKUP($B38,改修数据_装备名基准全数据,9,0)</f>
        <v>3/4</v>
      </c>
      <c r="R39" s="168" t="str">
        <f>VLOOKUP($B38,改修数据_装备名基准全数据,10,0)</f>
        <v>2/3</v>
      </c>
      <c r="S39" s="168">
        <f>VLOOKUP($B38,改修数据_装备名基准全数据,11,0)</f>
        <v>1</v>
      </c>
      <c r="T39" s="755"/>
      <c r="U39" s="169"/>
    </row>
    <row r="40" spans="2:21" ht="15" hidden="1" customHeight="1">
      <c r="B40" s="766"/>
      <c r="C40" s="767"/>
      <c r="D40" s="767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s="168" t="s">
        <v>3039</v>
      </c>
      <c r="Q40" s="168" t="str">
        <f>VLOOKUP($B38,改修数据_装备名基准全数据,12,0)</f>
        <v>6/9</v>
      </c>
      <c r="R40" s="168" t="str">
        <f>VLOOKUP($B38,改修数据_装备名基准全数据,13,0)</f>
        <v>3/5</v>
      </c>
      <c r="S40" s="168">
        <f>VLOOKUP($B38,改修数据_装备名基准全数据,14,0)</f>
        <v>2</v>
      </c>
      <c r="T40" s="755"/>
      <c r="U40" s="169"/>
    </row>
    <row r="41" spans="2:21" ht="15" hidden="1" customHeight="1">
      <c r="B41" s="766" t="s">
        <v>1895</v>
      </c>
      <c r="C41" s="767"/>
      <c r="D41" s="767"/>
      <c r="E41" s="755" t="str">
        <f>VLOOKUP($B41,改修数据_装备名基准全数据,15,0)</f>
        <v>時雨改二
香取改</v>
      </c>
      <c r="F41" s="755" t="str">
        <f>VLOOKUP($B41,改修数据_装备名基准全数据,16,0)</f>
        <v>×</v>
      </c>
      <c r="G41" s="755" t="str">
        <f>VLOOKUP($B41,改修数据_装备名基准全数据,17,0)</f>
        <v>×</v>
      </c>
      <c r="H41" s="755" t="str">
        <f>VLOOKUP($B41,改修数据_装备名基准全数据,18,0)</f>
        <v>×</v>
      </c>
      <c r="I41" s="755" t="str">
        <f>VLOOKUP($B41,改修数据_装备名基准全数据,19,0)</f>
        <v>時雨改二
五十鈴改二</v>
      </c>
      <c r="J41" s="755" t="str">
        <f>VLOOKUP($B41,改修数据_装备名基准全数据,20,0)</f>
        <v>時雨改二
五十鈴改二
香取改</v>
      </c>
      <c r="K41" s="755" t="str">
        <f>VLOOKUP($B41,改修数据_装备名基准全数据,21,0)</f>
        <v>時雨改二
香取改</v>
      </c>
      <c r="L41" s="755">
        <f>VLOOKUP($B41,改修数据_装备名基准全数据,2,0)</f>
        <v>10</v>
      </c>
      <c r="M41" s="755">
        <f>VLOOKUP($B41,改修数据_装备名基准全数据,3,0)</f>
        <v>0</v>
      </c>
      <c r="N41" s="755">
        <f>VLOOKUP($B41,改修数据_装备名基准全数据,4,0)</f>
        <v>30</v>
      </c>
      <c r="O41" s="755">
        <f>VLOOKUP($B41,改修数据_装备名基准全数据,5,0)</f>
        <v>30</v>
      </c>
      <c r="P41" s="168" t="s">
        <v>3037</v>
      </c>
      <c r="Q41" s="168" t="str">
        <f>VLOOKUP($B41,改修数据_装备名基准全数据,6,0)</f>
        <v>2/2</v>
      </c>
      <c r="R41" s="168" t="str">
        <f>VLOOKUP($B41,改修数据_装备名基准全数据,7,0)</f>
        <v>1/2</v>
      </c>
      <c r="S41" s="168">
        <f>VLOOKUP($B41,改修数据_装备名基准全数据,8,0)</f>
        <v>0</v>
      </c>
      <c r="T41" s="755" t="str">
        <f>IF(VLOOKUP($B41,改修数据_装备名基准全数据,22,0) &lt;&gt; "",VLOOKUP($B41,改修数据_装备名基准全数据,22,0),"")</f>
        <v>(消费)同装備
(更新)三式水中探信儀</v>
      </c>
      <c r="U41" s="169"/>
    </row>
    <row r="42" spans="2:21" ht="15" hidden="1" customHeight="1">
      <c r="B42" s="766"/>
      <c r="C42" s="767"/>
      <c r="D42" s="767"/>
      <c r="E42" s="755"/>
      <c r="F42" s="755"/>
      <c r="G42" s="755"/>
      <c r="H42" s="755"/>
      <c r="I42" s="755"/>
      <c r="J42" s="755"/>
      <c r="K42" s="755"/>
      <c r="L42" s="755"/>
      <c r="M42" s="755"/>
      <c r="N42" s="755"/>
      <c r="O42" s="755"/>
      <c r="P42" s="168" t="s">
        <v>3038</v>
      </c>
      <c r="Q42" s="168" t="str">
        <f>VLOOKUP($B41,改修数据_装备名基准全数据,9,0)</f>
        <v>3/4</v>
      </c>
      <c r="R42" s="168" t="str">
        <f>VLOOKUP($B41,改修数据_装备名基准全数据,10,0)</f>
        <v>2/3</v>
      </c>
      <c r="S42" s="168">
        <f>VLOOKUP($B41,改修数据_装备名基准全数据,11,0)</f>
        <v>1</v>
      </c>
      <c r="T42" s="755"/>
      <c r="U42" s="169"/>
    </row>
    <row r="43" spans="2:21" ht="15" hidden="1" customHeight="1">
      <c r="B43" s="766"/>
      <c r="C43" s="767"/>
      <c r="D43" s="767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168" t="s">
        <v>3039</v>
      </c>
      <c r="Q43" s="168" t="str">
        <f>VLOOKUP($B41,改修数据_装备名基准全数据,12,0)</f>
        <v>10/20</v>
      </c>
      <c r="R43" s="168" t="str">
        <f>VLOOKUP($B41,改修数据_装备名基准全数据,13,0)</f>
        <v>6/12</v>
      </c>
      <c r="S43" s="168" t="str">
        <f>VLOOKUP($B41,改修数据_装备名基准全数据,14,0)</f>
        <v>2</v>
      </c>
      <c r="T43" s="755"/>
      <c r="U43" s="169"/>
    </row>
    <row r="44" spans="2:21" ht="15" hidden="1" customHeight="1">
      <c r="B44" s="766" t="s">
        <v>924</v>
      </c>
      <c r="C44" s="767"/>
      <c r="D44" s="767"/>
      <c r="E44" s="755" t="str">
        <f>VLOOKUP($B44,改修数据_装备名基准全数据,15,0)</f>
        <v>Littorio
Roma</v>
      </c>
      <c r="F44" s="755" t="str">
        <f>VLOOKUP($B44,改修数据_装备名基准全数据,16,0)</f>
        <v>Roma</v>
      </c>
      <c r="G44" s="755" t="str">
        <f>VLOOKUP($B44,改修数据_装备名基准全数据,17,0)</f>
        <v>Littorio</v>
      </c>
      <c r="H44" s="755" t="str">
        <f>VLOOKUP($B44,改修数据_装备名基准全数据,18,0)</f>
        <v>Littorio</v>
      </c>
      <c r="I44" s="755" t="str">
        <f>VLOOKUP($B44,改修数据_装备名基准全数据,19,0)</f>
        <v>Roma</v>
      </c>
      <c r="J44" s="755" t="str">
        <f>VLOOKUP($B44,改修数据_装备名基准全数据,20,0)</f>
        <v>Roma</v>
      </c>
      <c r="K44" s="755" t="str">
        <f>VLOOKUP($B44,改修数据_装备名基准全数据,21,0)</f>
        <v>Littorio</v>
      </c>
      <c r="L44" s="755">
        <f>VLOOKUP($B44,改修数据_装备名基准全数据,2,0)</f>
        <v>10</v>
      </c>
      <c r="M44" s="755">
        <f>VLOOKUP($B44,改修数据_装备名基准全数据,3,0)</f>
        <v>90</v>
      </c>
      <c r="N44" s="755">
        <f>VLOOKUP($B44,改修数据_装备名基准全数据,4,0)</f>
        <v>120</v>
      </c>
      <c r="O44" s="755">
        <f>VLOOKUP($B44,改修数据_装备名基准全数据,5,0)</f>
        <v>0</v>
      </c>
      <c r="P44" s="168" t="s">
        <v>3037</v>
      </c>
      <c r="Q44" s="168" t="str">
        <f>VLOOKUP($B44,改修数据_装备名基准全数据,6,0)</f>
        <v>2/3</v>
      </c>
      <c r="R44" s="168" t="str">
        <f>VLOOKUP($B44,改修数据_装备名基准全数据,7,0)</f>
        <v>2/3</v>
      </c>
      <c r="S44" s="168">
        <f>VLOOKUP($B44,改修数据_装备名基准全数据,8,0)</f>
        <v>0</v>
      </c>
      <c r="T44" s="755" t="str">
        <f>IF(VLOOKUP($B44,改修数据_装备名基准全数据,22,0) &lt;&gt; "",VLOOKUP($B44,改修数据_装备名基准全数据,22,0),"")</f>
        <v>15.5cm三連装砲</v>
      </c>
      <c r="U44" s="169"/>
    </row>
    <row r="45" spans="2:21" ht="15" hidden="1" customHeight="1">
      <c r="B45" s="766"/>
      <c r="C45" s="767"/>
      <c r="D45" s="767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168" t="s">
        <v>3038</v>
      </c>
      <c r="Q45" s="168" t="str">
        <f>VLOOKUP($B44,改修数据_装备名基准全数据,9,0)</f>
        <v>3/4</v>
      </c>
      <c r="R45" s="168" t="str">
        <f>VLOOKUP($B44,改修数据_装备名基准全数据,10,0)</f>
        <v>3/5</v>
      </c>
      <c r="S45" s="168">
        <f>VLOOKUP($B44,改修数据_装备名基准全数据,11,0)</f>
        <v>1</v>
      </c>
      <c r="T45" s="755"/>
      <c r="U45" s="169"/>
    </row>
    <row r="46" spans="2:21" ht="15" hidden="1" customHeight="1">
      <c r="B46" s="766"/>
      <c r="C46" s="767"/>
      <c r="D46" s="767"/>
      <c r="E46" s="755"/>
      <c r="F46" s="755"/>
      <c r="G46" s="755"/>
      <c r="H46" s="755"/>
      <c r="I46" s="755"/>
      <c r="J46" s="755"/>
      <c r="K46" s="755"/>
      <c r="L46" s="755"/>
      <c r="M46" s="755"/>
      <c r="N46" s="755"/>
      <c r="O46" s="755"/>
      <c r="P46" s="168" t="s">
        <v>3039</v>
      </c>
      <c r="Q46" s="168" t="str">
        <f>VLOOKUP($B44,改修数据_装备名基准全数据,12,0)</f>
        <v>-/-</v>
      </c>
      <c r="R46" s="168" t="str">
        <f>VLOOKUP($B44,改修数据_装备名基准全数据,13,0)</f>
        <v>-/-</v>
      </c>
      <c r="S46" s="168" t="str">
        <f>VLOOKUP($B44,改修数据_装备名基准全数据,14,0)</f>
        <v>-</v>
      </c>
      <c r="T46" s="755"/>
      <c r="U46" s="169"/>
    </row>
    <row r="47" spans="2:21" ht="15" hidden="1" customHeight="1">
      <c r="B47" s="766" t="s">
        <v>853</v>
      </c>
      <c r="C47" s="767"/>
      <c r="D47" s="767"/>
      <c r="E47" s="755" t="str">
        <f>VLOOKUP($B47,改修数据_装备名基准全数据,15,0)</f>
        <v>×</v>
      </c>
      <c r="F47" s="755" t="str">
        <f>VLOOKUP($B47,改修数据_装备名基准全数据,16,0)</f>
        <v>夕立改二
綾波改二</v>
      </c>
      <c r="G47" s="755" t="str">
        <f>VLOOKUP($B47,改修数据_装备名基准全数据,17,0)</f>
        <v>夕立改二
綾波改二</v>
      </c>
      <c r="H47" s="755" t="str">
        <f>VLOOKUP($B47,改修数据_装备名基准全数据,18,0)</f>
        <v>夕立改二
綾波改二</v>
      </c>
      <c r="I47" s="755" t="str">
        <f>VLOOKUP($B47,改修数据_装备名基准全数据,19,0)</f>
        <v>×</v>
      </c>
      <c r="J47" s="755" t="str">
        <f>VLOOKUP($B47,改修数据_装备名基准全数据,20,0)</f>
        <v>×</v>
      </c>
      <c r="K47" s="755" t="str">
        <f>VLOOKUP($B47,改修数据_装备名基准全数据,21,0)</f>
        <v>×</v>
      </c>
      <c r="L47" s="755">
        <f>VLOOKUP($B47,改修数据_装备名基准全数据,2,0)</f>
        <v>10</v>
      </c>
      <c r="M47" s="755">
        <f>VLOOKUP($B47,改修数据_装备名基准全数据,3,0)</f>
        <v>40</v>
      </c>
      <c r="N47" s="755">
        <f>VLOOKUP($B47,改修数据_装备名基准全数据,4,0)</f>
        <v>70</v>
      </c>
      <c r="O47" s="755">
        <f>VLOOKUP($B47,改修数据_装备名基准全数据,5,0)</f>
        <v>0</v>
      </c>
      <c r="P47" s="168" t="s">
        <v>3037</v>
      </c>
      <c r="Q47" s="168" t="str">
        <f>VLOOKUP($B47,改修数据_装备名基准全数据,6,0)</f>
        <v>2/2</v>
      </c>
      <c r="R47" s="168" t="str">
        <f>VLOOKUP($B47,改修数据_装备名基准全数据,7,0)</f>
        <v>2/3</v>
      </c>
      <c r="S47" s="168" t="str">
        <f>VLOOKUP($B47,改修数据_装备名基准全数据,8,0)</f>
        <v>0</v>
      </c>
      <c r="T47" s="755" t="str">
        <f>IF(VLOOKUP($B47,改修数据_装备名基准全数据,22,0) &lt;&gt; "",VLOOKUP($B47,改修数据_装备名基准全数据,22,0),"")</f>
        <v>同装備</v>
      </c>
      <c r="U47" s="169"/>
    </row>
    <row r="48" spans="2:21" ht="15" hidden="1" customHeight="1">
      <c r="B48" s="766"/>
      <c r="C48" s="767"/>
      <c r="D48" s="767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168" t="s">
        <v>3038</v>
      </c>
      <c r="Q48" s="168" t="str">
        <f>VLOOKUP($B47,改修数据_装备名基准全数据,9,0)</f>
        <v>2/2</v>
      </c>
      <c r="R48" s="168" t="str">
        <f>VLOOKUP($B47,改修数据_装备名基准全数据,10,0)</f>
        <v>2/4</v>
      </c>
      <c r="S48" s="168" t="str">
        <f>VLOOKUP($B47,改修数据_装备名基准全数据,11,0)</f>
        <v>1</v>
      </c>
      <c r="T48" s="755"/>
      <c r="U48" s="169"/>
    </row>
    <row r="49" spans="1:21" ht="15" hidden="1" customHeight="1" thickBot="1">
      <c r="B49" s="768"/>
      <c r="C49" s="769"/>
      <c r="D49" s="769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457" t="s">
        <v>3039</v>
      </c>
      <c r="Q49" s="457" t="str">
        <f>VLOOKUP($B47,改修数据_装备名基准全数据,12,0)</f>
        <v>-/-</v>
      </c>
      <c r="R49" s="457" t="str">
        <f>VLOOKUP($B47,改修数据_装备名基准全数据,13,0)</f>
        <v>-/-</v>
      </c>
      <c r="S49" s="457" t="str">
        <f>VLOOKUP($B47,改修数据_装备名基准全数据,14,0)</f>
        <v>-</v>
      </c>
      <c r="T49" s="756"/>
      <c r="U49" s="170"/>
    </row>
    <row r="50" spans="1:21">
      <c r="A50" s="254" t="s">
        <v>3047</v>
      </c>
    </row>
  </sheetData>
  <mergeCells count="181">
    <mergeCell ref="T29:T31"/>
    <mergeCell ref="N20:N22"/>
    <mergeCell ref="O20:O22"/>
    <mergeCell ref="F20:F22"/>
    <mergeCell ref="G20:G22"/>
    <mergeCell ref="H20:H22"/>
    <mergeCell ref="I20:I22"/>
    <mergeCell ref="L20:L22"/>
    <mergeCell ref="M20:M22"/>
    <mergeCell ref="L29:L31"/>
    <mergeCell ref="M29:M31"/>
    <mergeCell ref="N29:N31"/>
    <mergeCell ref="O29:O31"/>
    <mergeCell ref="J29:J31"/>
    <mergeCell ref="K29:K31"/>
    <mergeCell ref="H29:H31"/>
    <mergeCell ref="I29:I31"/>
    <mergeCell ref="L23:L25"/>
    <mergeCell ref="M23:M25"/>
    <mergeCell ref="N23:N25"/>
    <mergeCell ref="O23:O25"/>
    <mergeCell ref="H26:H28"/>
    <mergeCell ref="I26:I28"/>
    <mergeCell ref="J26:J28"/>
    <mergeCell ref="B29:D31"/>
    <mergeCell ref="B32:D34"/>
    <mergeCell ref="B19:D19"/>
    <mergeCell ref="E20:E22"/>
    <mergeCell ref="E32:E34"/>
    <mergeCell ref="E29:E31"/>
    <mergeCell ref="F29:F31"/>
    <mergeCell ref="G29:G31"/>
    <mergeCell ref="E26:E28"/>
    <mergeCell ref="F26:F28"/>
    <mergeCell ref="G26:G28"/>
    <mergeCell ref="D5:G5"/>
    <mergeCell ref="J20:J22"/>
    <mergeCell ref="K20:K22"/>
    <mergeCell ref="E23:E25"/>
    <mergeCell ref="F23:F25"/>
    <mergeCell ref="G23:G25"/>
    <mergeCell ref="H23:H25"/>
    <mergeCell ref="I23:I25"/>
    <mergeCell ref="J23:J25"/>
    <mergeCell ref="K23:K25"/>
    <mergeCell ref="B20:D22"/>
    <mergeCell ref="B23:D25"/>
    <mergeCell ref="R10:S10"/>
    <mergeCell ref="I10:K10"/>
    <mergeCell ref="I9:K9"/>
    <mergeCell ref="I8:K8"/>
    <mergeCell ref="I7:K7"/>
    <mergeCell ref="I6:K6"/>
    <mergeCell ref="N32:N34"/>
    <mergeCell ref="O32:O34"/>
    <mergeCell ref="D9:G9"/>
    <mergeCell ref="D8:G8"/>
    <mergeCell ref="D7:G7"/>
    <mergeCell ref="D6:G6"/>
    <mergeCell ref="D10:G10"/>
    <mergeCell ref="H32:H34"/>
    <mergeCell ref="I32:I34"/>
    <mergeCell ref="J32:J34"/>
    <mergeCell ref="K32:K34"/>
    <mergeCell ref="L32:L34"/>
    <mergeCell ref="M32:M34"/>
    <mergeCell ref="K26:K28"/>
    <mergeCell ref="L26:L28"/>
    <mergeCell ref="M26:M28"/>
    <mergeCell ref="N26:N28"/>
    <mergeCell ref="O26:O28"/>
    <mergeCell ref="U29:U31"/>
    <mergeCell ref="T32:T34"/>
    <mergeCell ref="U32:U34"/>
    <mergeCell ref="I5:K5"/>
    <mergeCell ref="P5:Q5"/>
    <mergeCell ref="R5:S5"/>
    <mergeCell ref="I13:K13"/>
    <mergeCell ref="P13:Q13"/>
    <mergeCell ref="R13:S13"/>
    <mergeCell ref="T20:T22"/>
    <mergeCell ref="U20:U22"/>
    <mergeCell ref="T23:T25"/>
    <mergeCell ref="U23:U25"/>
    <mergeCell ref="T26:T28"/>
    <mergeCell ref="U26:U28"/>
    <mergeCell ref="P6:Q6"/>
    <mergeCell ref="P7:Q7"/>
    <mergeCell ref="P8:Q8"/>
    <mergeCell ref="P9:Q9"/>
    <mergeCell ref="P10:Q10"/>
    <mergeCell ref="R6:S6"/>
    <mergeCell ref="R7:S7"/>
    <mergeCell ref="R8:S8"/>
    <mergeCell ref="R9:S9"/>
    <mergeCell ref="T35:T37"/>
    <mergeCell ref="B38:D40"/>
    <mergeCell ref="E38:E40"/>
    <mergeCell ref="F38:F40"/>
    <mergeCell ref="G38:G40"/>
    <mergeCell ref="H38:H40"/>
    <mergeCell ref="I38:I40"/>
    <mergeCell ref="J38:J40"/>
    <mergeCell ref="K38:K40"/>
    <mergeCell ref="L38:L40"/>
    <mergeCell ref="J35:J37"/>
    <mergeCell ref="K35:K37"/>
    <mergeCell ref="L35:L37"/>
    <mergeCell ref="M35:M37"/>
    <mergeCell ref="N35:N37"/>
    <mergeCell ref="O35:O37"/>
    <mergeCell ref="B35:D37"/>
    <mergeCell ref="E35:E37"/>
    <mergeCell ref="F35:F37"/>
    <mergeCell ref="G35:G37"/>
    <mergeCell ref="H35:H37"/>
    <mergeCell ref="I35:I37"/>
    <mergeCell ref="M38:M40"/>
    <mergeCell ref="N38:N40"/>
    <mergeCell ref="T41:T43"/>
    <mergeCell ref="B44:D46"/>
    <mergeCell ref="E44:E46"/>
    <mergeCell ref="F44:F46"/>
    <mergeCell ref="G44:G46"/>
    <mergeCell ref="H44:H46"/>
    <mergeCell ref="I44:I46"/>
    <mergeCell ref="J44:J46"/>
    <mergeCell ref="K44:K46"/>
    <mergeCell ref="L44:L46"/>
    <mergeCell ref="J41:J43"/>
    <mergeCell ref="K41:K43"/>
    <mergeCell ref="L41:L43"/>
    <mergeCell ref="M41:M43"/>
    <mergeCell ref="T47:T49"/>
    <mergeCell ref="D11:G11"/>
    <mergeCell ref="I11:K11"/>
    <mergeCell ref="P11:Q11"/>
    <mergeCell ref="R11:S11"/>
    <mergeCell ref="D12:G12"/>
    <mergeCell ref="I12:K12"/>
    <mergeCell ref="P12:Q12"/>
    <mergeCell ref="R12:S12"/>
    <mergeCell ref="D13:G13"/>
    <mergeCell ref="J47:J49"/>
    <mergeCell ref="K47:K49"/>
    <mergeCell ref="L47:L49"/>
    <mergeCell ref="M47:M49"/>
    <mergeCell ref="N47:N49"/>
    <mergeCell ref="O47:O49"/>
    <mergeCell ref="M44:M46"/>
    <mergeCell ref="N44:N46"/>
    <mergeCell ref="O44:O46"/>
    <mergeCell ref="T44:T46"/>
    <mergeCell ref="B47:D49"/>
    <mergeCell ref="E47:E49"/>
    <mergeCell ref="O38:O40"/>
    <mergeCell ref="T38:T40"/>
    <mergeCell ref="F47:F49"/>
    <mergeCell ref="G47:G49"/>
    <mergeCell ref="B18:D18"/>
    <mergeCell ref="D14:G14"/>
    <mergeCell ref="I14:K14"/>
    <mergeCell ref="P14:Q14"/>
    <mergeCell ref="R14:S14"/>
    <mergeCell ref="D15:G15"/>
    <mergeCell ref="I15:K15"/>
    <mergeCell ref="P15:Q15"/>
    <mergeCell ref="R15:S15"/>
    <mergeCell ref="N41:N43"/>
    <mergeCell ref="O41:O43"/>
    <mergeCell ref="B41:D43"/>
    <mergeCell ref="E41:E43"/>
    <mergeCell ref="F41:F43"/>
    <mergeCell ref="G41:G43"/>
    <mergeCell ref="H41:H43"/>
    <mergeCell ref="I41:I43"/>
    <mergeCell ref="H47:H49"/>
    <mergeCell ref="I47:I49"/>
    <mergeCell ref="F32:F34"/>
    <mergeCell ref="G32:G34"/>
    <mergeCell ref="B26:D28"/>
  </mergeCells>
  <phoneticPr fontId="2"/>
  <conditionalFormatting sqref="E19:K19">
    <cfRule type="expression" dxfId="10" priority="5">
      <formula>COLUMN()-4 = $F$18</formula>
    </cfRule>
  </conditionalFormatting>
  <conditionalFormatting sqref="E20:K49">
    <cfRule type="expression" dxfId="9" priority="1">
      <formula>(INDIRECT(ADDRESS(ROW(),COLUMN())) = "×")* (COLUMN()-4 &lt;&gt; $F$18)</formula>
    </cfRule>
    <cfRule type="expression" dxfId="8" priority="2">
      <formula>(INDIRECT(ADDRESS(ROW(),COLUMN())) = "×")* (COLUMN()-4 = $F$18)</formula>
    </cfRule>
    <cfRule type="expression" dxfId="7" priority="3">
      <formula>(INDIRECT(ADDRESS(ROW(),COLUMN())) &lt;&gt; "×") * (COLUMN()-4 &lt;&gt; $F$18)</formula>
    </cfRule>
    <cfRule type="expression" dxfId="6" priority="4">
      <formula>(INDIRECT(ADDRESS(ROW(),COLUMN())) &lt;&gt; "×") * (COLUMN()-4 = $F$18)</formula>
    </cfRule>
  </conditionalFormatting>
  <dataValidations count="3">
    <dataValidation type="list" allowBlank="1" showInputMessage="1" showErrorMessage="1" sqref="E18">
      <formula1>星期选择</formula1>
    </dataValidation>
    <dataValidation type="list" allowBlank="1" showInputMessage="1" showErrorMessage="1" sqref="B6:B17">
      <formula1>远征数据_远征号</formula1>
    </dataValidation>
    <dataValidation type="list" allowBlank="1" showInputMessage="1" showErrorMessage="1" sqref="B20:D49">
      <formula1>改修数据_装备名</formula1>
    </dataValidation>
  </dataValidations>
  <hyperlinks>
    <hyperlink ref="A1" location="首页!A1" display="返回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78"/>
  <sheetViews>
    <sheetView workbookViewId="0">
      <pane xSplit="2" ySplit="9" topLeftCell="C31" activePane="bottomRight" state="frozen"/>
      <selection pane="topRight" activeCell="D1" sqref="D1"/>
      <selection pane="bottomLeft" activeCell="A10" sqref="A10"/>
      <selection pane="bottomRight" activeCell="Y19" sqref="Y19"/>
    </sheetView>
  </sheetViews>
  <sheetFormatPr defaultRowHeight="13.5" outlineLevelCol="1"/>
  <cols>
    <col min="1" max="1" width="6.25" customWidth="1"/>
    <col min="2" max="2" width="6.25" style="28" customWidth="1"/>
    <col min="3" max="3" width="10" style="28" customWidth="1"/>
    <col min="4" max="6" width="6.25" style="28" customWidth="1"/>
    <col min="7" max="7" width="6.125" style="28" customWidth="1"/>
    <col min="8" max="8" width="6.25" style="28" customWidth="1"/>
    <col min="9" max="10" width="7.5" style="28" customWidth="1"/>
    <col min="11" max="15" width="6.25" customWidth="1" outlineLevel="1"/>
    <col min="16" max="16" width="6.875" customWidth="1" outlineLevel="1"/>
    <col min="17" max="17" width="6.25" customWidth="1" outlineLevel="1"/>
    <col min="18" max="18" width="6.125" customWidth="1" outlineLevel="1"/>
    <col min="19" max="19" width="6.25" customWidth="1" outlineLevel="1"/>
    <col min="20" max="24" width="7.5" customWidth="1" outlineLevel="1"/>
    <col min="25" max="25" width="35" customWidth="1"/>
    <col min="26" max="26" width="9.375" customWidth="1"/>
    <col min="27" max="27" width="27.5" customWidth="1"/>
    <col min="28" max="28" width="56.25" customWidth="1" outlineLevel="1"/>
  </cols>
  <sheetData>
    <row r="1" spans="1:28" ht="15" customHeight="1">
      <c r="A1" s="359" t="s">
        <v>1941</v>
      </c>
      <c r="Y1" s="254"/>
    </row>
    <row r="2" spans="1:28" ht="15" customHeight="1" thickBot="1">
      <c r="B2"/>
      <c r="C2"/>
      <c r="D2"/>
      <c r="E2"/>
      <c r="F2"/>
      <c r="G2"/>
      <c r="H2"/>
      <c r="I2"/>
      <c r="J2"/>
    </row>
    <row r="3" spans="1:28">
      <c r="C3" s="773" t="s">
        <v>1127</v>
      </c>
      <c r="D3" s="774"/>
      <c r="E3" s="774"/>
      <c r="F3" s="775"/>
      <c r="H3" s="361" t="s">
        <v>1942</v>
      </c>
    </row>
    <row r="4" spans="1:28">
      <c r="C4" s="779" t="s">
        <v>1072</v>
      </c>
      <c r="D4" s="780"/>
      <c r="E4" s="767" t="s">
        <v>1026</v>
      </c>
      <c r="F4" s="786"/>
      <c r="H4" s="356" t="s">
        <v>1944</v>
      </c>
    </row>
    <row r="5" spans="1:28">
      <c r="C5" s="779" t="s">
        <v>1073</v>
      </c>
      <c r="D5" s="780"/>
      <c r="E5" s="767">
        <v>0</v>
      </c>
      <c r="F5" s="786"/>
      <c r="H5" s="361" t="s">
        <v>1943</v>
      </c>
    </row>
    <row r="6" spans="1:28" ht="14.25" thickBot="1">
      <c r="C6" s="781" t="s">
        <v>1074</v>
      </c>
      <c r="D6" s="764"/>
      <c r="E6" s="769" t="s">
        <v>1064</v>
      </c>
      <c r="F6" s="787"/>
    </row>
    <row r="7" spans="1:28" ht="14.25" thickBot="1">
      <c r="I7" s="28" t="str">
        <f>IF(远征数据!$R6&gt;0,"修复*"&amp;远征数据!$R6,"") &amp; IF(远征数据!$S6&gt;0,"建造*"&amp;远征数据!$S6,"")&amp; IF(远征数据!$T6&gt;0,"开发*"&amp;远征数据!$T6,"")&amp; IF(远征数据!$V6&gt;0,远征数据!$U6&amp;"家具*"&amp;远征数据!$V6,"")</f>
        <v/>
      </c>
    </row>
    <row r="8" spans="1:28" ht="14.25" thickBot="1">
      <c r="B8" s="491"/>
      <c r="C8" s="492"/>
      <c r="D8" s="776" t="s">
        <v>1069</v>
      </c>
      <c r="E8" s="777"/>
      <c r="F8" s="777"/>
      <c r="G8" s="777"/>
      <c r="H8" s="777"/>
      <c r="I8" s="777"/>
      <c r="J8" s="778"/>
      <c r="K8" s="782" t="s">
        <v>58</v>
      </c>
      <c r="L8" s="777"/>
      <c r="M8" s="777"/>
      <c r="N8" s="783"/>
      <c r="O8" s="784" t="s">
        <v>1070</v>
      </c>
      <c r="P8" s="777"/>
      <c r="Q8" s="777"/>
      <c r="R8" s="777"/>
      <c r="S8" s="778"/>
      <c r="T8" s="782" t="str">
        <f>$E$6 &amp; "收入"</f>
        <v>每小时收入</v>
      </c>
      <c r="U8" s="777"/>
      <c r="V8" s="777"/>
      <c r="W8" s="777"/>
      <c r="X8" s="783"/>
      <c r="Y8" s="785" t="s">
        <v>1067</v>
      </c>
      <c r="Z8" s="777"/>
      <c r="AA8" s="778"/>
      <c r="AB8" s="495"/>
    </row>
    <row r="9" spans="1:28" ht="14.25" thickBot="1">
      <c r="B9" s="493" t="s">
        <v>1068</v>
      </c>
      <c r="C9" s="494" t="s">
        <v>1029</v>
      </c>
      <c r="D9" s="123" t="s">
        <v>1024</v>
      </c>
      <c r="E9" s="124" t="s">
        <v>1030</v>
      </c>
      <c r="F9" s="125" t="s">
        <v>1031</v>
      </c>
      <c r="G9" s="126" t="s">
        <v>1032</v>
      </c>
      <c r="H9" s="127" t="s">
        <v>1033</v>
      </c>
      <c r="I9" s="128" t="s">
        <v>1133</v>
      </c>
      <c r="J9" s="129" t="s">
        <v>1134</v>
      </c>
      <c r="K9" s="130" t="s">
        <v>1135</v>
      </c>
      <c r="L9" s="131" t="s">
        <v>1030</v>
      </c>
      <c r="M9" s="132" t="s">
        <v>1138</v>
      </c>
      <c r="N9" s="133" t="s">
        <v>1139</v>
      </c>
      <c r="O9" s="123" t="s">
        <v>1024</v>
      </c>
      <c r="P9" s="124" t="s">
        <v>1030</v>
      </c>
      <c r="Q9" s="125" t="s">
        <v>1031</v>
      </c>
      <c r="R9" s="126" t="s">
        <v>1032</v>
      </c>
      <c r="S9" s="134" t="s">
        <v>1033</v>
      </c>
      <c r="T9" s="135" t="s">
        <v>1024</v>
      </c>
      <c r="U9" s="124" t="s">
        <v>1030</v>
      </c>
      <c r="V9" s="125" t="s">
        <v>1031</v>
      </c>
      <c r="W9" s="126" t="s">
        <v>1032</v>
      </c>
      <c r="X9" s="136" t="s">
        <v>1033</v>
      </c>
      <c r="Y9" s="137" t="s">
        <v>1028</v>
      </c>
      <c r="Z9" s="138" t="s">
        <v>1136</v>
      </c>
      <c r="AA9" s="139" t="s">
        <v>1137</v>
      </c>
      <c r="AB9" s="496" t="s">
        <v>1071</v>
      </c>
    </row>
    <row r="10" spans="1:28">
      <c r="B10" s="194">
        <v>1</v>
      </c>
      <c r="C10" s="195" t="str">
        <f>IF(远征数据!$F6&gt;0,远征数据!$F6 &amp; "小时","") &amp; IF(远征数据!$G6&gt;0,远征数据!$G6 &amp; "分","")</f>
        <v>15分</v>
      </c>
      <c r="D10" s="33" t="str">
        <f>IF(远征数据!$N6&gt;0,TRUNC(远征数据!$N6*IF($E$4="是",1.5,1)*(1+$E$5*0.05)),"")</f>
        <v/>
      </c>
      <c r="E10" s="38">
        <f>IF(远征数据!$O6&gt;0,TRUNC(远征数据!$O6*IF($E$4="是",1.5,1)*(1+$E$5*0.05)),"")</f>
        <v>30</v>
      </c>
      <c r="F10" s="40" t="str">
        <f>IF(远征数据!$P6&gt;0,TRUNC(远征数据!$P6*IF($E$4="是",1.5,1)*(1+$E$5*0.05)),"")</f>
        <v/>
      </c>
      <c r="G10" s="41" t="str">
        <f>IF(远征数据!$Q6&gt;0,TRUNC(远征数据!$Q6*IF($E$4="是",1.5,1)*(1+$E$5*0.05)),"")</f>
        <v/>
      </c>
      <c r="H10" s="43">
        <f t="shared" ref="H10:H41" si="0">SUM(D10:G10)</f>
        <v>30</v>
      </c>
      <c r="I10" s="47" t="str">
        <f>IF(远征数据!$R6&gt;0,"修复*"&amp;远征数据!$R6,"") &amp; IF(远征数据!$S6&gt;0,"建造*"&amp;远征数据!$S6,"")&amp; IF(远征数据!$T6&gt;0,"开发*"&amp;远征数据!$T6,"")&amp; IF(远征数据!$V6&gt;0,远征数据!$U6&amp;"家*"&amp;远征数据!$V6,"")</f>
        <v/>
      </c>
      <c r="J10" s="51" t="str">
        <f>IF(远征数据!$W6&gt;0,"修复*"&amp;远征数据!$W6,"") &amp; IF(远征数据!$X6&gt;0,"建造*"&amp;远征数据!$X6,"")&amp; IF(远征数据!$Y6&gt;0,"开发*"&amp;远征数据!$Y6,"")&amp; IF(远征数据!$AA6&gt;0,远征数据!$Z6&amp;"家*"&amp;远征数据!$AA6,"")</f>
        <v/>
      </c>
      <c r="K10" s="48">
        <f>IF(远征数据!$H6&gt;0,远征数据!$H6,"")</f>
        <v>8</v>
      </c>
      <c r="L10" s="45" t="str">
        <f>IF(远征数据!$I6&gt;0,远征数据!$I6,"")</f>
        <v/>
      </c>
      <c r="M10" s="49">
        <f>IF(远征数据!$J6&gt;0,远征数据!$J6,"")</f>
        <v>0.3</v>
      </c>
      <c r="N10" s="50" t="str">
        <f>IF(远征数据!$K6&gt;0,远征数据!$K6,"")</f>
        <v/>
      </c>
      <c r="O10" s="32">
        <f>TRUNC(远征数据!$N6*IF($E$4="是",1.5,1)*(1+$E$5*0.05))-远征数据!$H6</f>
        <v>-8</v>
      </c>
      <c r="P10" s="38">
        <f>TRUNC(远征数据!$O6*IF($E$4="是",1.5,1)*(1+$E$5*0.05))-远征数据!$I6</f>
        <v>30</v>
      </c>
      <c r="Q10" s="52">
        <f>TRUNC(远征数据!$P6*IF($E$4="是",1.5,1)*(1+$E$5*0.05))</f>
        <v>0</v>
      </c>
      <c r="R10" s="41">
        <f>TRUNC(远征数据!$Q6*IF($E$4="是",1.5,1)*(1+$E$5*0.05))</f>
        <v>0</v>
      </c>
      <c r="S10" s="53">
        <f t="shared" ref="S10:S41" si="1">SUM(O10:R10)</f>
        <v>22</v>
      </c>
      <c r="T10" s="63">
        <f>O10/(远征数据!$F6 * 60 + 远征数据!$G6)*IF($E$6 = "每小时",60,1)</f>
        <v>-32</v>
      </c>
      <c r="U10" s="64">
        <f>P10/(远征数据!$F6 * 60 + 远征数据!$G6)*IF($E$6 = "每小时",60,1)</f>
        <v>120</v>
      </c>
      <c r="V10" s="65">
        <f>Q10/(远征数据!$F6 * 60 + 远征数据!$G6)*IF($E$6 = "每小时",60,1)</f>
        <v>0</v>
      </c>
      <c r="W10" s="66">
        <f>R10/(远征数据!$F6 * 60 + 远征数据!$G6)*IF($E$6 = "每小时",60,1)</f>
        <v>0</v>
      </c>
      <c r="X10" s="67">
        <f t="shared" ref="X10:X41" si="2">SUM(T10:W10)</f>
        <v>88</v>
      </c>
      <c r="Y10" s="119" t="str">
        <f>"最少"&amp;远征数据!$AB6&amp;"只，"&amp;远征数据!$AC6</f>
        <v>最少2只，舰种任意</v>
      </c>
      <c r="Z10" s="120" t="str">
        <f>远征数据!$D6&amp; IF(远征数据!$E6 &gt; 0,"(总" &amp;远征数据!$E6&amp;")","")</f>
        <v>1</v>
      </c>
      <c r="AA10" s="121" t="str">
        <f>IF(远征数据!$AD6 &lt;&gt; "",远征数据!$AD6,"")</f>
        <v/>
      </c>
      <c r="AB10" s="122" t="str">
        <f>IF(远征数据!$AE6 &lt;&gt; "",远征数据!$AE6,"")</f>
        <v/>
      </c>
    </row>
    <row r="11" spans="1:28">
      <c r="B11" s="226">
        <v>2</v>
      </c>
      <c r="C11" s="34" t="str">
        <f>IF(远征数据!$F7&gt;0,远征数据!$F7 &amp; "小时","") &amp; IF(远征数据!$G7&gt;0,远征数据!$G7 &amp; "分","")</f>
        <v>30分</v>
      </c>
      <c r="D11" s="33" t="str">
        <f>IF(远征数据!$N7&gt;0,TRUNC(远征数据!$N7*IF($E$4="是",1.5,1)*(1+$E$5*0.05)),"")</f>
        <v/>
      </c>
      <c r="E11" s="38">
        <f>IF(远征数据!$O7&gt;0,TRUNC(远征数据!$O7*IF($E$4="是",1.5,1)*(1+$E$5*0.05)),"")</f>
        <v>100</v>
      </c>
      <c r="F11" s="40">
        <f>IF(远征数据!$P7&gt;0,TRUNC(远征数据!$P7*IF($E$4="是",1.5,1)*(1+$E$5*0.05)),"")</f>
        <v>30</v>
      </c>
      <c r="G11" s="41" t="str">
        <f>IF(远征数据!$Q7&gt;0,TRUNC(远征数据!$Q7*IF($E$4="是",1.5,1)*(1+$E$5*0.05)),"")</f>
        <v/>
      </c>
      <c r="H11" s="43">
        <f t="shared" si="0"/>
        <v>130</v>
      </c>
      <c r="I11" s="47" t="str">
        <f>IF(远征数据!$R7&gt;0,"修复*"&amp;远征数据!$R7,"") &amp; IF(远征数据!$S7&gt;0,"建造*"&amp;远征数据!$S7,"")&amp; IF(远征数据!$T7&gt;0,"开发*"&amp;远征数据!$T7,"")&amp; IF(远征数据!$V7&gt;0,远征数据!$U7&amp;"家*"&amp;远征数据!$V7,"")</f>
        <v>修复*1</v>
      </c>
      <c r="J11" s="51" t="str">
        <f>IF(远征数据!$W7&gt;0,"修复*"&amp;远征数据!$W7,"") &amp; IF(远征数据!$X7&gt;0,"建造*"&amp;远征数据!$X7,"")&amp; IF(远征数据!$Y7&gt;0,"开发*"&amp;远征数据!$Y7,"")&amp; IF(远征数据!$AA7&gt;0,远征数据!$Z7&amp;"家*"&amp;远征数据!$AA7,"")</f>
        <v/>
      </c>
      <c r="K11" s="48">
        <f>IF(远征数据!$H7&gt;0,远征数据!$H7,"")</f>
        <v>28</v>
      </c>
      <c r="L11" s="45" t="str">
        <f>IF(远征数据!$I7&gt;0,远征数据!$I7,"")</f>
        <v/>
      </c>
      <c r="M11" s="49">
        <f>IF(远征数据!$J7&gt;0,远征数据!$J7,"")</f>
        <v>0.5</v>
      </c>
      <c r="N11" s="50" t="str">
        <f>IF(远征数据!$K7&gt;0,远征数据!$K7,"")</f>
        <v/>
      </c>
      <c r="O11" s="32">
        <f>TRUNC(远征数据!$N7*IF($E$4="是",1.5,1)*(1+$E$5*0.05))-远征数据!$H7</f>
        <v>-28</v>
      </c>
      <c r="P11" s="38">
        <f>TRUNC(远征数据!$O7*IF($E$4="是",1.5,1)*(1+$E$5*0.05))-远征数据!$I7</f>
        <v>100</v>
      </c>
      <c r="Q11" s="52">
        <f>TRUNC(远征数据!$P7*IF($E$4="是",1.5,1)*(1+$E$5*0.05))</f>
        <v>30</v>
      </c>
      <c r="R11" s="41">
        <f>TRUNC(远征数据!$Q7*IF($E$4="是",1.5,1)*(1+$E$5*0.05))</f>
        <v>0</v>
      </c>
      <c r="S11" s="53">
        <f t="shared" si="1"/>
        <v>102</v>
      </c>
      <c r="T11" s="63">
        <f>O11/(远征数据!$F7 * 60 + 远征数据!$G7)*IF($E$6 = "每小时",60,1)</f>
        <v>-56</v>
      </c>
      <c r="U11" s="228">
        <f>P11/(远征数据!$F7 * 60 + 远征数据!$G7)*IF($E$6 = "每小时",60,1)</f>
        <v>200</v>
      </c>
      <c r="V11" s="65">
        <f>Q11/(远征数据!$F7 * 60 + 远征数据!$G7)*IF($E$6 = "每小时",60,1)</f>
        <v>60</v>
      </c>
      <c r="W11" s="66">
        <f>R11/(远征数据!$F7 * 60 + 远征数据!$G7)*IF($E$6 = "每小时",60,1)</f>
        <v>0</v>
      </c>
      <c r="X11" s="231">
        <f t="shared" si="2"/>
        <v>204</v>
      </c>
      <c r="Y11" s="56" t="str">
        <f>"最少"&amp;远征数据!$AB7&amp;"只，"&amp;远征数据!$AC7</f>
        <v>最少4只，舰种任意</v>
      </c>
      <c r="Z11" s="57" t="str">
        <f>远征数据!$D7&amp; IF(远征数据!$E7 &gt; 0,"(总" &amp;远征数据!$E7&amp;")","")</f>
        <v>2</v>
      </c>
      <c r="AA11" s="58" t="str">
        <f>IF(远征数据!$AD7 &lt;&gt; "",远征数据!$AD7,"")</f>
        <v/>
      </c>
      <c r="AB11" s="36" t="str">
        <f>IF(远征数据!$AE7 &lt;&gt; "",远征数据!$AE7,"")</f>
        <v/>
      </c>
    </row>
    <row r="12" spans="1:28">
      <c r="B12" s="226">
        <v>3</v>
      </c>
      <c r="C12" s="34" t="str">
        <f>IF(远征数据!$F8&gt;0,远征数据!$F8 &amp; "小时","") &amp; IF(远征数据!$G8&gt;0,远征数据!$G8 &amp; "分","")</f>
        <v>20分</v>
      </c>
      <c r="D12" s="33">
        <f>IF(远征数据!$N8&gt;0,TRUNC(远征数据!$N8*IF($E$4="是",1.5,1)*(1+$E$5*0.05)),"")</f>
        <v>30</v>
      </c>
      <c r="E12" s="38">
        <f>IF(远征数据!$O8&gt;0,TRUNC(远征数据!$O8*IF($E$4="是",1.5,1)*(1+$E$5*0.05)),"")</f>
        <v>30</v>
      </c>
      <c r="F12" s="40">
        <f>IF(远征数据!$P8&gt;0,TRUNC(远征数据!$P8*IF($E$4="是",1.5,1)*(1+$E$5*0.05)),"")</f>
        <v>40</v>
      </c>
      <c r="G12" s="41" t="str">
        <f>IF(远征数据!$Q8&gt;0,TRUNC(远征数据!$Q8*IF($E$4="是",1.5,1)*(1+$E$5*0.05)),"")</f>
        <v/>
      </c>
      <c r="H12" s="43">
        <f t="shared" si="0"/>
        <v>100</v>
      </c>
      <c r="I12" s="47" t="str">
        <f>IF(远征数据!$R8&gt;0,"修复*"&amp;远征数据!$R8,"") &amp; IF(远征数据!$S8&gt;0,"建造*"&amp;远征数据!$S8,"")&amp; IF(远征数据!$T8&gt;0,"开发*"&amp;远征数据!$T8,"")&amp; IF(远征数据!$V8&gt;0,远征数据!$U8&amp;"家*"&amp;远征数据!$V8,"")</f>
        <v/>
      </c>
      <c r="J12" s="51" t="str">
        <f>IF(远征数据!$W8&gt;0,"修复*"&amp;远征数据!$W8,"") &amp; IF(远征数据!$X8&gt;0,"建造*"&amp;远征数据!$X8,"")&amp; IF(远征数据!$Y8&gt;0,"开发*"&amp;远征数据!$Y8,"")&amp; IF(远征数据!$AA8&gt;0,远征数据!$Z8&amp;"家*"&amp;远征数据!$AA8,"")</f>
        <v/>
      </c>
      <c r="K12" s="48">
        <f>IF(远征数据!$H8&gt;0,远征数据!$H8,"")</f>
        <v>12</v>
      </c>
      <c r="L12" s="45">
        <f>IF(远征数据!$I8&gt;0,远征数据!$I8,"")</f>
        <v>12</v>
      </c>
      <c r="M12" s="49">
        <f>IF(远征数据!$J8&gt;0,远征数据!$J8,"")</f>
        <v>0.3</v>
      </c>
      <c r="N12" s="50">
        <f>IF(远征数据!$K8&gt;0,远征数据!$K8,"")</f>
        <v>0.2</v>
      </c>
      <c r="O12" s="32">
        <f>TRUNC(远征数据!$N8*IF($E$4="是",1.5,1)*(1+$E$5*0.05))-远征数据!$H8</f>
        <v>18</v>
      </c>
      <c r="P12" s="38">
        <f>TRUNC(远征数据!$O8*IF($E$4="是",1.5,1)*(1+$E$5*0.05))-远征数据!$I8</f>
        <v>18</v>
      </c>
      <c r="Q12" s="52">
        <f>TRUNC(远征数据!$P8*IF($E$4="是",1.5,1)*(1+$E$5*0.05))</f>
        <v>40</v>
      </c>
      <c r="R12" s="41">
        <f>TRUNC(远征数据!$Q8*IF($E$4="是",1.5,1)*(1+$E$5*0.05))</f>
        <v>0</v>
      </c>
      <c r="S12" s="53">
        <f t="shared" si="1"/>
        <v>76</v>
      </c>
      <c r="T12" s="63">
        <f>O12/(远征数据!$F8 * 60 + 远征数据!$G8)*IF($E$6 = "每小时",60,1)</f>
        <v>54</v>
      </c>
      <c r="U12" s="64">
        <f>P12/(远征数据!$F8 * 60 + 远征数据!$G8)*IF($E$6 = "每小时",60,1)</f>
        <v>54</v>
      </c>
      <c r="V12" s="229">
        <f>Q12/(远征数据!$F8 * 60 + 远征数据!$G8)*IF($E$6 = "每小时",60,1)</f>
        <v>120</v>
      </c>
      <c r="W12" s="66">
        <f>R12/(远征数据!$F8 * 60 + 远征数据!$G8)*IF($E$6 = "每小时",60,1)</f>
        <v>0</v>
      </c>
      <c r="X12" s="231">
        <f t="shared" si="2"/>
        <v>228</v>
      </c>
      <c r="Y12" s="56" t="str">
        <f>"最少"&amp;远征数据!$AB8&amp;"只，"&amp;远征数据!$AC8</f>
        <v>最少3只，舰种任意</v>
      </c>
      <c r="Z12" s="57" t="str">
        <f>远征数据!$D8&amp; IF(远征数据!$E8 &gt; 0,"(总" &amp;远征数据!$E8&amp;")","")</f>
        <v>3</v>
      </c>
      <c r="AA12" s="58" t="str">
        <f>IF(远征数据!$AD8 &lt;&gt; "",远征数据!$AD8,"")</f>
        <v/>
      </c>
      <c r="AB12" s="36" t="str">
        <f>IF(远征数据!$AE8 &lt;&gt; "",远征数据!$AE8,"")</f>
        <v/>
      </c>
    </row>
    <row r="13" spans="1:28">
      <c r="B13" s="196">
        <v>4</v>
      </c>
      <c r="C13" s="34" t="str">
        <f>IF(远征数据!$F9&gt;0,远征数据!$F9 &amp; "小时","") &amp; IF(远征数据!$G9&gt;0,远征数据!$G9 &amp; "分","")</f>
        <v>50分</v>
      </c>
      <c r="D13" s="33" t="str">
        <f>IF(远征数据!$N9&gt;0,TRUNC(远征数据!$N9*IF($E$4="是",1.5,1)*(1+$E$5*0.05)),"")</f>
        <v/>
      </c>
      <c r="E13" s="38">
        <f>IF(远征数据!$O9&gt;0,TRUNC(远征数据!$O9*IF($E$4="是",1.5,1)*(1+$E$5*0.05)),"")</f>
        <v>60</v>
      </c>
      <c r="F13" s="40" t="str">
        <f>IF(远征数据!$P9&gt;0,TRUNC(远征数据!$P9*IF($E$4="是",1.5,1)*(1+$E$5*0.05)),"")</f>
        <v/>
      </c>
      <c r="G13" s="41" t="str">
        <f>IF(远征数据!$Q9&gt;0,TRUNC(远征数据!$Q9*IF($E$4="是",1.5,1)*(1+$E$5*0.05)),"")</f>
        <v/>
      </c>
      <c r="H13" s="43">
        <f t="shared" si="0"/>
        <v>60</v>
      </c>
      <c r="I13" s="47" t="str">
        <f>IF(远征数据!$R9&gt;0,"修复*"&amp;远征数据!$R9,"") &amp; IF(远征数据!$S9&gt;0,"建造*"&amp;远征数据!$S9,"")&amp; IF(远征数据!$T9&gt;0,"开发*"&amp;远征数据!$T9,"")&amp; IF(远征数据!$V9&gt;0,远征数据!$U9&amp;"家*"&amp;远征数据!$V9,"")</f>
        <v>修复*1</v>
      </c>
      <c r="J13" s="51" t="str">
        <f>IF(远征数据!$W9&gt;0,"修复*"&amp;远征数据!$W9,"") &amp; IF(远征数据!$X9&gt;0,"建造*"&amp;远征数据!$X9,"")&amp; IF(远征数据!$Y9&gt;0,"开发*"&amp;远征数据!$Y9,"")&amp; IF(远征数据!$AA9&gt;0,远征数据!$Z9&amp;"家*"&amp;远征数据!$AA9,"")</f>
        <v>小家*1</v>
      </c>
      <c r="K13" s="48">
        <f>IF(远征数据!$H9&gt;0,远征数据!$H9,"")</f>
        <v>26</v>
      </c>
      <c r="L13" s="45" t="str">
        <f>IF(远征数据!$I9&gt;0,远征数据!$I9,"")</f>
        <v/>
      </c>
      <c r="M13" s="49">
        <f>IF(远征数据!$J9&gt;0,远征数据!$J9,"")</f>
        <v>0.5</v>
      </c>
      <c r="N13" s="50" t="str">
        <f>IF(远征数据!$K9&gt;0,远征数据!$K9,"")</f>
        <v/>
      </c>
      <c r="O13" s="32">
        <f>TRUNC(远征数据!$N9*IF($E$4="是",1.5,1)*(1+$E$5*0.05))-远征数据!$H9</f>
        <v>-26</v>
      </c>
      <c r="P13" s="38">
        <f>TRUNC(远征数据!$O9*IF($E$4="是",1.5,1)*(1+$E$5*0.05))-远征数据!$I9</f>
        <v>60</v>
      </c>
      <c r="Q13" s="52">
        <f>TRUNC(远征数据!$P9*IF($E$4="是",1.5,1)*(1+$E$5*0.05))</f>
        <v>0</v>
      </c>
      <c r="R13" s="41">
        <f>TRUNC(远征数据!$Q9*IF($E$4="是",1.5,1)*(1+$E$5*0.05))</f>
        <v>0</v>
      </c>
      <c r="S13" s="53">
        <f t="shared" si="1"/>
        <v>34</v>
      </c>
      <c r="T13" s="63">
        <f>O13/(远征数据!$F9 * 60 + 远征数据!$G9)*IF($E$6 = "每小时",60,1)</f>
        <v>-31.200000000000003</v>
      </c>
      <c r="U13" s="64">
        <f>P13/(远征数据!$F9 * 60 + 远征数据!$G9)*IF($E$6 = "每小时",60,1)</f>
        <v>72</v>
      </c>
      <c r="V13" s="65">
        <f>Q13/(远征数据!$F9 * 60 + 远征数据!$G9)*IF($E$6 = "每小时",60,1)</f>
        <v>0</v>
      </c>
      <c r="W13" s="66">
        <f>R13/(远征数据!$F9 * 60 + 远征数据!$G9)*IF($E$6 = "每小时",60,1)</f>
        <v>0</v>
      </c>
      <c r="X13" s="67">
        <f t="shared" si="2"/>
        <v>40.799999999999997</v>
      </c>
      <c r="Y13" s="56" t="str">
        <f>"最少"&amp;远征数据!$AB9&amp;"只，"&amp;远征数据!$AC9</f>
        <v>最少3只，轻1驱2必要</v>
      </c>
      <c r="Z13" s="57" t="str">
        <f>远征数据!$D9&amp; IF(远征数据!$E9 &gt; 0,"(总" &amp;远征数据!$E9&amp;")","")</f>
        <v>3</v>
      </c>
      <c r="AA13" s="58" t="str">
        <f>IF(远征数据!$AD9 &lt;&gt; "",远征数据!$AD9,"")</f>
        <v/>
      </c>
      <c r="AB13" s="36" t="str">
        <f>IF(远征数据!$AE9 &lt;&gt; "",远征数据!$AE9,"")</f>
        <v/>
      </c>
    </row>
    <row r="14" spans="1:28">
      <c r="B14" s="226">
        <v>5</v>
      </c>
      <c r="C14" s="34" t="str">
        <f>IF(远征数据!$F10&gt;0,远征数据!$F10 &amp; "小时","") &amp; IF(远征数据!$G10&gt;0,远征数据!$G10 &amp; "分","")</f>
        <v>1小时30分</v>
      </c>
      <c r="D14" s="33">
        <f>IF(远征数据!$N10&gt;0,TRUNC(远征数据!$N10*IF($E$4="是",1.5,1)*(1+$E$5*0.05)),"")</f>
        <v>200</v>
      </c>
      <c r="E14" s="38">
        <f>IF(远征数据!$O10&gt;0,TRUNC(远征数据!$O10*IF($E$4="是",1.5,1)*(1+$E$5*0.05)),"")</f>
        <v>200</v>
      </c>
      <c r="F14" s="40">
        <f>IF(远征数据!$P10&gt;0,TRUNC(远征数据!$P10*IF($E$4="是",1.5,1)*(1+$E$5*0.05)),"")</f>
        <v>20</v>
      </c>
      <c r="G14" s="41">
        <f>IF(远征数据!$Q10&gt;0,TRUNC(远征数据!$Q10*IF($E$4="是",1.5,1)*(1+$E$5*0.05)),"")</f>
        <v>20</v>
      </c>
      <c r="H14" s="43">
        <f t="shared" si="0"/>
        <v>440</v>
      </c>
      <c r="I14" s="47" t="str">
        <f>IF(远征数据!$R10&gt;0,"修复*"&amp;远征数据!$R10,"") &amp; IF(远征数据!$S10&gt;0,"建造*"&amp;远征数据!$S10,"")&amp; IF(远征数据!$T10&gt;0,"开发*"&amp;远征数据!$T10,"")&amp; IF(远征数据!$V10&gt;0,远征数据!$U10&amp;"家*"&amp;远征数据!$V10,"")</f>
        <v/>
      </c>
      <c r="J14" s="51" t="str">
        <f>IF(远征数据!$W10&gt;0,"修复*"&amp;远征数据!$W10,"") &amp; IF(远征数据!$X10&gt;0,"建造*"&amp;远征数据!$X10,"")&amp; IF(远征数据!$Y10&gt;0,"开发*"&amp;远征数据!$Y10,"")&amp; IF(远征数据!$AA10&gt;0,远征数据!$Z10&amp;"家*"&amp;远征数据!$AA10,"")</f>
        <v/>
      </c>
      <c r="K14" s="48">
        <f>IF(远征数据!$H10&gt;0,远征数据!$H10,"")</f>
        <v>33</v>
      </c>
      <c r="L14" s="45" t="str">
        <f>IF(远征数据!$I10&gt;0,远征数据!$I10,"")</f>
        <v/>
      </c>
      <c r="M14" s="49">
        <f>IF(远征数据!$J10&gt;0,远征数据!$J10,"")</f>
        <v>0.5</v>
      </c>
      <c r="N14" s="50" t="str">
        <f>IF(远征数据!$K10&gt;0,远征数据!$K10,"")</f>
        <v/>
      </c>
      <c r="O14" s="32">
        <f>TRUNC(远征数据!$N10*IF($E$4="是",1.5,1)*(1+$E$5*0.05))-远征数据!$H10</f>
        <v>167</v>
      </c>
      <c r="P14" s="38">
        <f>TRUNC(远征数据!$O10*IF($E$4="是",1.5,1)*(1+$E$5*0.05))-远征数据!$I10</f>
        <v>200</v>
      </c>
      <c r="Q14" s="52">
        <f>TRUNC(远征数据!$P10*IF($E$4="是",1.5,1)*(1+$E$5*0.05))</f>
        <v>20</v>
      </c>
      <c r="R14" s="41">
        <f>TRUNC(远征数据!$Q10*IF($E$4="是",1.5,1)*(1+$E$5*0.05))</f>
        <v>20</v>
      </c>
      <c r="S14" s="53">
        <f t="shared" si="1"/>
        <v>407</v>
      </c>
      <c r="T14" s="230">
        <f>O14/(远征数据!$F10 * 60 + 远征数据!$G10)*IF($E$6 = "每小时",60,1)</f>
        <v>111.33333333333334</v>
      </c>
      <c r="U14" s="228">
        <f>P14/(远征数据!$F10 * 60 + 远征数据!$G10)*IF($E$6 = "每小时",60,1)</f>
        <v>133.33333333333334</v>
      </c>
      <c r="V14" s="234">
        <f>Q14/(远征数据!$F10 * 60 + 远征数据!$G10)*IF($E$6 = "每小时",60,1)</f>
        <v>13.333333333333332</v>
      </c>
      <c r="W14" s="233">
        <f>R14/(远征数据!$F10 * 60 + 远征数据!$G10)*IF($E$6 = "每小时",60,1)</f>
        <v>13.333333333333332</v>
      </c>
      <c r="X14" s="231">
        <f t="shared" si="2"/>
        <v>271.33333333333331</v>
      </c>
      <c r="Y14" s="56" t="str">
        <f>"最少"&amp;远征数据!$AB10&amp;"只，"&amp;远征数据!$AC10</f>
        <v>最少4只，轻1驱2必要</v>
      </c>
      <c r="Z14" s="57" t="str">
        <f>远征数据!$D10&amp; IF(远征数据!$E10 &gt; 0,"(总" &amp;远征数据!$E10&amp;")","")</f>
        <v>3</v>
      </c>
      <c r="AA14" s="58" t="str">
        <f>IF(远征数据!$AD10 &lt;&gt; "",远征数据!$AD10,"")</f>
        <v/>
      </c>
      <c r="AB14" s="36" t="str">
        <f>IF(远征数据!$AE10 &lt;&gt; "",远征数据!$AE10,"")</f>
        <v/>
      </c>
    </row>
    <row r="15" spans="1:28">
      <c r="B15" s="226">
        <v>6</v>
      </c>
      <c r="C15" s="34" t="str">
        <f>IF(远征数据!$F11&gt;0,远征数据!$F11 &amp; "小时","") &amp; IF(远征数据!$G11&gt;0,远征数据!$G11 &amp; "分","")</f>
        <v>40分</v>
      </c>
      <c r="D15" s="33" t="str">
        <f>IF(远征数据!$N11&gt;0,TRUNC(远征数据!$N11*IF($E$4="是",1.5,1)*(1+$E$5*0.05)),"")</f>
        <v/>
      </c>
      <c r="E15" s="38" t="str">
        <f>IF(远征数据!$O11&gt;0,TRUNC(远征数据!$O11*IF($E$4="是",1.5,1)*(1+$E$5*0.05)),"")</f>
        <v/>
      </c>
      <c r="F15" s="40" t="str">
        <f>IF(远征数据!$P11&gt;0,TRUNC(远征数据!$P11*IF($E$4="是",1.5,1)*(1+$E$5*0.05)),"")</f>
        <v/>
      </c>
      <c r="G15" s="41">
        <f>IF(远征数据!$Q11&gt;0,TRUNC(远征数据!$Q11*IF($E$4="是",1.5,1)*(1+$E$5*0.05)),"")</f>
        <v>80</v>
      </c>
      <c r="H15" s="43">
        <f t="shared" si="0"/>
        <v>80</v>
      </c>
      <c r="I15" s="47" t="str">
        <f>IF(远征数据!$R11&gt;0,"修复*"&amp;远征数据!$R11,"") &amp; IF(远征数据!$S11&gt;0,"建造*"&amp;远征数据!$S11,"")&amp; IF(远征数据!$T11&gt;0,"开发*"&amp;远征数据!$T11,"")&amp; IF(远征数据!$V11&gt;0,远征数据!$U11&amp;"家*"&amp;远征数据!$V11,"")</f>
        <v>小家*1</v>
      </c>
      <c r="J15" s="51" t="str">
        <f>IF(远征数据!$W11&gt;0,"修复*"&amp;远征数据!$W11,"") &amp; IF(远征数据!$X11&gt;0,"建造*"&amp;远征数据!$X11,"")&amp; IF(远征数据!$Y11&gt;0,"开发*"&amp;远征数据!$Y11,"")&amp; IF(远征数据!$AA11&gt;0,远征数据!$Z11&amp;"家*"&amp;远征数据!$AA11,"")</f>
        <v/>
      </c>
      <c r="K15" s="48">
        <f>IF(远征数据!$H11&gt;0,远征数据!$H11,"")</f>
        <v>16</v>
      </c>
      <c r="L15" s="45">
        <f>IF(远征数据!$I11&gt;0,远征数据!$I11,"")</f>
        <v>16</v>
      </c>
      <c r="M15" s="49">
        <f>IF(远征数据!$J11&gt;0,远征数据!$J11,"")</f>
        <v>0.3</v>
      </c>
      <c r="N15" s="50">
        <f>IF(远征数据!$K11&gt;0,远征数据!$K11,"")</f>
        <v>0.2</v>
      </c>
      <c r="O15" s="32">
        <f>TRUNC(远征数据!$N11*IF($E$4="是",1.5,1)*(1+$E$5*0.05))-远征数据!$H11</f>
        <v>-16</v>
      </c>
      <c r="P15" s="38">
        <f>TRUNC(远征数据!$O11*IF($E$4="是",1.5,1)*(1+$E$5*0.05))-远征数据!$I11</f>
        <v>-16</v>
      </c>
      <c r="Q15" s="52">
        <f>TRUNC(远征数据!$P11*IF($E$4="是",1.5,1)*(1+$E$5*0.05))</f>
        <v>0</v>
      </c>
      <c r="R15" s="41">
        <f>TRUNC(远征数据!$Q11*IF($E$4="是",1.5,1)*(1+$E$5*0.05))</f>
        <v>80</v>
      </c>
      <c r="S15" s="53">
        <f t="shared" si="1"/>
        <v>48</v>
      </c>
      <c r="T15" s="63">
        <f>O15/(远征数据!$F11 * 60 + 远征数据!$G11)*IF($E$6 = "每小时",60,1)</f>
        <v>-24</v>
      </c>
      <c r="U15" s="64">
        <f>P15/(远征数据!$F11 * 60 + 远征数据!$G11)*IF($E$6 = "每小时",60,1)</f>
        <v>-24</v>
      </c>
      <c r="V15" s="65">
        <f>Q15/(远征数据!$F11 * 60 + 远征数据!$G11)*IF($E$6 = "每小时",60,1)</f>
        <v>0</v>
      </c>
      <c r="W15" s="232">
        <f>R15/(远征数据!$F11 * 60 + 远征数据!$G11)*IF($E$6 = "每小时",60,1)</f>
        <v>120</v>
      </c>
      <c r="X15" s="67">
        <f t="shared" si="2"/>
        <v>72</v>
      </c>
      <c r="Y15" s="56" t="str">
        <f>"最少"&amp;远征数据!$AB11&amp;"只，"&amp;远征数据!$AC11</f>
        <v>最少4只，舰种任意</v>
      </c>
      <c r="Z15" s="57" t="str">
        <f>远征数据!$D11&amp; IF(远征数据!$E11 &gt; 0,"(总" &amp;远征数据!$E11&amp;")","")</f>
        <v>4</v>
      </c>
      <c r="AA15" s="58" t="str">
        <f>IF(远征数据!$AD11 &lt;&gt; "",远征数据!$AD11,"")</f>
        <v/>
      </c>
      <c r="AB15" s="36" t="str">
        <f>IF(远征数据!$AE11 &lt;&gt; "",远征数据!$AE11,"")</f>
        <v/>
      </c>
    </row>
    <row r="16" spans="1:28">
      <c r="B16" s="196">
        <v>7</v>
      </c>
      <c r="C16" s="34" t="str">
        <f>IF(远征数据!$F12&gt;0,远征数据!$F12 &amp; "小时","") &amp; IF(远征数据!$G12&gt;0,远征数据!$G12 &amp; "分","")</f>
        <v>1小时</v>
      </c>
      <c r="D16" s="33" t="str">
        <f>IF(远征数据!$N12&gt;0,TRUNC(远征数据!$N12*IF($E$4="是",1.5,1)*(1+$E$5*0.05)),"")</f>
        <v/>
      </c>
      <c r="E16" s="38" t="str">
        <f>IF(远征数据!$O12&gt;0,TRUNC(远征数据!$O12*IF($E$4="是",1.5,1)*(1+$E$5*0.05)),"")</f>
        <v/>
      </c>
      <c r="F16" s="40">
        <f>IF(远征数据!$P12&gt;0,TRUNC(远征数据!$P12*IF($E$4="是",1.5,1)*(1+$E$5*0.05)),"")</f>
        <v>50</v>
      </c>
      <c r="G16" s="41">
        <f>IF(远征数据!$Q12&gt;0,TRUNC(远征数据!$Q12*IF($E$4="是",1.5,1)*(1+$E$5*0.05)),"")</f>
        <v>30</v>
      </c>
      <c r="H16" s="43">
        <f t="shared" si="0"/>
        <v>80</v>
      </c>
      <c r="I16" s="47" t="str">
        <f>IF(远征数据!$R12&gt;0,"修复*"&amp;远征数据!$R12,"") &amp; IF(远征数据!$S12&gt;0,"建造*"&amp;远征数据!$S12,"")&amp; IF(远征数据!$T12&gt;0,"开发*"&amp;远征数据!$T12,"")&amp; IF(远征数据!$V12&gt;0,远征数据!$U12&amp;"家*"&amp;远征数据!$V12,"")</f>
        <v>建造*1</v>
      </c>
      <c r="J16" s="51" t="str">
        <f>IF(远征数据!$W12&gt;0,"修复*"&amp;远征数据!$W12,"") &amp; IF(远征数据!$X12&gt;0,"建造*"&amp;远征数据!$X12,"")&amp; IF(远征数据!$Y12&gt;0,"开发*"&amp;远征数据!$Y12,"")&amp; IF(远征数据!$AA12&gt;0,远征数据!$Z12&amp;"家*"&amp;远征数据!$AA12,"")</f>
        <v/>
      </c>
      <c r="K16" s="48">
        <f>IF(远征数据!$H12&gt;0,远征数据!$H12,"")</f>
        <v>42</v>
      </c>
      <c r="L16" s="45" t="str">
        <f>IF(远征数据!$I12&gt;0,远征数据!$I12,"")</f>
        <v/>
      </c>
      <c r="M16" s="49">
        <f>IF(远征数据!$J12&gt;0,远征数据!$J12,"")</f>
        <v>0.5</v>
      </c>
      <c r="N16" s="50" t="str">
        <f>IF(远征数据!$K12&gt;0,远征数据!$K12,"")</f>
        <v/>
      </c>
      <c r="O16" s="32">
        <f>TRUNC(远征数据!$N12*IF($E$4="是",1.5,1)*(1+$E$5*0.05))-远征数据!$H12</f>
        <v>-42</v>
      </c>
      <c r="P16" s="38">
        <f>TRUNC(远征数据!$O12*IF($E$4="是",1.5,1)*(1+$E$5*0.05))-远征数据!$I12</f>
        <v>0</v>
      </c>
      <c r="Q16" s="52">
        <f>TRUNC(远征数据!$P12*IF($E$4="是",1.5,1)*(1+$E$5*0.05))</f>
        <v>50</v>
      </c>
      <c r="R16" s="41">
        <f>TRUNC(远征数据!$Q12*IF($E$4="是",1.5,1)*(1+$E$5*0.05))</f>
        <v>30</v>
      </c>
      <c r="S16" s="53">
        <f t="shared" si="1"/>
        <v>38</v>
      </c>
      <c r="T16" s="63">
        <f>O16/(远征数据!$F12 * 60 + 远征数据!$G12)*IF($E$6 = "每小时",60,1)</f>
        <v>-42</v>
      </c>
      <c r="U16" s="64">
        <f>P16/(远征数据!$F12 * 60 + 远征数据!$G12)*IF($E$6 = "每小时",60,1)</f>
        <v>0</v>
      </c>
      <c r="V16" s="65">
        <f>Q16/(远征数据!$F12 * 60 + 远征数据!$G12)*IF($E$6 = "每小时",60,1)</f>
        <v>50</v>
      </c>
      <c r="W16" s="66">
        <f>R16/(远征数据!$F12 * 60 + 远征数据!$G12)*IF($E$6 = "每小时",60,1)</f>
        <v>30</v>
      </c>
      <c r="X16" s="67">
        <f t="shared" si="2"/>
        <v>38</v>
      </c>
      <c r="Y16" s="56" t="str">
        <f>"最少"&amp;远征数据!$AB12&amp;"只，"&amp;远征数据!$AC12</f>
        <v>最少6只，舰种任意</v>
      </c>
      <c r="Z16" s="57" t="str">
        <f>远征数据!$D12&amp; IF(远征数据!$E12 &gt; 0,"(总" &amp;远征数据!$E12&amp;")","")</f>
        <v>5</v>
      </c>
      <c r="AA16" s="58" t="str">
        <f>IF(远征数据!$AD12 &lt;&gt; "",远征数据!$AD12,"")</f>
        <v/>
      </c>
      <c r="AB16" s="36" t="str">
        <f>IF(远征数据!$AE12 &lt;&gt; "",远征数据!$AE12,"")</f>
        <v/>
      </c>
    </row>
    <row r="17" spans="2:28">
      <c r="B17" s="196">
        <v>8</v>
      </c>
      <c r="C17" s="34" t="str">
        <f>IF(远征数据!$F13&gt;0,远征数据!$F13 &amp; "小时","") &amp; IF(远征数据!$G13&gt;0,远征数据!$G13 &amp; "分","")</f>
        <v>3小时</v>
      </c>
      <c r="D17" s="33">
        <f>IF(远征数据!$N13&gt;0,TRUNC(远征数据!$N13*IF($E$4="是",1.5,1)*(1+$E$5*0.05)),"")</f>
        <v>50</v>
      </c>
      <c r="E17" s="38">
        <f>IF(远征数据!$O13&gt;0,TRUNC(远征数据!$O13*IF($E$4="是",1.5,1)*(1+$E$5*0.05)),"")</f>
        <v>100</v>
      </c>
      <c r="F17" s="40">
        <f>IF(远征数据!$P13&gt;0,TRUNC(远征数据!$P13*IF($E$4="是",1.5,1)*(1+$E$5*0.05)),"")</f>
        <v>50</v>
      </c>
      <c r="G17" s="41">
        <f>IF(远征数据!$Q13&gt;0,TRUNC(远征数据!$Q13*IF($E$4="是",1.5,1)*(1+$E$5*0.05)),"")</f>
        <v>50</v>
      </c>
      <c r="H17" s="43">
        <f t="shared" si="0"/>
        <v>250</v>
      </c>
      <c r="I17" s="47" t="str">
        <f>IF(远征数据!$R13&gt;0,"修复*"&amp;远征数据!$R13,"") &amp; IF(远征数据!$S13&gt;0,"建造*"&amp;远征数据!$S13,"")&amp; IF(远征数据!$T13&gt;0,"开发*"&amp;远征数据!$T13,"")&amp; IF(远征数据!$V13&gt;0,远征数据!$U13&amp;"家*"&amp;远征数据!$V13,"")</f>
        <v>建造*2</v>
      </c>
      <c r="J17" s="51" t="str">
        <f>IF(远征数据!$W13&gt;0,"修复*"&amp;远征数据!$W13,"") &amp; IF(远征数据!$X13&gt;0,"建造*"&amp;远征数据!$X13,"")&amp; IF(远征数据!$Y13&gt;0,"开发*"&amp;远征数据!$Y13,"")&amp; IF(远征数据!$AA13&gt;0,远征数据!$Z13&amp;"家*"&amp;远征数据!$AA13,"")</f>
        <v>开发*1</v>
      </c>
      <c r="K17" s="48">
        <f>IF(远征数据!$H13&gt;0,远征数据!$H13,"")</f>
        <v>42</v>
      </c>
      <c r="L17" s="45">
        <f>IF(远征数据!$I13&gt;0,远征数据!$I13,"")</f>
        <v>24</v>
      </c>
      <c r="M17" s="49">
        <f>IF(远征数据!$J13&gt;0,远征数据!$J13,"")</f>
        <v>0.5</v>
      </c>
      <c r="N17" s="50">
        <f>IF(远征数据!$K13&gt;0,远征数据!$K13,"")</f>
        <v>0.2</v>
      </c>
      <c r="O17" s="32">
        <f>TRUNC(远征数据!$N13*IF($E$4="是",1.5,1)*(1+$E$5*0.05))-远征数据!$H13</f>
        <v>8</v>
      </c>
      <c r="P17" s="38">
        <f>TRUNC(远征数据!$O13*IF($E$4="是",1.5,1)*(1+$E$5*0.05))-远征数据!$I13</f>
        <v>76</v>
      </c>
      <c r="Q17" s="52">
        <f>TRUNC(远征数据!$P13*IF($E$4="是",1.5,1)*(1+$E$5*0.05))</f>
        <v>50</v>
      </c>
      <c r="R17" s="41">
        <f>TRUNC(远征数据!$Q13*IF($E$4="是",1.5,1)*(1+$E$5*0.05))</f>
        <v>50</v>
      </c>
      <c r="S17" s="53">
        <f t="shared" si="1"/>
        <v>184</v>
      </c>
      <c r="T17" s="63">
        <f>O17/(远征数据!$F13 * 60 + 远征数据!$G13)*IF($E$6 = "每小时",60,1)</f>
        <v>2.666666666666667</v>
      </c>
      <c r="U17" s="64">
        <f>P17/(远征数据!$F13 * 60 + 远征数据!$G13)*IF($E$6 = "每小时",60,1)</f>
        <v>25.333333333333332</v>
      </c>
      <c r="V17" s="65">
        <f>Q17/(远征数据!$F13 * 60 + 远征数据!$G13)*IF($E$6 = "每小时",60,1)</f>
        <v>16.666666666666668</v>
      </c>
      <c r="W17" s="66">
        <f>R17/(远征数据!$F13 * 60 + 远征数据!$G13)*IF($E$6 = "每小时",60,1)</f>
        <v>16.666666666666668</v>
      </c>
      <c r="X17" s="67">
        <f t="shared" si="2"/>
        <v>61.333333333333343</v>
      </c>
      <c r="Y17" s="56" t="str">
        <f>"最少"&amp;远征数据!$AB13&amp;"只，"&amp;远征数据!$AC13</f>
        <v>最少6只，舰种任意</v>
      </c>
      <c r="Z17" s="57" t="str">
        <f>远征数据!$D13&amp; IF(远征数据!$E13 &gt; 0,"(总" &amp;远征数据!$E13&amp;")","")</f>
        <v>6</v>
      </c>
      <c r="AA17" s="58" t="str">
        <f>IF(远征数据!$AD13 &lt;&gt; "",远征数据!$AD13,"")</f>
        <v/>
      </c>
      <c r="AB17" s="36" t="str">
        <f>IF(远征数据!$AE13 &lt;&gt; "",远征数据!$AE13,"")</f>
        <v/>
      </c>
    </row>
    <row r="18" spans="2:28">
      <c r="B18" s="196">
        <v>9</v>
      </c>
      <c r="C18" s="34" t="str">
        <f>IF(远征数据!$F14&gt;0,远征数据!$F14 &amp; "小时","") &amp; IF(远征数据!$G14&gt;0,远征数据!$G14 &amp; "分","")</f>
        <v>4小时</v>
      </c>
      <c r="D18" s="33">
        <f>IF(远征数据!$N14&gt;0,TRUNC(远征数据!$N14*IF($E$4="是",1.5,1)*(1+$E$5*0.05)),"")</f>
        <v>350</v>
      </c>
      <c r="E18" s="38" t="str">
        <f>IF(远征数据!$O14&gt;0,TRUNC(远征数据!$O14*IF($E$4="是",1.5,1)*(1+$E$5*0.05)),"")</f>
        <v/>
      </c>
      <c r="F18" s="40" t="str">
        <f>IF(远征数据!$P14&gt;0,TRUNC(远征数据!$P14*IF($E$4="是",1.5,1)*(1+$E$5*0.05)),"")</f>
        <v/>
      </c>
      <c r="G18" s="41" t="str">
        <f>IF(远征数据!$Q14&gt;0,TRUNC(远征数据!$Q14*IF($E$4="是",1.5,1)*(1+$E$5*0.05)),"")</f>
        <v/>
      </c>
      <c r="H18" s="43">
        <f t="shared" si="0"/>
        <v>350</v>
      </c>
      <c r="I18" s="47" t="str">
        <f>IF(远征数据!$R14&gt;0,"修复*"&amp;远征数据!$R14,"") &amp; IF(远征数据!$S14&gt;0,"建造*"&amp;远征数据!$S14,"")&amp; IF(远征数据!$T14&gt;0,"开发*"&amp;远征数据!$T14,"")&amp; IF(远征数据!$V14&gt;0,远征数据!$U14&amp;"家*"&amp;远征数据!$V14,"")</f>
        <v>小家*1</v>
      </c>
      <c r="J18" s="51" t="str">
        <f>IF(远征数据!$W14&gt;0,"修复*"&amp;远征数据!$W14,"") &amp; IF(远征数据!$X14&gt;0,"建造*"&amp;远征数据!$X14,"")&amp; IF(远征数据!$Y14&gt;0,"开发*"&amp;远征数据!$Y14,"")&amp; IF(远征数据!$AA14&gt;0,远征数据!$Z14&amp;"家*"&amp;远征数据!$AA14,"")</f>
        <v>修复*2</v>
      </c>
      <c r="K18" s="48">
        <f>IF(远征数据!$H14&gt;0,远征数据!$H14,"")</f>
        <v>33</v>
      </c>
      <c r="L18" s="45" t="str">
        <f>IF(远征数据!$I14&gt;0,远征数据!$I14,"")</f>
        <v/>
      </c>
      <c r="M18" s="49">
        <f>IF(远征数据!$J14&gt;0,远征数据!$J14,"")</f>
        <v>0.5</v>
      </c>
      <c r="N18" s="50" t="str">
        <f>IF(远征数据!$K14&gt;0,远征数据!$K14,"")</f>
        <v/>
      </c>
      <c r="O18" s="32">
        <f>TRUNC(远征数据!$N14*IF($E$4="是",1.5,1)*(1+$E$5*0.05))-远征数据!$H14</f>
        <v>317</v>
      </c>
      <c r="P18" s="38">
        <f>TRUNC(远征数据!$O14*IF($E$4="是",1.5,1)*(1+$E$5*0.05))-远征数据!$I14</f>
        <v>0</v>
      </c>
      <c r="Q18" s="52">
        <f>TRUNC(远征数据!$P14*IF($E$4="是",1.5,1)*(1+$E$5*0.05))</f>
        <v>0</v>
      </c>
      <c r="R18" s="41">
        <f>TRUNC(远征数据!$Q14*IF($E$4="是",1.5,1)*(1+$E$5*0.05))</f>
        <v>0</v>
      </c>
      <c r="S18" s="53">
        <f t="shared" si="1"/>
        <v>317</v>
      </c>
      <c r="T18" s="63">
        <f>O18/(远征数据!$F14 * 60 + 远征数据!$G14)*IF($E$6 = "每小时",60,1)</f>
        <v>79.25</v>
      </c>
      <c r="U18" s="64">
        <f>P18/(远征数据!$F14 * 60 + 远征数据!$G14)*IF($E$6 = "每小时",60,1)</f>
        <v>0</v>
      </c>
      <c r="V18" s="65">
        <f>Q18/(远征数据!$F14 * 60 + 远征数据!$G14)*IF($E$6 = "每小时",60,1)</f>
        <v>0</v>
      </c>
      <c r="W18" s="66">
        <f>R18/(远征数据!$F14 * 60 + 远征数据!$G14)*IF($E$6 = "每小时",60,1)</f>
        <v>0</v>
      </c>
      <c r="X18" s="67">
        <f t="shared" si="2"/>
        <v>79.25</v>
      </c>
      <c r="Y18" s="56" t="str">
        <f>"最少"&amp;远征数据!$AB14&amp;"只，"&amp;远征数据!$AC14</f>
        <v>最少4只，轻1驱2必要</v>
      </c>
      <c r="Z18" s="57" t="str">
        <f>远征数据!$D14&amp; IF(远征数据!$E14 &gt; 0,"(总" &amp;远征数据!$E14&amp;")","")</f>
        <v>3</v>
      </c>
      <c r="AA18" s="58" t="str">
        <f>IF(远征数据!$AD14 &lt;&gt; "",远征数据!$AD14,"")</f>
        <v/>
      </c>
      <c r="AB18" s="36" t="str">
        <f>IF(远征数据!$AE14 &lt;&gt; "",远征数据!$AE14,"")</f>
        <v/>
      </c>
    </row>
    <row r="19" spans="2:28">
      <c r="B19" s="196">
        <v>10</v>
      </c>
      <c r="C19" s="34" t="str">
        <f>IF(远征数据!$F15&gt;0,远征数据!$F15 &amp; "小时","") &amp; IF(远征数据!$G15&gt;0,远征数据!$G15 &amp; "分","")</f>
        <v>1小时30分</v>
      </c>
      <c r="D19" s="33" t="str">
        <f>IF(远征数据!$N15&gt;0,TRUNC(远征数据!$N15*IF($E$4="是",1.5,1)*(1+$E$5*0.05)),"")</f>
        <v/>
      </c>
      <c r="E19" s="38">
        <f>IF(远征数据!$O15&gt;0,TRUNC(远征数据!$O15*IF($E$4="是",1.5,1)*(1+$E$5*0.05)),"")</f>
        <v>50</v>
      </c>
      <c r="F19" s="40" t="str">
        <f>IF(远征数据!$P15&gt;0,TRUNC(远征数据!$P15*IF($E$4="是",1.5,1)*(1+$E$5*0.05)),"")</f>
        <v/>
      </c>
      <c r="G19" s="41">
        <f>IF(远征数据!$Q15&gt;0,TRUNC(远征数据!$Q15*IF($E$4="是",1.5,1)*(1+$E$5*0.05)),"")</f>
        <v>30</v>
      </c>
      <c r="H19" s="43">
        <f t="shared" si="0"/>
        <v>80</v>
      </c>
      <c r="I19" s="47" t="str">
        <f>IF(远征数据!$R15&gt;0,"修复*"&amp;远征数据!$R15,"") &amp; IF(远征数据!$S15&gt;0,"建造*"&amp;远征数据!$S15,"")&amp; IF(远征数据!$T15&gt;0,"开发*"&amp;远征数据!$T15,"")&amp; IF(远征数据!$V15&gt;0,远征数据!$U15&amp;"家*"&amp;远征数据!$V15,"")</f>
        <v>修复*1</v>
      </c>
      <c r="J19" s="51" t="str">
        <f>IF(远征数据!$W15&gt;0,"修复*"&amp;远征数据!$W15,"") &amp; IF(远征数据!$X15&gt;0,"建造*"&amp;远征数据!$X15,"")&amp; IF(远征数据!$Y15&gt;0,"开发*"&amp;远征数据!$Y15,"")&amp; IF(远征数据!$AA15&gt;0,远征数据!$Z15&amp;"家*"&amp;远征数据!$AA15,"")</f>
        <v>建造*1</v>
      </c>
      <c r="K19" s="48">
        <f>IF(远征数据!$H15&gt;0,远征数据!$H15,"")</f>
        <v>18</v>
      </c>
      <c r="L19" s="45" t="str">
        <f>IF(远征数据!$I15&gt;0,远征数据!$I15,"")</f>
        <v/>
      </c>
      <c r="M19" s="49">
        <f>IF(远征数据!$J15&gt;0,远征数据!$J15,"")</f>
        <v>0.3</v>
      </c>
      <c r="N19" s="50" t="str">
        <f>IF(远征数据!$K15&gt;0,远征数据!$K15,"")</f>
        <v/>
      </c>
      <c r="O19" s="32">
        <f>TRUNC(远征数据!$N15*IF($E$4="是",1.5,1)*(1+$E$5*0.05))-远征数据!$H15</f>
        <v>-18</v>
      </c>
      <c r="P19" s="38">
        <f>TRUNC(远征数据!$O15*IF($E$4="是",1.5,1)*(1+$E$5*0.05))-远征数据!$I15</f>
        <v>50</v>
      </c>
      <c r="Q19" s="52">
        <f>TRUNC(远征数据!$P15*IF($E$4="是",1.5,1)*(1+$E$5*0.05))</f>
        <v>0</v>
      </c>
      <c r="R19" s="41">
        <f>TRUNC(远征数据!$Q15*IF($E$4="是",1.5,1)*(1+$E$5*0.05))</f>
        <v>30</v>
      </c>
      <c r="S19" s="53">
        <f t="shared" si="1"/>
        <v>62</v>
      </c>
      <c r="T19" s="63">
        <f>O19/(远征数据!$F15 * 60 + 远征数据!$G15)*IF($E$6 = "每小时",60,1)</f>
        <v>-12</v>
      </c>
      <c r="U19" s="64">
        <f>P19/(远征数据!$F15 * 60 + 远征数据!$G15)*IF($E$6 = "每小时",60,1)</f>
        <v>33.333333333333336</v>
      </c>
      <c r="V19" s="65">
        <f>Q19/(远征数据!$F15 * 60 + 远征数据!$G15)*IF($E$6 = "每小时",60,1)</f>
        <v>0</v>
      </c>
      <c r="W19" s="66">
        <f>R19/(远征数据!$F15 * 60 + 远征数据!$G15)*IF($E$6 = "每小时",60,1)</f>
        <v>20</v>
      </c>
      <c r="X19" s="67">
        <f t="shared" si="2"/>
        <v>41.333333333333336</v>
      </c>
      <c r="Y19" s="56" t="str">
        <f>"最少"&amp;远征数据!$AB15&amp;"只，"&amp;远征数据!$AC15</f>
        <v>最少3只，轻2必要</v>
      </c>
      <c r="Z19" s="57" t="str">
        <f>远征数据!$D15&amp; IF(远征数据!$E15 &gt; 0,"(总" &amp;远征数据!$E15&amp;")","")</f>
        <v>3</v>
      </c>
      <c r="AA19" s="58" t="str">
        <f>IF(远征数据!$AD15 &lt;&gt; "",远征数据!$AD15,"")</f>
        <v/>
      </c>
      <c r="AB19" s="36" t="str">
        <f>IF(远征数据!$AE15 &lt;&gt; "",远征数据!$AE15,"")</f>
        <v/>
      </c>
    </row>
    <row r="20" spans="2:28">
      <c r="B20" s="196">
        <v>11</v>
      </c>
      <c r="C20" s="34" t="str">
        <f>IF(远征数据!$F16&gt;0,远征数据!$F16 &amp; "小时","") &amp; IF(远征数据!$G16&gt;0,远征数据!$G16 &amp; "分","")</f>
        <v>5小时</v>
      </c>
      <c r="D20" s="33" t="str">
        <f>IF(远征数据!$N16&gt;0,TRUNC(远征数据!$N16*IF($E$4="是",1.5,1)*(1+$E$5*0.05)),"")</f>
        <v/>
      </c>
      <c r="E20" s="38" t="str">
        <f>IF(远征数据!$O16&gt;0,TRUNC(远征数据!$O16*IF($E$4="是",1.5,1)*(1+$E$5*0.05)),"")</f>
        <v/>
      </c>
      <c r="F20" s="40" t="str">
        <f>IF(远征数据!$P16&gt;0,TRUNC(远征数据!$P16*IF($E$4="是",1.5,1)*(1+$E$5*0.05)),"")</f>
        <v/>
      </c>
      <c r="G20" s="41">
        <f>IF(远征数据!$Q16&gt;0,TRUNC(远征数据!$Q16*IF($E$4="是",1.5,1)*(1+$E$5*0.05)),"")</f>
        <v>250</v>
      </c>
      <c r="H20" s="43">
        <f t="shared" si="0"/>
        <v>250</v>
      </c>
      <c r="I20" s="47" t="str">
        <f>IF(远征数据!$R16&gt;0,"修复*"&amp;远征数据!$R16,"") &amp; IF(远征数据!$S16&gt;0,"建造*"&amp;远征数据!$S16,"")&amp; IF(远征数据!$T16&gt;0,"开发*"&amp;远征数据!$T16,"")&amp; IF(远征数据!$V16&gt;0,远征数据!$U16&amp;"家*"&amp;远征数据!$V16,"")</f>
        <v>小家*1</v>
      </c>
      <c r="J20" s="51" t="str">
        <f>IF(远征数据!$W16&gt;0,"修复*"&amp;远征数据!$W16,"") &amp; IF(远征数据!$X16&gt;0,"建造*"&amp;远征数据!$X16,"")&amp; IF(远征数据!$Y16&gt;0,"开发*"&amp;远征数据!$Y16,"")&amp; IF(远征数据!$AA16&gt;0,远征数据!$Z16&amp;"家*"&amp;远征数据!$AA16,"")</f>
        <v>修复*1</v>
      </c>
      <c r="K20" s="48">
        <f>IF(远征数据!$H16&gt;0,远征数据!$H16,"")</f>
        <v>28</v>
      </c>
      <c r="L20" s="45" t="str">
        <f>IF(远征数据!$I16&gt;0,远征数据!$I16,"")</f>
        <v/>
      </c>
      <c r="M20" s="49">
        <f>IF(远征数据!$J16&gt;0,远征数据!$J16,"")</f>
        <v>0.5</v>
      </c>
      <c r="N20" s="50" t="str">
        <f>IF(远征数据!$K16&gt;0,远征数据!$K16,"")</f>
        <v/>
      </c>
      <c r="O20" s="32">
        <f>TRUNC(远征数据!$N16*IF($E$4="是",1.5,1)*(1+$E$5*0.05))-远征数据!$H16</f>
        <v>-28</v>
      </c>
      <c r="P20" s="38">
        <f>TRUNC(远征数据!$O16*IF($E$4="是",1.5,1)*(1+$E$5*0.05))-远征数据!$I16</f>
        <v>0</v>
      </c>
      <c r="Q20" s="52">
        <f>TRUNC(远征数据!$P16*IF($E$4="是",1.5,1)*(1+$E$5*0.05))</f>
        <v>0</v>
      </c>
      <c r="R20" s="41">
        <f>TRUNC(远征数据!$Q16*IF($E$4="是",1.5,1)*(1+$E$5*0.05))</f>
        <v>250</v>
      </c>
      <c r="S20" s="53">
        <f t="shared" si="1"/>
        <v>222</v>
      </c>
      <c r="T20" s="63">
        <f>O20/(远征数据!$F16 * 60 + 远征数据!$G16)*IF($E$6 = "每小时",60,1)</f>
        <v>-5.6000000000000005</v>
      </c>
      <c r="U20" s="64">
        <f>P20/(远征数据!$F16 * 60 + 远征数据!$G16)*IF($E$6 = "每小时",60,1)</f>
        <v>0</v>
      </c>
      <c r="V20" s="65">
        <f>Q20/(远征数据!$F16 * 60 + 远征数据!$G16)*IF($E$6 = "每小时",60,1)</f>
        <v>0</v>
      </c>
      <c r="W20" s="66">
        <f>R20/(远征数据!$F16 * 60 + 远征数据!$G16)*IF($E$6 = "每小时",60,1)</f>
        <v>50</v>
      </c>
      <c r="X20" s="67">
        <f t="shared" si="2"/>
        <v>44.4</v>
      </c>
      <c r="Y20" s="56" t="str">
        <f>"最少"&amp;远征数据!$AB16&amp;"只，"&amp;远征数据!$AC16</f>
        <v>最少4只，驱2必要</v>
      </c>
      <c r="Z20" s="57" t="str">
        <f>远征数据!$D16&amp; IF(远征数据!$E16 &gt; 0,"(总" &amp;远征数据!$E16&amp;")","")</f>
        <v>6</v>
      </c>
      <c r="AA20" s="58" t="str">
        <f>IF(远征数据!$AD16 &lt;&gt; "",远征数据!$AD16,"")</f>
        <v/>
      </c>
      <c r="AB20" s="36" t="str">
        <f>IF(远征数据!$AE16 &lt;&gt; "",远征数据!$AE16,"")</f>
        <v/>
      </c>
    </row>
    <row r="21" spans="2:28">
      <c r="B21" s="196">
        <v>12</v>
      </c>
      <c r="C21" s="34" t="str">
        <f>IF(远征数据!$F17&gt;0,远征数据!$F17 &amp; "小时","") &amp; IF(远征数据!$G17&gt;0,远征数据!$G17 &amp; "分","")</f>
        <v>8小时</v>
      </c>
      <c r="D21" s="33">
        <f>IF(远征数据!$N17&gt;0,TRUNC(远征数据!$N17*IF($E$4="是",1.5,1)*(1+$E$5*0.05)),"")</f>
        <v>50</v>
      </c>
      <c r="E21" s="38">
        <f>IF(远征数据!$O17&gt;0,TRUNC(远征数据!$O17*IF($E$4="是",1.5,1)*(1+$E$5*0.05)),"")</f>
        <v>250</v>
      </c>
      <c r="F21" s="40">
        <f>IF(远征数据!$P17&gt;0,TRUNC(远征数据!$P17*IF($E$4="是",1.5,1)*(1+$E$5*0.05)),"")</f>
        <v>200</v>
      </c>
      <c r="G21" s="41">
        <f>IF(远征数据!$Q17&gt;0,TRUNC(远征数据!$Q17*IF($E$4="是",1.5,1)*(1+$E$5*0.05)),"")</f>
        <v>50</v>
      </c>
      <c r="H21" s="43">
        <f t="shared" si="0"/>
        <v>550</v>
      </c>
      <c r="I21" s="47" t="str">
        <f>IF(远征数据!$R17&gt;0,"修复*"&amp;远征数据!$R17,"") &amp; IF(远征数据!$S17&gt;0,"建造*"&amp;远征数据!$S17,"")&amp; IF(远征数据!$T17&gt;0,"开发*"&amp;远征数据!$T17,"")&amp; IF(远征数据!$V17&gt;0,远征数据!$U17&amp;"家*"&amp;远征数据!$V17,"")</f>
        <v>中家*1</v>
      </c>
      <c r="J21" s="51" t="str">
        <f>IF(远征数据!$W17&gt;0,"修复*"&amp;远征数据!$W17,"") &amp; IF(远征数据!$X17&gt;0,"建造*"&amp;远征数据!$X17,"")&amp; IF(远征数据!$Y17&gt;0,"开发*"&amp;远征数据!$Y17,"")&amp; IF(远征数据!$AA17&gt;0,远征数据!$Z17&amp;"家*"&amp;远征数据!$AA17,"")</f>
        <v>开发*1</v>
      </c>
      <c r="K21" s="48">
        <f>IF(远征数据!$H17&gt;0,远征数据!$H17,"")</f>
        <v>28</v>
      </c>
      <c r="L21" s="45" t="str">
        <f>IF(远征数据!$I17&gt;0,远征数据!$I17,"")</f>
        <v/>
      </c>
      <c r="M21" s="49">
        <f>IF(远征数据!$J17&gt;0,远征数据!$J17,"")</f>
        <v>0.5</v>
      </c>
      <c r="N21" s="50" t="str">
        <f>IF(远征数据!$K17&gt;0,远征数据!$K17,"")</f>
        <v/>
      </c>
      <c r="O21" s="32">
        <f>TRUNC(远征数据!$N17*IF($E$4="是",1.5,1)*(1+$E$5*0.05))-远征数据!$H17</f>
        <v>22</v>
      </c>
      <c r="P21" s="38">
        <f>TRUNC(远征数据!$O17*IF($E$4="是",1.5,1)*(1+$E$5*0.05))-远征数据!$I17</f>
        <v>250</v>
      </c>
      <c r="Q21" s="52">
        <f>TRUNC(远征数据!$P17*IF($E$4="是",1.5,1)*(1+$E$5*0.05))</f>
        <v>200</v>
      </c>
      <c r="R21" s="41">
        <f>TRUNC(远征数据!$Q17*IF($E$4="是",1.5,1)*(1+$E$5*0.05))</f>
        <v>50</v>
      </c>
      <c r="S21" s="53">
        <f t="shared" si="1"/>
        <v>522</v>
      </c>
      <c r="T21" s="63">
        <f>O21/(远征数据!$F17 * 60 + 远征数据!$G17)*IF($E$6 = "每小时",60,1)</f>
        <v>2.75</v>
      </c>
      <c r="U21" s="64">
        <f>P21/(远征数据!$F17 * 60 + 远征数据!$G17)*IF($E$6 = "每小时",60,1)</f>
        <v>31.250000000000004</v>
      </c>
      <c r="V21" s="65">
        <f>Q21/(远征数据!$F17 * 60 + 远征数据!$G17)*IF($E$6 = "每小时",60,1)</f>
        <v>25</v>
      </c>
      <c r="W21" s="66">
        <f>R21/(远征数据!$F17 * 60 + 远征数据!$G17)*IF($E$6 = "每小时",60,1)</f>
        <v>6.25</v>
      </c>
      <c r="X21" s="67">
        <f t="shared" si="2"/>
        <v>65.25</v>
      </c>
      <c r="Y21" s="56" t="str">
        <f>"最少"&amp;远征数据!$AB17&amp;"只，"&amp;远征数据!$AC17</f>
        <v>最少4只，驱2必要</v>
      </c>
      <c r="Z21" s="57" t="str">
        <f>远征数据!$D17&amp; IF(远征数据!$E17 &gt; 0,"(总" &amp;远征数据!$E17&amp;")","")</f>
        <v>4</v>
      </c>
      <c r="AA21" s="58" t="str">
        <f>IF(远征数据!$AD17 &lt;&gt; "",远征数据!$AD17,"")</f>
        <v/>
      </c>
      <c r="AB21" s="36" t="str">
        <f>IF(远征数据!$AE17 &lt;&gt; "",远征数据!$AE17,"")</f>
        <v/>
      </c>
    </row>
    <row r="22" spans="2:28">
      <c r="B22" s="196">
        <v>13</v>
      </c>
      <c r="C22" s="34" t="str">
        <f>IF(远征数据!$F18&gt;0,远征数据!$F18 &amp; "小时","") &amp; IF(远征数据!$G18&gt;0,远征数据!$G18 &amp; "分","")</f>
        <v>4小时</v>
      </c>
      <c r="D22" s="33">
        <f>IF(远征数据!$N18&gt;0,TRUNC(远征数据!$N18*IF($E$4="是",1.5,1)*(1+$E$5*0.05)),"")</f>
        <v>240</v>
      </c>
      <c r="E22" s="38">
        <f>IF(远征数据!$O18&gt;0,TRUNC(远征数据!$O18*IF($E$4="是",1.5,1)*(1+$E$5*0.05)),"")</f>
        <v>300</v>
      </c>
      <c r="F22" s="40" t="str">
        <f>IF(远征数据!$P18&gt;0,TRUNC(远征数据!$P18*IF($E$4="是",1.5,1)*(1+$E$5*0.05)),"")</f>
        <v/>
      </c>
      <c r="G22" s="41" t="str">
        <f>IF(远征数据!$Q18&gt;0,TRUNC(远征数据!$Q18*IF($E$4="是",1.5,1)*(1+$E$5*0.05)),"")</f>
        <v/>
      </c>
      <c r="H22" s="43">
        <f t="shared" si="0"/>
        <v>540</v>
      </c>
      <c r="I22" s="47" t="str">
        <f>IF(远征数据!$R18&gt;0,"修复*"&amp;远征数据!$R18,"") &amp; IF(远征数据!$S18&gt;0,"建造*"&amp;远征数据!$S18,"")&amp; IF(远征数据!$T18&gt;0,"开发*"&amp;远征数据!$T18,"")&amp; IF(远征数据!$V18&gt;0,远征数据!$U18&amp;"家*"&amp;远征数据!$V18,"")</f>
        <v>修复*2</v>
      </c>
      <c r="J22" s="51" t="str">
        <f>IF(远征数据!$W18&gt;0,"修复*"&amp;远征数据!$W18,"") &amp; IF(远征数据!$X18&gt;0,"建造*"&amp;远征数据!$X18,"")&amp; IF(远征数据!$Y18&gt;0,"开发*"&amp;远征数据!$Y18,"")&amp; IF(远征数据!$AA18&gt;0,远征数据!$Z18&amp;"家*"&amp;远征数据!$AA18,"")</f>
        <v>小家*1</v>
      </c>
      <c r="K22" s="48">
        <f>IF(远征数据!$H18&gt;0,远征数据!$H18,"")</f>
        <v>47</v>
      </c>
      <c r="L22" s="45">
        <f>IF(远征数据!$I18&gt;0,远征数据!$I18,"")</f>
        <v>50</v>
      </c>
      <c r="M22" s="49">
        <f>IF(远征数据!$J18&gt;0,远征数据!$J18,"")</f>
        <v>0.5</v>
      </c>
      <c r="N22" s="50">
        <f>IF(远征数据!$K18&gt;0,远征数据!$K18,"")</f>
        <v>0.4</v>
      </c>
      <c r="O22" s="32">
        <f>TRUNC(远征数据!$N18*IF($E$4="是",1.5,1)*(1+$E$5*0.05))-远征数据!$H18</f>
        <v>193</v>
      </c>
      <c r="P22" s="38">
        <f>TRUNC(远征数据!$O18*IF($E$4="是",1.5,1)*(1+$E$5*0.05))-远征数据!$I18</f>
        <v>250</v>
      </c>
      <c r="Q22" s="52">
        <f>TRUNC(远征数据!$P18*IF($E$4="是",1.5,1)*(1+$E$5*0.05))</f>
        <v>0</v>
      </c>
      <c r="R22" s="41">
        <f>TRUNC(远征数据!$Q18*IF($E$4="是",1.5,1)*(1+$E$5*0.05))</f>
        <v>0</v>
      </c>
      <c r="S22" s="53">
        <f t="shared" si="1"/>
        <v>443</v>
      </c>
      <c r="T22" s="63">
        <f>O22/(远征数据!$F18 * 60 + 远征数据!$G18)*IF($E$6 = "每小时",60,1)</f>
        <v>48.25</v>
      </c>
      <c r="U22" s="64">
        <f>P22/(远征数据!$F18 * 60 + 远征数据!$G18)*IF($E$6 = "每小时",60,1)</f>
        <v>62.500000000000007</v>
      </c>
      <c r="V22" s="65">
        <f>Q22/(远征数据!$F18 * 60 + 远征数据!$G18)*IF($E$6 = "每小时",60,1)</f>
        <v>0</v>
      </c>
      <c r="W22" s="66">
        <f>R22/(远征数据!$F18 * 60 + 远征数据!$G18)*IF($E$6 = "每小时",60,1)</f>
        <v>0</v>
      </c>
      <c r="X22" s="67">
        <f t="shared" si="2"/>
        <v>110.75</v>
      </c>
      <c r="Y22" s="56" t="str">
        <f>"最少"&amp;远征数据!$AB18&amp;"只，"&amp;远征数据!$AC18</f>
        <v>最少6只，轻1驱4必要</v>
      </c>
      <c r="Z22" s="57" t="str">
        <f>远征数据!$D18&amp; IF(远征数据!$E18 &gt; 0,"(总" &amp;远征数据!$E18&amp;")","")</f>
        <v>5</v>
      </c>
      <c r="AA22" s="58" t="str">
        <f>IF(远征数据!$AD18 &lt;&gt; "",远征数据!$AD18,"")</f>
        <v/>
      </c>
      <c r="AB22" s="36" t="str">
        <f>IF(远征数据!$AE18 &lt;&gt; "",远征数据!$AE18,"")</f>
        <v/>
      </c>
    </row>
    <row r="23" spans="2:28">
      <c r="B23" s="196">
        <v>14</v>
      </c>
      <c r="C23" s="34" t="str">
        <f>IF(远征数据!$F19&gt;0,远征数据!$F19 &amp; "小时","") &amp; IF(远征数据!$G19&gt;0,远征数据!$G19 &amp; "分","")</f>
        <v>6小时</v>
      </c>
      <c r="D23" s="33" t="str">
        <f>IF(远征数据!$N19&gt;0,TRUNC(远征数据!$N19*IF($E$4="是",1.5,1)*(1+$E$5*0.05)),"")</f>
        <v/>
      </c>
      <c r="E23" s="38">
        <f>IF(远征数据!$O19&gt;0,TRUNC(远征数据!$O19*IF($E$4="是",1.5,1)*(1+$E$5*0.05)),"")</f>
        <v>240</v>
      </c>
      <c r="F23" s="40">
        <f>IF(远征数据!$P19&gt;0,TRUNC(远征数据!$P19*IF($E$4="是",1.5,1)*(1+$E$5*0.05)),"")</f>
        <v>200</v>
      </c>
      <c r="G23" s="41" t="str">
        <f>IF(远征数据!$Q19&gt;0,TRUNC(远征数据!$Q19*IF($E$4="是",1.5,1)*(1+$E$5*0.05)),"")</f>
        <v/>
      </c>
      <c r="H23" s="43">
        <f t="shared" si="0"/>
        <v>440</v>
      </c>
      <c r="I23" s="47" t="str">
        <f>IF(远征数据!$R19&gt;0,"修复*"&amp;远征数据!$R19,"") &amp; IF(远征数据!$S19&gt;0,"建造*"&amp;远征数据!$S19,"")&amp; IF(远征数据!$T19&gt;0,"开发*"&amp;远征数据!$T19,"")&amp; IF(远征数据!$V19&gt;0,远征数据!$U19&amp;"家*"&amp;远征数据!$V19,"")</f>
        <v>修复*1</v>
      </c>
      <c r="J23" s="51" t="str">
        <f>IF(远征数据!$W19&gt;0,"修复*"&amp;远征数据!$W19,"") &amp; IF(远征数据!$X19&gt;0,"建造*"&amp;远征数据!$X19,"")&amp; IF(远征数据!$Y19&gt;0,"开发*"&amp;远征数据!$Y19,"")&amp; IF(远征数据!$AA19&gt;0,远征数据!$Z19&amp;"家*"&amp;远征数据!$AA19,"")</f>
        <v>开发*1</v>
      </c>
      <c r="K23" s="48">
        <f>IF(远征数据!$H19&gt;0,远征数据!$H19,"")</f>
        <v>47</v>
      </c>
      <c r="L23" s="45" t="str">
        <f>IF(远征数据!$I19&gt;0,远征数据!$I19,"")</f>
        <v/>
      </c>
      <c r="M23" s="49">
        <f>IF(远征数据!$J19&gt;0,远征数据!$J19,"")</f>
        <v>0.5</v>
      </c>
      <c r="N23" s="50" t="str">
        <f>IF(远征数据!$K19&gt;0,远征数据!$K19,"")</f>
        <v/>
      </c>
      <c r="O23" s="32">
        <f>TRUNC(远征数据!$N19*IF($E$4="是",1.5,1)*(1+$E$5*0.05))-远征数据!$H19</f>
        <v>-47</v>
      </c>
      <c r="P23" s="38">
        <f>TRUNC(远征数据!$O19*IF($E$4="是",1.5,1)*(1+$E$5*0.05))-远征数据!$I19</f>
        <v>240</v>
      </c>
      <c r="Q23" s="52">
        <f>TRUNC(远征数据!$P19*IF($E$4="是",1.5,1)*(1+$E$5*0.05))</f>
        <v>200</v>
      </c>
      <c r="R23" s="41">
        <f>TRUNC(远征数据!$Q19*IF($E$4="是",1.5,1)*(1+$E$5*0.05))</f>
        <v>0</v>
      </c>
      <c r="S23" s="53">
        <f t="shared" si="1"/>
        <v>393</v>
      </c>
      <c r="T23" s="63">
        <f>O23/(远征数据!$F19 * 60 + 远征数据!$G19)*IF($E$6 = "每小时",60,1)</f>
        <v>-7.8333333333333339</v>
      </c>
      <c r="U23" s="64">
        <f>P23/(远征数据!$F19 * 60 + 远征数据!$G19)*IF($E$6 = "每小时",60,1)</f>
        <v>40</v>
      </c>
      <c r="V23" s="65">
        <f>Q23/(远征数据!$F19 * 60 + 远征数据!$G19)*IF($E$6 = "每小时",60,1)</f>
        <v>33.333333333333336</v>
      </c>
      <c r="W23" s="66">
        <f>R23/(远征数据!$F19 * 60 + 远征数据!$G19)*IF($E$6 = "每小时",60,1)</f>
        <v>0</v>
      </c>
      <c r="X23" s="67">
        <f t="shared" si="2"/>
        <v>65.5</v>
      </c>
      <c r="Y23" s="56" t="str">
        <f>"最少"&amp;远征数据!$AB19&amp;"只，"&amp;远征数据!$AC19</f>
        <v>最少6只，轻1驱3必要</v>
      </c>
      <c r="Z23" s="57" t="str">
        <f>远征数据!$D19&amp; IF(远征数据!$E19 &gt; 0,"(总" &amp;远征数据!$E19&amp;")","")</f>
        <v>6</v>
      </c>
      <c r="AA23" s="58" t="str">
        <f>IF(远征数据!$AD19 &lt;&gt; "",远征数据!$AD19,"")</f>
        <v/>
      </c>
      <c r="AB23" s="36" t="str">
        <f>IF(远征数据!$AE19 &lt;&gt; "",远征数据!$AE19,"")</f>
        <v/>
      </c>
    </row>
    <row r="24" spans="2:28">
      <c r="B24" s="226">
        <v>15</v>
      </c>
      <c r="C24" s="34" t="str">
        <f>IF(远征数据!$F20&gt;0,远征数据!$F20 &amp; "小时","") &amp; IF(远征数据!$G20&gt;0,远征数据!$G20 &amp; "分","")</f>
        <v>12小时</v>
      </c>
      <c r="D24" s="33" t="str">
        <f>IF(远征数据!$N20&gt;0,TRUNC(远征数据!$N20*IF($E$4="是",1.5,1)*(1+$E$5*0.05)),"")</f>
        <v/>
      </c>
      <c r="E24" s="38" t="str">
        <f>IF(远征数据!$O20&gt;0,TRUNC(远征数据!$O20*IF($E$4="是",1.5,1)*(1+$E$5*0.05)),"")</f>
        <v/>
      </c>
      <c r="F24" s="40">
        <f>IF(远征数据!$P20&gt;0,TRUNC(远征数据!$P20*IF($E$4="是",1.5,1)*(1+$E$5*0.05)),"")</f>
        <v>300</v>
      </c>
      <c r="G24" s="41">
        <f>IF(远征数据!$Q20&gt;0,TRUNC(远征数据!$Q20*IF($E$4="是",1.5,1)*(1+$E$5*0.05)),"")</f>
        <v>400</v>
      </c>
      <c r="H24" s="43">
        <f t="shared" si="0"/>
        <v>700</v>
      </c>
      <c r="I24" s="47" t="str">
        <f>IF(远征数据!$R20&gt;0,"修复*"&amp;远征数据!$R20,"") &amp; IF(远征数据!$S20&gt;0,"建造*"&amp;远征数据!$S20,"")&amp; IF(远征数据!$T20&gt;0,"开发*"&amp;远征数据!$T20,"")&amp; IF(远征数据!$V20&gt;0,远征数据!$U20&amp;"家*"&amp;远征数据!$V20,"")</f>
        <v>大家*1</v>
      </c>
      <c r="J24" s="51" t="str">
        <f>IF(远征数据!$W20&gt;0,"修复*"&amp;远征数据!$W20,"") &amp; IF(远征数据!$X20&gt;0,"建造*"&amp;远征数据!$X20,"")&amp; IF(远征数据!$Y20&gt;0,"开发*"&amp;远征数据!$Y20,"")&amp; IF(远征数据!$AA20&gt;0,远征数据!$Z20&amp;"家*"&amp;远征数据!$AA20,"")</f>
        <v>开发*1</v>
      </c>
      <c r="K24" s="48">
        <f>IF(远征数据!$H20&gt;0,远征数据!$H20,"")</f>
        <v>62</v>
      </c>
      <c r="L24" s="45">
        <f>IF(远征数据!$I20&gt;0,远征数据!$I20,"")</f>
        <v>60</v>
      </c>
      <c r="M24" s="49">
        <f>IF(远征数据!$J20&gt;0,远征数据!$J20,"")</f>
        <v>0.5</v>
      </c>
      <c r="N24" s="50">
        <f>IF(远征数据!$K20&gt;0,远征数据!$K20,"")</f>
        <v>0.4</v>
      </c>
      <c r="O24" s="32">
        <f>TRUNC(远征数据!$N20*IF($E$4="是",1.5,1)*(1+$E$5*0.05))-远征数据!$H20</f>
        <v>-62</v>
      </c>
      <c r="P24" s="38">
        <f>TRUNC(远征数据!$O20*IF($E$4="是",1.5,1)*(1+$E$5*0.05))-远征数据!$I20</f>
        <v>-60</v>
      </c>
      <c r="Q24" s="52">
        <f>TRUNC(远征数据!$P20*IF($E$4="是",1.5,1)*(1+$E$5*0.05))</f>
        <v>300</v>
      </c>
      <c r="R24" s="41">
        <f>TRUNC(远征数据!$Q20*IF($E$4="是",1.5,1)*(1+$E$5*0.05))</f>
        <v>400</v>
      </c>
      <c r="S24" s="53">
        <f t="shared" si="1"/>
        <v>578</v>
      </c>
      <c r="T24" s="63">
        <f>O24/(远征数据!$F20 * 60 + 远征数据!$G20)*IF($E$6 = "每小时",60,1)</f>
        <v>-5.166666666666667</v>
      </c>
      <c r="U24" s="64">
        <f>P24/(远征数据!$F20 * 60 + 远征数据!$G20)*IF($E$6 = "每小时",60,1)</f>
        <v>-5</v>
      </c>
      <c r="V24" s="65">
        <f>Q24/(远征数据!$F20 * 60 + 远征数据!$G20)*IF($E$6 = "每小时",60,1)</f>
        <v>25</v>
      </c>
      <c r="W24" s="232">
        <f>R24/(远征数据!$F20 * 60 + 远征数据!$G20)*IF($E$6 = "每小时",60,1)</f>
        <v>33.333333333333336</v>
      </c>
      <c r="X24" s="67">
        <f t="shared" si="2"/>
        <v>48.166666666666671</v>
      </c>
      <c r="Y24" s="56" t="str">
        <f>"最少"&amp;远征数据!$AB20&amp;"只，"&amp;远征数据!$AC20</f>
        <v>最少6只，空母2驱2必要</v>
      </c>
      <c r="Z24" s="57" t="str">
        <f>远征数据!$D20&amp; IF(远征数据!$E20 &gt; 0,"(总" &amp;远征数据!$E20&amp;")","")</f>
        <v>9</v>
      </c>
      <c r="AA24" s="58" t="str">
        <f>IF(远征数据!$AD20 &lt;&gt; "",远征数据!$AD20,"")</f>
        <v/>
      </c>
      <c r="AB24" s="36" t="str">
        <f>IF(远征数据!$AE20 &lt;&gt; "",远征数据!$AE20,"")</f>
        <v>轻空母/水母可，潜母不可</v>
      </c>
    </row>
    <row r="25" spans="2:28">
      <c r="B25" s="226">
        <v>16</v>
      </c>
      <c r="C25" s="34" t="str">
        <f>IF(远征数据!$F21&gt;0,远征数据!$F21 &amp; "小时","") &amp; IF(远征数据!$G21&gt;0,远征数据!$G21 &amp; "分","")</f>
        <v>15小时</v>
      </c>
      <c r="D25" s="33">
        <f>IF(远征数据!$N21&gt;0,TRUNC(远征数据!$N21*IF($E$4="是",1.5,1)*(1+$E$5*0.05)),"")</f>
        <v>500</v>
      </c>
      <c r="E25" s="38">
        <f>IF(远征数据!$O21&gt;0,TRUNC(远征数据!$O21*IF($E$4="是",1.5,1)*(1+$E$5*0.05)),"")</f>
        <v>500</v>
      </c>
      <c r="F25" s="40">
        <f>IF(远征数据!$P21&gt;0,TRUNC(远征数据!$P21*IF($E$4="是",1.5,1)*(1+$E$5*0.05)),"")</f>
        <v>200</v>
      </c>
      <c r="G25" s="41">
        <f>IF(远征数据!$Q21&gt;0,TRUNC(远征数据!$Q21*IF($E$4="是",1.5,1)*(1+$E$5*0.05)),"")</f>
        <v>200</v>
      </c>
      <c r="H25" s="43">
        <f t="shared" si="0"/>
        <v>1400</v>
      </c>
      <c r="I25" s="47" t="str">
        <f>IF(远征数据!$R21&gt;0,"修复*"&amp;远征数据!$R21,"") &amp; IF(远征数据!$S21&gt;0,"建造*"&amp;远征数据!$S21,"")&amp; IF(远征数据!$T21&gt;0,"开发*"&amp;远征数据!$T21,"")&amp; IF(远征数据!$V21&gt;0,远征数据!$U21&amp;"家*"&amp;远征数据!$V21,"")</f>
        <v>建造*2</v>
      </c>
      <c r="J25" s="51" t="str">
        <f>IF(远征数据!$W21&gt;0,"修复*"&amp;远征数据!$W21,"") &amp; IF(远征数据!$X21&gt;0,"建造*"&amp;远征数据!$X21,"")&amp; IF(远征数据!$Y21&gt;0,"开发*"&amp;远征数据!$Y21,"")&amp; IF(远征数据!$AA21&gt;0,远征数据!$Z21&amp;"家*"&amp;远征数据!$AA21,"")</f>
        <v>开发*2</v>
      </c>
      <c r="K25" s="48">
        <f>IF(远征数据!$H21&gt;0,远征数据!$H21,"")</f>
        <v>47</v>
      </c>
      <c r="L25" s="45">
        <f>IF(远征数据!$I21&gt;0,远征数据!$I21,"")</f>
        <v>50</v>
      </c>
      <c r="M25" s="49">
        <f>IF(远征数据!$J21&gt;0,远征数据!$J21,"")</f>
        <v>0.5</v>
      </c>
      <c r="N25" s="50">
        <f>IF(远征数据!$K21&gt;0,远征数据!$K21,"")</f>
        <v>0.4</v>
      </c>
      <c r="O25" s="32">
        <f>TRUNC(远征数据!$N21*IF($E$4="是",1.5,1)*(1+$E$5*0.05))-远征数据!$H21</f>
        <v>453</v>
      </c>
      <c r="P25" s="38">
        <f>TRUNC(远征数据!$O21*IF($E$4="是",1.5,1)*(1+$E$5*0.05))-远征数据!$I21</f>
        <v>450</v>
      </c>
      <c r="Q25" s="52">
        <f>TRUNC(远征数据!$P21*IF($E$4="是",1.5,1)*(1+$E$5*0.05))</f>
        <v>200</v>
      </c>
      <c r="R25" s="41">
        <f>TRUNC(远征数据!$Q21*IF($E$4="是",1.5,1)*(1+$E$5*0.05))</f>
        <v>200</v>
      </c>
      <c r="S25" s="53">
        <f t="shared" si="1"/>
        <v>1303</v>
      </c>
      <c r="T25" s="63">
        <f>O25/(远征数据!$F21 * 60 + 远征数据!$G21)*IF($E$6 = "每小时",60,1)</f>
        <v>30.2</v>
      </c>
      <c r="U25" s="64">
        <f>P25/(远征数据!$F21 * 60 + 远征数据!$G21)*IF($E$6 = "每小时",60,1)</f>
        <v>30</v>
      </c>
      <c r="V25" s="65">
        <f>Q25/(远征数据!$F21 * 60 + 远征数据!$G21)*IF($E$6 = "每小时",60,1)</f>
        <v>13.333333333333332</v>
      </c>
      <c r="W25" s="66">
        <f>R25/(远征数据!$F21 * 60 + 远征数据!$G21)*IF($E$6 = "每小时",60,1)</f>
        <v>13.333333333333332</v>
      </c>
      <c r="X25" s="67">
        <f t="shared" si="2"/>
        <v>86.86666666666666</v>
      </c>
      <c r="Y25" s="56" t="str">
        <f>"最少"&amp;远征数据!$AB21&amp;"只，"&amp;远征数据!$AC21</f>
        <v>最少6只，轻1驱2必要</v>
      </c>
      <c r="Z25" s="57" t="str">
        <f>远征数据!$D21&amp; IF(远征数据!$E21 &gt; 0,"(总" &amp;远征数据!$E21&amp;")","")</f>
        <v>11</v>
      </c>
      <c r="AA25" s="58" t="str">
        <f>IF(远征数据!$AD21 &lt;&gt; "",远征数据!$AD21,"")</f>
        <v/>
      </c>
      <c r="AB25" s="36" t="str">
        <f>IF(远征数据!$AE21 &lt;&gt; "",远征数据!$AE21,"")</f>
        <v/>
      </c>
    </row>
    <row r="26" spans="2:28">
      <c r="B26" s="226">
        <v>17</v>
      </c>
      <c r="C26" s="34" t="str">
        <f>IF(远征数据!$F22&gt;0,远征数据!$F22 &amp; "小时","") &amp; IF(远征数据!$G22&gt;0,远征数据!$G22 &amp; "分","")</f>
        <v>45分</v>
      </c>
      <c r="D26" s="33">
        <f>IF(远征数据!$N22&gt;0,TRUNC(远征数据!$N22*IF($E$4="是",1.5,1)*(1+$E$5*0.05)),"")</f>
        <v>70</v>
      </c>
      <c r="E26" s="38">
        <f>IF(远征数据!$O22&gt;0,TRUNC(远征数据!$O22*IF($E$4="是",1.5,1)*(1+$E$5*0.05)),"")</f>
        <v>70</v>
      </c>
      <c r="F26" s="40">
        <f>IF(远征数据!$P22&gt;0,TRUNC(远征数据!$P22*IF($E$4="是",1.5,1)*(1+$E$5*0.05)),"")</f>
        <v>50</v>
      </c>
      <c r="G26" s="41" t="str">
        <f>IF(远征数据!$Q22&gt;0,TRUNC(远征数据!$Q22*IF($E$4="是",1.5,1)*(1+$E$5*0.05)),"")</f>
        <v/>
      </c>
      <c r="H26" s="43">
        <f t="shared" si="0"/>
        <v>190</v>
      </c>
      <c r="I26" s="47" t="str">
        <f>IF(远征数据!$R22&gt;0,"修复*"&amp;远征数据!$R22,"") &amp; IF(远征数据!$S22&gt;0,"建造*"&amp;远征数据!$S22,"")&amp; IF(远征数据!$T22&gt;0,"开发*"&amp;远征数据!$T22,"")&amp; IF(远征数据!$V22&gt;0,远征数据!$U22&amp;"家*"&amp;远征数据!$V22,"")</f>
        <v/>
      </c>
      <c r="J26" s="51" t="str">
        <f>IF(远征数据!$W22&gt;0,"修复*"&amp;远征数据!$W22,"") &amp; IF(远征数据!$X22&gt;0,"建造*"&amp;远征数据!$X22,"")&amp; IF(远征数据!$Y22&gt;0,"开发*"&amp;远征数据!$Y22,"")&amp; IF(远征数据!$AA22&gt;0,远征数据!$Z22&amp;"家*"&amp;远征数据!$AA22,"")</f>
        <v/>
      </c>
      <c r="K26" s="48">
        <f>IF(远征数据!$H22&gt;0,远征数据!$H22,"")</f>
        <v>27</v>
      </c>
      <c r="L26" s="45">
        <f>IF(远征数据!$I22&gt;0,远征数据!$I22,"")</f>
        <v>50</v>
      </c>
      <c r="M26" s="49">
        <f>IF(远征数据!$J22&gt;0,远征数据!$J22,"")</f>
        <v>0.3</v>
      </c>
      <c r="N26" s="50">
        <f>IF(远征数据!$K22&gt;0,远征数据!$K22,"")</f>
        <v>0.4</v>
      </c>
      <c r="O26" s="32">
        <f>TRUNC(远征数据!$N22*IF($E$4="是",1.5,1)*(1+$E$5*0.05))-远征数据!$H22</f>
        <v>43</v>
      </c>
      <c r="P26" s="38">
        <f>TRUNC(远征数据!$O22*IF($E$4="是",1.5,1)*(1+$E$5*0.05))-远征数据!$I22</f>
        <v>20</v>
      </c>
      <c r="Q26" s="52">
        <f>TRUNC(远征数据!$P22*IF($E$4="是",1.5,1)*(1+$E$5*0.05))</f>
        <v>50</v>
      </c>
      <c r="R26" s="41">
        <f>TRUNC(远征数据!$Q22*IF($E$4="是",1.5,1)*(1+$E$5*0.05))</f>
        <v>0</v>
      </c>
      <c r="S26" s="53">
        <f t="shared" si="1"/>
        <v>113</v>
      </c>
      <c r="T26" s="230">
        <f>O26/(远征数据!$F22 * 60 + 远征数据!$G22)*IF($E$6 = "每小时",60,1)</f>
        <v>57.333333333333336</v>
      </c>
      <c r="U26" s="235">
        <f>P26/(远征数据!$F22 * 60 + 远征数据!$G22)*IF($E$6 = "每小时",60,1)</f>
        <v>26.666666666666664</v>
      </c>
      <c r="V26" s="229">
        <f>Q26/(远征数据!$F22 * 60 + 远征数据!$G22)*IF($E$6 = "每小时",60,1)</f>
        <v>66.666666666666671</v>
      </c>
      <c r="W26" s="66">
        <f>R26/(远征数据!$F22 * 60 + 远征数据!$G22)*IF($E$6 = "每小时",60,1)</f>
        <v>0</v>
      </c>
      <c r="X26" s="231">
        <f t="shared" si="2"/>
        <v>150.66666666666669</v>
      </c>
      <c r="Y26" s="56" t="str">
        <f>"最少"&amp;远征数据!$AB22&amp;"只，"&amp;远征数据!$AC22</f>
        <v>最少6只，轻1驱3必要</v>
      </c>
      <c r="Z26" s="57" t="str">
        <f>远征数据!$D22&amp; IF(远征数据!$E22 &gt; 0,"(总" &amp;远征数据!$E22&amp;")","")</f>
        <v>20</v>
      </c>
      <c r="AA26" s="58" t="str">
        <f>IF(远征数据!$AD22 &lt;&gt; "",远征数据!$AD22,"")</f>
        <v/>
      </c>
      <c r="AB26" s="36" t="str">
        <f>IF(远征数据!$AE22 &lt;&gt; "",远征数据!$AE22,"")</f>
        <v/>
      </c>
    </row>
    <row r="27" spans="2:28">
      <c r="B27" s="196">
        <v>18</v>
      </c>
      <c r="C27" s="34" t="str">
        <f>IF(远征数据!$F23&gt;0,远征数据!$F23 &amp; "小时","") &amp; IF(远征数据!$G23&gt;0,远征数据!$G23 &amp; "分","")</f>
        <v>5小时</v>
      </c>
      <c r="D27" s="33" t="str">
        <f>IF(远征数据!$N23&gt;0,TRUNC(远征数据!$N23*IF($E$4="是",1.5,1)*(1+$E$5*0.05)),"")</f>
        <v/>
      </c>
      <c r="E27" s="38" t="str">
        <f>IF(远征数据!$O23&gt;0,TRUNC(远征数据!$O23*IF($E$4="是",1.5,1)*(1+$E$5*0.05)),"")</f>
        <v/>
      </c>
      <c r="F27" s="40">
        <f>IF(远征数据!$P23&gt;0,TRUNC(远征数据!$P23*IF($E$4="是",1.5,1)*(1+$E$5*0.05)),"")</f>
        <v>300</v>
      </c>
      <c r="G27" s="41">
        <f>IF(远征数据!$Q23&gt;0,TRUNC(远征数据!$Q23*IF($E$4="是",1.5,1)*(1+$E$5*0.05)),"")</f>
        <v>100</v>
      </c>
      <c r="H27" s="43">
        <f t="shared" si="0"/>
        <v>400</v>
      </c>
      <c r="I27" s="47" t="str">
        <f>IF(远征数据!$R23&gt;0,"修复*"&amp;远征数据!$R23,"") &amp; IF(远征数据!$S23&gt;0,"建造*"&amp;远征数据!$S23,"")&amp; IF(远征数据!$T23&gt;0,"开发*"&amp;远征数据!$T23,"")&amp; IF(远征数据!$V23&gt;0,远征数据!$U23&amp;"家*"&amp;远征数据!$V23,"")</f>
        <v>建造*1</v>
      </c>
      <c r="J27" s="51" t="str">
        <f>IF(远征数据!$W23&gt;0,"修复*"&amp;远征数据!$W23,"") &amp; IF(远征数据!$X23&gt;0,"建造*"&amp;远征数据!$X23,"")&amp; IF(远征数据!$Y23&gt;0,"开发*"&amp;远征数据!$Y23,"")&amp; IF(远征数据!$AA23&gt;0,远征数据!$Z23&amp;"家*"&amp;远征数据!$AA23,"")</f>
        <v/>
      </c>
      <c r="K27" s="48">
        <f>IF(远征数据!$H23&gt;0,远征数据!$H23,"")</f>
        <v>72</v>
      </c>
      <c r="L27" s="45">
        <f>IF(远征数据!$I23&gt;0,远征数据!$I23,"")</f>
        <v>33</v>
      </c>
      <c r="M27" s="49">
        <f>IF(远征数据!$J23&gt;0,远征数据!$J23,"")</f>
        <v>0.5</v>
      </c>
      <c r="N27" s="50">
        <f>IF(远征数据!$K23&gt;0,远征数据!$K23,"")</f>
        <v>0.2</v>
      </c>
      <c r="O27" s="32">
        <f>TRUNC(远征数据!$N23*IF($E$4="是",1.5,1)*(1+$E$5*0.05))-远征数据!$H23</f>
        <v>-72</v>
      </c>
      <c r="P27" s="38">
        <f>TRUNC(远征数据!$O23*IF($E$4="是",1.5,1)*(1+$E$5*0.05))-远征数据!$I23</f>
        <v>-33</v>
      </c>
      <c r="Q27" s="52">
        <f>TRUNC(远征数据!$P23*IF($E$4="是",1.5,1)*(1+$E$5*0.05))</f>
        <v>300</v>
      </c>
      <c r="R27" s="41">
        <f>TRUNC(远征数据!$Q23*IF($E$4="是",1.5,1)*(1+$E$5*0.05))</f>
        <v>100</v>
      </c>
      <c r="S27" s="53">
        <f t="shared" si="1"/>
        <v>295</v>
      </c>
      <c r="T27" s="63">
        <f>O27/(远征数据!$F23 * 60 + 远征数据!$G23)*IF($E$6 = "每小时",60,1)</f>
        <v>-14.399999999999999</v>
      </c>
      <c r="U27" s="64">
        <f>P27/(远征数据!$F23 * 60 + 远征数据!$G23)*IF($E$6 = "每小时",60,1)</f>
        <v>-6.6</v>
      </c>
      <c r="V27" s="65">
        <f>Q27/(远征数据!$F23 * 60 + 远征数据!$G23)*IF($E$6 = "每小时",60,1)</f>
        <v>60</v>
      </c>
      <c r="W27" s="66">
        <f>R27/(远征数据!$F23 * 60 + 远征数据!$G23)*IF($E$6 = "每小时",60,1)</f>
        <v>20</v>
      </c>
      <c r="X27" s="67">
        <f t="shared" si="2"/>
        <v>59</v>
      </c>
      <c r="Y27" s="56" t="str">
        <f>"最少"&amp;远征数据!$AB23&amp;"只，"&amp;远征数据!$AC23</f>
        <v>最少6只，空母3驱2必要</v>
      </c>
      <c r="Z27" s="57" t="str">
        <f>远征数据!$D23&amp; IF(远征数据!$E23 &gt; 0,"(总" &amp;远征数据!$E23&amp;")","")</f>
        <v>15</v>
      </c>
      <c r="AA27" s="58" t="str">
        <f>IF(远征数据!$AD23 &lt;&gt; "",远征数据!$AD23,"")</f>
        <v/>
      </c>
      <c r="AB27" s="36" t="str">
        <f>IF(远征数据!$AE23 &lt;&gt; "",远征数据!$AE23,"")</f>
        <v>轻空母/水母可，潜母不可</v>
      </c>
    </row>
    <row r="28" spans="2:28">
      <c r="B28" s="196">
        <v>19</v>
      </c>
      <c r="C28" s="34" t="str">
        <f>IF(远征数据!$F24&gt;0,远征数据!$F24 &amp; "小时","") &amp; IF(远征数据!$G24&gt;0,远征数据!$G24 &amp; "分","")</f>
        <v>6小时</v>
      </c>
      <c r="D28" s="33">
        <f>IF(远征数据!$N24&gt;0,TRUNC(远征数据!$N24*IF($E$4="是",1.5,1)*(1+$E$5*0.05)),"")</f>
        <v>400</v>
      </c>
      <c r="E28" s="38" t="str">
        <f>IF(远征数据!$O24&gt;0,TRUNC(远征数据!$O24*IF($E$4="是",1.5,1)*(1+$E$5*0.05)),"")</f>
        <v/>
      </c>
      <c r="F28" s="40">
        <f>IF(远征数据!$P24&gt;0,TRUNC(远征数据!$P24*IF($E$4="是",1.5,1)*(1+$E$5*0.05)),"")</f>
        <v>50</v>
      </c>
      <c r="G28" s="41">
        <f>IF(远征数据!$Q24&gt;0,TRUNC(远征数据!$Q24*IF($E$4="是",1.5,1)*(1+$E$5*0.05)),"")</f>
        <v>30</v>
      </c>
      <c r="H28" s="43">
        <f t="shared" si="0"/>
        <v>480</v>
      </c>
      <c r="I28" s="47" t="str">
        <f>IF(远征数据!$R24&gt;0,"修复*"&amp;远征数据!$R24,"") &amp; IF(远征数据!$S24&gt;0,"建造*"&amp;远征数据!$S24,"")&amp; IF(远征数据!$T24&gt;0,"开发*"&amp;远征数据!$T24,"")&amp; IF(远征数据!$V24&gt;0,远征数据!$U24&amp;"家*"&amp;远征数据!$V24,"")</f>
        <v>小家*1</v>
      </c>
      <c r="J28" s="51" t="str">
        <f>IF(远征数据!$W24&gt;0,"修复*"&amp;远征数据!$W24,"") &amp; IF(远征数据!$X24&gt;0,"建造*"&amp;远征数据!$X24,"")&amp; IF(远征数据!$Y24&gt;0,"开发*"&amp;远征数据!$Y24,"")&amp; IF(远征数据!$AA24&gt;0,远征数据!$Z24&amp;"家*"&amp;远征数据!$AA24,"")</f>
        <v>开发*1</v>
      </c>
      <c r="K28" s="48">
        <f>IF(远征数据!$H24&gt;0,远征数据!$H24,"")</f>
        <v>122</v>
      </c>
      <c r="L28" s="45">
        <f>IF(远征数据!$I24&gt;0,远征数据!$I24,"")</f>
        <v>116</v>
      </c>
      <c r="M28" s="49">
        <f>IF(远征数据!$J24&gt;0,远征数据!$J24,"")</f>
        <v>0.5</v>
      </c>
      <c r="N28" s="50">
        <f>IF(远征数据!$K24&gt;0,远征数据!$K24,"")</f>
        <v>0.4</v>
      </c>
      <c r="O28" s="32">
        <f>TRUNC(远征数据!$N24*IF($E$4="是",1.5,1)*(1+$E$5*0.05))-远征数据!$H24</f>
        <v>278</v>
      </c>
      <c r="P28" s="38">
        <f>TRUNC(远征数据!$O24*IF($E$4="是",1.5,1)*(1+$E$5*0.05))-远征数据!$I24</f>
        <v>-116</v>
      </c>
      <c r="Q28" s="52">
        <f>TRUNC(远征数据!$P24*IF($E$4="是",1.5,1)*(1+$E$5*0.05))</f>
        <v>50</v>
      </c>
      <c r="R28" s="41">
        <f>TRUNC(远征数据!$Q24*IF($E$4="是",1.5,1)*(1+$E$5*0.05))</f>
        <v>30</v>
      </c>
      <c r="S28" s="53">
        <f t="shared" si="1"/>
        <v>242</v>
      </c>
      <c r="T28" s="63">
        <f>O28/(远征数据!$F24 * 60 + 远征数据!$G24)*IF($E$6 = "每小时",60,1)</f>
        <v>46.333333333333336</v>
      </c>
      <c r="U28" s="64">
        <f>P28/(远征数据!$F24 * 60 + 远征数据!$G24)*IF($E$6 = "每小时",60,1)</f>
        <v>-19.333333333333336</v>
      </c>
      <c r="V28" s="65">
        <f>Q28/(远征数据!$F24 * 60 + 远征数据!$G24)*IF($E$6 = "每小时",60,1)</f>
        <v>8.3333333333333339</v>
      </c>
      <c r="W28" s="66">
        <f>R28/(远征数据!$F24 * 60 + 远征数据!$G24)*IF($E$6 = "每小时",60,1)</f>
        <v>5</v>
      </c>
      <c r="X28" s="67">
        <f t="shared" si="2"/>
        <v>40.333333333333336</v>
      </c>
      <c r="Y28" s="56" t="str">
        <f>"最少"&amp;远征数据!$AB24&amp;"只，"&amp;远征数据!$AC24</f>
        <v>最少6只，航战2驱2必要</v>
      </c>
      <c r="Z28" s="57" t="str">
        <f>远征数据!$D24&amp; IF(远征数据!$E24 &gt; 0,"(总" &amp;远征数据!$E24&amp;")","")</f>
        <v>20</v>
      </c>
      <c r="AA28" s="58" t="str">
        <f>IF(远征数据!$AD24 &lt;&gt; "",远征数据!$AD24,"")</f>
        <v/>
      </c>
      <c r="AB28" s="36" t="str">
        <f>IF(远征数据!$AE24 &lt;&gt; "",远征数据!$AE24,"")</f>
        <v>战舰不可</v>
      </c>
    </row>
    <row r="29" spans="2:28">
      <c r="B29" s="196">
        <v>20</v>
      </c>
      <c r="C29" s="34" t="str">
        <f>IF(远征数据!$F25&gt;0,远征数据!$F25 &amp; "小时","") &amp; IF(远征数据!$G25&gt;0,远征数据!$G25 &amp; "分","")</f>
        <v>2小时</v>
      </c>
      <c r="D29" s="33" t="str">
        <f>IF(远征数据!$N25&gt;0,TRUNC(远征数据!$N25*IF($E$4="是",1.5,1)*(1+$E$5*0.05)),"")</f>
        <v/>
      </c>
      <c r="E29" s="38" t="str">
        <f>IF(远征数据!$O25&gt;0,TRUNC(远征数据!$O25*IF($E$4="是",1.5,1)*(1+$E$5*0.05)),"")</f>
        <v/>
      </c>
      <c r="F29" s="40">
        <f>IF(远征数据!$P25&gt;0,TRUNC(远征数据!$P25*IF($E$4="是",1.5,1)*(1+$E$5*0.05)),"")</f>
        <v>150</v>
      </c>
      <c r="G29" s="41" t="str">
        <f>IF(远征数据!$Q25&gt;0,TRUNC(远征数据!$Q25*IF($E$4="是",1.5,1)*(1+$E$5*0.05)),"")</f>
        <v/>
      </c>
      <c r="H29" s="43">
        <f t="shared" si="0"/>
        <v>150</v>
      </c>
      <c r="I29" s="47" t="str">
        <f>IF(远征数据!$R25&gt;0,"修复*"&amp;远征数据!$R25,"") &amp; IF(远征数据!$S25&gt;0,"建造*"&amp;远征数据!$S25,"")&amp; IF(远征数据!$T25&gt;0,"开发*"&amp;远征数据!$T25,"")&amp; IF(远征数据!$V25&gt;0,远征数据!$U25&amp;"家*"&amp;远征数据!$V25,"")</f>
        <v>开发*1</v>
      </c>
      <c r="J29" s="51" t="str">
        <f>IF(远征数据!$W25&gt;0,"修复*"&amp;远征数据!$W25,"") &amp; IF(远征数据!$X25&gt;0,"建造*"&amp;远征数据!$X25,"")&amp; IF(远征数据!$Y25&gt;0,"开发*"&amp;远征数据!$Y25,"")&amp; IF(远征数据!$AA25&gt;0,远征数据!$Z25&amp;"家*"&amp;远征数据!$AA25,"")</f>
        <v>小家*1</v>
      </c>
      <c r="K29" s="48">
        <f>IF(远征数据!$H25&gt;0,远征数据!$H25,"")</f>
        <v>17</v>
      </c>
      <c r="L29" s="45">
        <f>IF(远征数据!$I25&gt;0,远征数据!$I25,"")</f>
        <v>18</v>
      </c>
      <c r="M29" s="49">
        <f>IF(远征数据!$J25&gt;0,远征数据!$J25,"")</f>
        <v>0.5</v>
      </c>
      <c r="N29" s="50">
        <f>IF(远征数据!$K25&gt;0,远征数据!$K25,"")</f>
        <v>0.4</v>
      </c>
      <c r="O29" s="32">
        <f>TRUNC(远征数据!$N25*IF($E$4="是",1.5,1)*(1+$E$5*0.05))-远征数据!$H25</f>
        <v>-17</v>
      </c>
      <c r="P29" s="38">
        <f>TRUNC(远征数据!$O25*IF($E$4="是",1.5,1)*(1+$E$5*0.05))-远征数据!$I25</f>
        <v>-18</v>
      </c>
      <c r="Q29" s="52">
        <f>TRUNC(远征数据!$P25*IF($E$4="是",1.5,1)*(1+$E$5*0.05))</f>
        <v>150</v>
      </c>
      <c r="R29" s="41">
        <f>TRUNC(远征数据!$Q25*IF($E$4="是",1.5,1)*(1+$E$5*0.05))</f>
        <v>0</v>
      </c>
      <c r="S29" s="53">
        <f t="shared" si="1"/>
        <v>115</v>
      </c>
      <c r="T29" s="63">
        <f>O29/(远征数据!$F25 * 60 + 远征数据!$G25)*IF($E$6 = "每小时",60,1)</f>
        <v>-8.5</v>
      </c>
      <c r="U29" s="64">
        <f>P29/(远征数据!$F25 * 60 + 远征数据!$G25)*IF($E$6 = "每小时",60,1)</f>
        <v>-9</v>
      </c>
      <c r="V29" s="65">
        <f>Q29/(远征数据!$F25 * 60 + 远征数据!$G25)*IF($E$6 = "每小时",60,1)</f>
        <v>75</v>
      </c>
      <c r="W29" s="66">
        <f>R29/(远征数据!$F25 * 60 + 远征数据!$G25)*IF($E$6 = "每小时",60,1)</f>
        <v>0</v>
      </c>
      <c r="X29" s="67">
        <f t="shared" si="2"/>
        <v>57.5</v>
      </c>
      <c r="Y29" s="56" t="str">
        <f>"最少"&amp;远征数据!$AB25&amp;"只，"&amp;远征数据!$AC25</f>
        <v>最少2只，潜艇1轻1必要</v>
      </c>
      <c r="Z29" s="57" t="str">
        <f>远征数据!$D25&amp; IF(远征数据!$E25 &gt; 0,"(总" &amp;远征数据!$E25&amp;")","")</f>
        <v>1</v>
      </c>
      <c r="AA29" s="58" t="str">
        <f>IF(远征数据!$AD25 &lt;&gt; "",远征数据!$AD25,"")</f>
        <v/>
      </c>
      <c r="AB29" s="36" t="str">
        <f>IF(远征数据!$AE25 &lt;&gt; "",远征数据!$AE25,"")</f>
        <v>潜母可</v>
      </c>
    </row>
    <row r="30" spans="2:28">
      <c r="B30" s="196">
        <v>21</v>
      </c>
      <c r="C30" s="34" t="str">
        <f>IF(远征数据!$F26&gt;0,远征数据!$F26 &amp; "小时","") &amp; IF(远征数据!$G26&gt;0,远征数据!$G26 &amp; "分","")</f>
        <v>2小时20分</v>
      </c>
      <c r="D30" s="33">
        <f>IF(远征数据!$N26&gt;0,TRUNC(远征数据!$N26*IF($E$4="是",1.5,1)*(1+$E$5*0.05)),"")</f>
        <v>320</v>
      </c>
      <c r="E30" s="38">
        <f>IF(远征数据!$O26&gt;0,TRUNC(远征数据!$O26*IF($E$4="是",1.5,1)*(1+$E$5*0.05)),"")</f>
        <v>270</v>
      </c>
      <c r="F30" s="40" t="str">
        <f>IF(远征数据!$P26&gt;0,TRUNC(远征数据!$P26*IF($E$4="是",1.5,1)*(1+$E$5*0.05)),"")</f>
        <v/>
      </c>
      <c r="G30" s="41" t="str">
        <f>IF(远征数据!$Q26&gt;0,TRUNC(远征数据!$Q26*IF($E$4="是",1.5,1)*(1+$E$5*0.05)),"")</f>
        <v/>
      </c>
      <c r="H30" s="43">
        <f t="shared" si="0"/>
        <v>590</v>
      </c>
      <c r="I30" s="47" t="str">
        <f>IF(远征数据!$R26&gt;0,"修复*"&amp;远征数据!$R26,"") &amp; IF(远征数据!$S26&gt;0,"建造*"&amp;远征数据!$S26,"")&amp; IF(远征数据!$T26&gt;0,"开发*"&amp;远征数据!$T26,"")&amp; IF(远征数据!$V26&gt;0,远征数据!$U26&amp;"家*"&amp;远征数据!$V26,"")</f>
        <v>小家*1</v>
      </c>
      <c r="J30" s="51" t="str">
        <f>IF(远征数据!$W26&gt;0,"修复*"&amp;远征数据!$W26,"") &amp; IF(远征数据!$X26&gt;0,"建造*"&amp;远征数据!$X26,"")&amp; IF(远征数据!$Y26&gt;0,"开发*"&amp;远征数据!$Y26,"")&amp; IF(远征数据!$AA26&gt;0,远征数据!$Z26&amp;"家*"&amp;远征数据!$AA26,"")</f>
        <v/>
      </c>
      <c r="K30" s="48">
        <f>IF(远征数据!$H26&gt;0,远征数据!$H26,"")</f>
        <v>68</v>
      </c>
      <c r="L30" s="45">
        <f>IF(远征数据!$I26&gt;0,远征数据!$I26,"")</f>
        <v>73</v>
      </c>
      <c r="M30" s="49">
        <f>IF(远征数据!$J26&gt;0,远征数据!$J26,"")</f>
        <v>0.8</v>
      </c>
      <c r="N30" s="50">
        <f>IF(远征数据!$K26&gt;0,远征数据!$K26,"")</f>
        <v>0.7</v>
      </c>
      <c r="O30" s="32">
        <f>TRUNC(远征数据!$N26*IF($E$4="是",1.5,1)*(1+$E$5*0.05))-远征数据!$H26</f>
        <v>252</v>
      </c>
      <c r="P30" s="38">
        <f>TRUNC(远征数据!$O26*IF($E$4="是",1.5,1)*(1+$E$5*0.05))-远征数据!$I26</f>
        <v>197</v>
      </c>
      <c r="Q30" s="52">
        <f>TRUNC(远征数据!$P26*IF($E$4="是",1.5,1)*(1+$E$5*0.05))</f>
        <v>0</v>
      </c>
      <c r="R30" s="41">
        <f>TRUNC(远征数据!$Q26*IF($E$4="是",1.5,1)*(1+$E$5*0.05))</f>
        <v>0</v>
      </c>
      <c r="S30" s="53">
        <f t="shared" si="1"/>
        <v>449</v>
      </c>
      <c r="T30" s="63">
        <f>O30/(远征数据!$F26 * 60 + 远征数据!$G26)*IF($E$6 = "每小时",60,1)</f>
        <v>108</v>
      </c>
      <c r="U30" s="64">
        <f>P30/(远征数据!$F26 * 60 + 远征数据!$G26)*IF($E$6 = "每小时",60,1)</f>
        <v>84.428571428571431</v>
      </c>
      <c r="V30" s="65">
        <f>Q30/(远征数据!$F26 * 60 + 远征数据!$G26)*IF($E$6 = "每小时",60,1)</f>
        <v>0</v>
      </c>
      <c r="W30" s="66">
        <f>R30/(远征数据!$F26 * 60 + 远征数据!$G26)*IF($E$6 = "每小时",60,1)</f>
        <v>0</v>
      </c>
      <c r="X30" s="67">
        <f t="shared" si="2"/>
        <v>192.42857142857144</v>
      </c>
      <c r="Y30" s="56" t="str">
        <f>"最少"&amp;远征数据!$AB26&amp;"只，"&amp;远征数据!$AC26</f>
        <v>最少5只，轻1驱4必要</v>
      </c>
      <c r="Z30" s="57" t="str">
        <f>远征数据!$D26&amp; IF(远征数据!$E26 &gt; 0,"(总" &amp;远征数据!$E26&amp;")","")</f>
        <v>15(总30)</v>
      </c>
      <c r="AA30" s="58" t="str">
        <f>IF(远征数据!$AD26 &lt;&gt; "",远征数据!$AD26,"")</f>
        <v>最少3只舰娘装备运输桶</v>
      </c>
      <c r="AB30" s="36" t="str">
        <f>IF(远征数据!$AE26 &lt;&gt; "",远征数据!$AE26,"")</f>
        <v>有无闪大成功报告</v>
      </c>
    </row>
    <row r="31" spans="2:28">
      <c r="B31" s="196">
        <v>22</v>
      </c>
      <c r="C31" s="34" t="str">
        <f>IF(远征数据!$F27&gt;0,远征数据!$F27 &amp; "小时","") &amp; IF(远征数据!$G27&gt;0,远征数据!$G27 &amp; "分","")</f>
        <v>3小时</v>
      </c>
      <c r="D31" s="33" t="str">
        <f>IF(远征数据!$N27&gt;0,TRUNC(远征数据!$N27*IF($E$4="是",1.5,1)*(1+$E$5*0.05)),"")</f>
        <v/>
      </c>
      <c r="E31" s="38">
        <f>IF(远征数据!$O27&gt;0,TRUNC(远征数据!$O27*IF($E$4="是",1.5,1)*(1+$E$5*0.05)),"")</f>
        <v>10</v>
      </c>
      <c r="F31" s="40" t="str">
        <f>IF(远征数据!$P27&gt;0,TRUNC(远征数据!$P27*IF($E$4="是",1.5,1)*(1+$E$5*0.05)),"")</f>
        <v/>
      </c>
      <c r="G31" s="41" t="str">
        <f>IF(远征数据!$Q27&gt;0,TRUNC(远征数据!$Q27*IF($E$4="是",1.5,1)*(1+$E$5*0.05)),"")</f>
        <v/>
      </c>
      <c r="H31" s="43">
        <f t="shared" si="0"/>
        <v>10</v>
      </c>
      <c r="I31" s="47" t="str">
        <f>IF(远征数据!$R27&gt;0,"修复*"&amp;远征数据!$R27,"") &amp; IF(远征数据!$S27&gt;0,"建造*"&amp;远征数据!$S27,"")&amp; IF(远征数据!$T27&gt;0,"开发*"&amp;远征数据!$T27,"")&amp; IF(远征数据!$V27&gt;0,远征数据!$U27&amp;"家*"&amp;远征数据!$V27,"")</f>
        <v/>
      </c>
      <c r="J31" s="51" t="str">
        <f>IF(远征数据!$W27&gt;0,"修复*"&amp;远征数据!$W27,"") &amp; IF(远征数据!$X27&gt;0,"建造*"&amp;远征数据!$X27,"")&amp; IF(远征数据!$Y27&gt;0,"开发*"&amp;远征数据!$Y27,"")&amp; IF(远征数据!$AA27&gt;0,远征数据!$Z27&amp;"家*"&amp;远征数据!$AA27,"")</f>
        <v/>
      </c>
      <c r="K31" s="48">
        <f>IF(远征数据!$H27&gt;0,远征数据!$H27,"")</f>
        <v>100</v>
      </c>
      <c r="L31" s="45">
        <f>IF(远征数据!$I27&gt;0,远征数据!$I27,"")</f>
        <v>118</v>
      </c>
      <c r="M31" s="49">
        <f>IF(远征数据!$J27&gt;0,远征数据!$J27,"")</f>
        <v>0.8</v>
      </c>
      <c r="N31" s="50">
        <f>IF(远征数据!$K27&gt;0,远征数据!$K27,"")</f>
        <v>0.7</v>
      </c>
      <c r="O31" s="32">
        <f>TRUNC(远征数据!$N27*IF($E$4="是",1.5,1)*(1+$E$5*0.05))-远征数据!$H27</f>
        <v>-100</v>
      </c>
      <c r="P31" s="38">
        <f>TRUNC(远征数据!$O27*IF($E$4="是",1.5,1)*(1+$E$5*0.05))-远征数据!$I27</f>
        <v>-108</v>
      </c>
      <c r="Q31" s="52">
        <f>TRUNC(远征数据!$P27*IF($E$4="是",1.5,1)*(1+$E$5*0.05))</f>
        <v>0</v>
      </c>
      <c r="R31" s="41">
        <f>TRUNC(远征数据!$Q27*IF($E$4="是",1.5,1)*(1+$E$5*0.05))</f>
        <v>0</v>
      </c>
      <c r="S31" s="53">
        <f t="shared" si="1"/>
        <v>-208</v>
      </c>
      <c r="T31" s="63">
        <f>O31/(远征数据!$F27 * 60 + 远征数据!$G27)*IF($E$6 = "每小时",60,1)</f>
        <v>-33.333333333333336</v>
      </c>
      <c r="U31" s="64">
        <f>P31/(远征数据!$F27 * 60 + 远征数据!$G27)*IF($E$6 = "每小时",60,1)</f>
        <v>-36</v>
      </c>
      <c r="V31" s="65">
        <f>Q31/(远征数据!$F27 * 60 + 远征数据!$G27)*IF($E$6 = "每小时",60,1)</f>
        <v>0</v>
      </c>
      <c r="W31" s="66">
        <f>R31/(远征数据!$F27 * 60 + 远征数据!$G27)*IF($E$6 = "每小时",60,1)</f>
        <v>0</v>
      </c>
      <c r="X31" s="67">
        <f t="shared" si="2"/>
        <v>-69.333333333333343</v>
      </c>
      <c r="Y31" s="56" t="str">
        <f>"最少"&amp;远征数据!$AB27&amp;"只，"&amp;远征数据!$AC27</f>
        <v>最少6只，重1轻1驱2必要</v>
      </c>
      <c r="Z31" s="57" t="str">
        <f>远征数据!$D27&amp; IF(远征数据!$E27 &gt; 0,"(总" &amp;远征数据!$E27&amp;")","")</f>
        <v>30(总45)</v>
      </c>
      <c r="AA31" s="58" t="str">
        <f>IF(远征数据!$AD27 &lt;&gt; "",远征数据!$AD27,"")</f>
        <v/>
      </c>
      <c r="AB31" s="36" t="str">
        <f>IF(远征数据!$AE27 &lt;&gt; "",远征数据!$AE27,"")</f>
        <v>旗舰经验1200/600，僚舰经验800/400，大成功双倍</v>
      </c>
    </row>
    <row r="32" spans="2:28">
      <c r="B32" s="196">
        <v>23</v>
      </c>
      <c r="C32" s="34" t="str">
        <f>IF(远征数据!$F28&gt;0,远征数据!$F28 &amp; "小时","") &amp; IF(远征数据!$G28&gt;0,远征数据!$G28 &amp; "分","")</f>
        <v>4小时</v>
      </c>
      <c r="D32" s="33" t="str">
        <f>IF(远征数据!$N28&gt;0,TRUNC(远征数据!$N28*IF($E$4="是",1.5,1)*(1+$E$5*0.05)),"")</f>
        <v/>
      </c>
      <c r="E32" s="38">
        <f>IF(远征数据!$O28&gt;0,TRUNC(远征数据!$O28*IF($E$4="是",1.5,1)*(1+$E$5*0.05)),"")</f>
        <v>20</v>
      </c>
      <c r="F32" s="40" t="str">
        <f>IF(远征数据!$P28&gt;0,TRUNC(远征数据!$P28*IF($E$4="是",1.5,1)*(1+$E$5*0.05)),"")</f>
        <v/>
      </c>
      <c r="G32" s="41">
        <f>IF(远征数据!$Q28&gt;0,TRUNC(远征数据!$Q28*IF($E$4="是",1.5,1)*(1+$E$5*0.05)),"")</f>
        <v>100</v>
      </c>
      <c r="H32" s="43">
        <f t="shared" si="0"/>
        <v>120</v>
      </c>
      <c r="I32" s="47" t="str">
        <f>IF(远征数据!$R28&gt;0,"修复*"&amp;远征数据!$R28,"") &amp; IF(远征数据!$S28&gt;0,"建造*"&amp;远征数据!$S28,"")&amp; IF(远征数据!$T28&gt;0,"开发*"&amp;远征数据!$T28,"")&amp; IF(远征数据!$V28&gt;0,远征数据!$U28&amp;"家*"&amp;远征数据!$V28,"")</f>
        <v/>
      </c>
      <c r="J32" s="51" t="str">
        <f>IF(远征数据!$W28&gt;0,"修复*"&amp;远征数据!$W28,"") &amp; IF(远征数据!$X28&gt;0,"建造*"&amp;远征数据!$X28,"")&amp; IF(远征数据!$Y28&gt;0,"开发*"&amp;远征数据!$Y28,"")&amp; IF(远征数据!$AA28&gt;0,远征数据!$Z28&amp;"家*"&amp;远征数据!$AA28,"")</f>
        <v/>
      </c>
      <c r="K32" s="48">
        <f>IF(远征数据!$H28&gt;0,远征数据!$H28,"")</f>
        <v>200</v>
      </c>
      <c r="L32" s="45">
        <f>IF(远征数据!$I28&gt;0,远征数据!$I28,"")</f>
        <v>232</v>
      </c>
      <c r="M32" s="49">
        <f>IF(远征数据!$J28&gt;0,远征数据!$J28,"")</f>
        <v>0.8</v>
      </c>
      <c r="N32" s="50">
        <f>IF(远征数据!$K28&gt;0,远征数据!$K28,"")</f>
        <v>0.8</v>
      </c>
      <c r="O32" s="32">
        <f>TRUNC(远征数据!$N28*IF($E$4="是",1.5,1)*(1+$E$5*0.05))-远征数据!$H28</f>
        <v>-200</v>
      </c>
      <c r="P32" s="38">
        <f>TRUNC(远征数据!$O28*IF($E$4="是",1.5,1)*(1+$E$5*0.05))-远征数据!$I28</f>
        <v>-212</v>
      </c>
      <c r="Q32" s="52">
        <f>TRUNC(远征数据!$P28*IF($E$4="是",1.5,1)*(1+$E$5*0.05))</f>
        <v>0</v>
      </c>
      <c r="R32" s="41">
        <f>TRUNC(远征数据!$Q28*IF($E$4="是",1.5,1)*(1+$E$5*0.05))</f>
        <v>100</v>
      </c>
      <c r="S32" s="53">
        <f t="shared" si="1"/>
        <v>-312</v>
      </c>
      <c r="T32" s="63">
        <f>O32/(远征数据!$F28 * 60 + 远征数据!$G28)*IF($E$6 = "每小时",60,1)</f>
        <v>-50</v>
      </c>
      <c r="U32" s="64">
        <f>P32/(远征数据!$F28 * 60 + 远征数据!$G28)*IF($E$6 = "每小时",60,1)</f>
        <v>-53</v>
      </c>
      <c r="V32" s="65">
        <f>Q32/(远征数据!$F28 * 60 + 远征数据!$G28)*IF($E$6 = "每小时",60,1)</f>
        <v>0</v>
      </c>
      <c r="W32" s="66">
        <f>R32/(远征数据!$F28 * 60 + 远征数据!$G28)*IF($E$6 = "每小时",60,1)</f>
        <v>25</v>
      </c>
      <c r="X32" s="67">
        <f t="shared" si="2"/>
        <v>-78</v>
      </c>
      <c r="Y32" s="56" t="str">
        <f>"最少"&amp;远征数据!$AB28&amp;"只，"&amp;远征数据!$AC28</f>
        <v>最少6只，航战2驱2必要</v>
      </c>
      <c r="Z32" s="57" t="str">
        <f>远征数据!$D28&amp; IF(远征数据!$E28 &gt; 0,"(总" &amp;远征数据!$E28&amp;")","")</f>
        <v>50(总200)</v>
      </c>
      <c r="AA32" s="58" t="str">
        <f>IF(远征数据!$AD28 &lt;&gt; "",远征数据!$AD28,"")</f>
        <v/>
      </c>
      <c r="AB32" s="36" t="str">
        <f>IF(远征数据!$AE28 &lt;&gt; "",远征数据!$AE28,"")</f>
        <v>旗舰经验1260/630，僚舰经验840/420，大成功双倍</v>
      </c>
    </row>
    <row r="33" spans="2:28">
      <c r="B33" s="196">
        <v>24</v>
      </c>
      <c r="C33" s="34" t="str">
        <f>IF(远征数据!$F29&gt;0,远征数据!$F29 &amp; "小时","") &amp; IF(远征数据!$G29&gt;0,远征数据!$G29 &amp; "分","")</f>
        <v>8小时20分</v>
      </c>
      <c r="D33" s="33">
        <f>IF(远征数据!$N29&gt;0,TRUNC(远征数据!$N29*IF($E$4="是",1.5,1)*(1+$E$5*0.05)),"")</f>
        <v>500</v>
      </c>
      <c r="E33" s="38" t="str">
        <f>IF(远征数据!$O29&gt;0,TRUNC(远征数据!$O29*IF($E$4="是",1.5,1)*(1+$E$5*0.05)),"")</f>
        <v/>
      </c>
      <c r="F33" s="40" t="str">
        <f>IF(远征数据!$P29&gt;0,TRUNC(远征数据!$P29*IF($E$4="是",1.5,1)*(1+$E$5*0.05)),"")</f>
        <v/>
      </c>
      <c r="G33" s="41">
        <f>IF(远征数据!$Q29&gt;0,TRUNC(远征数据!$Q29*IF($E$4="是",1.5,1)*(1+$E$5*0.05)),"")</f>
        <v>150</v>
      </c>
      <c r="H33" s="43">
        <f t="shared" si="0"/>
        <v>650</v>
      </c>
      <c r="I33" s="47" t="str">
        <f>IF(远征数据!$R29&gt;0,"修复*"&amp;远征数据!$R29,"") &amp; IF(远征数据!$S29&gt;0,"建造*"&amp;远征数据!$S29,"")&amp; IF(远征数据!$T29&gt;0,"开发*"&amp;远征数据!$T29,"")&amp; IF(远征数据!$V29&gt;0,远征数据!$U29&amp;"家*"&amp;远征数据!$V29,"")</f>
        <v>开发*2</v>
      </c>
      <c r="J33" s="51" t="str">
        <f>IF(远征数据!$W29&gt;0,"修复*"&amp;远征数据!$W29,"") &amp; IF(远征数据!$X29&gt;0,"建造*"&amp;远征数据!$X29,"")&amp; IF(远征数据!$Y29&gt;0,"开发*"&amp;远征数据!$Y29,"")&amp; IF(远征数据!$AA29&gt;0,远征数据!$Z29&amp;"家*"&amp;远征数据!$AA29,"")</f>
        <v>修复*1</v>
      </c>
      <c r="K33" s="48">
        <f>IF(远征数据!$H29&gt;0,远征数据!$H29,"")</f>
        <v>87</v>
      </c>
      <c r="L33" s="45">
        <f>IF(远征数据!$I29&gt;0,远征数据!$I29,"")</f>
        <v>75</v>
      </c>
      <c r="M33" s="49">
        <f>IF(远征数据!$J29&gt;0,远征数据!$J29,"")</f>
        <v>0.9</v>
      </c>
      <c r="N33" s="50">
        <f>IF(远征数据!$K29&gt;0,远征数据!$K29,"")</f>
        <v>0.6</v>
      </c>
      <c r="O33" s="32">
        <f>TRUNC(远征数据!$N29*IF($E$4="是",1.5,1)*(1+$E$5*0.05))-远征数据!$H29</f>
        <v>413</v>
      </c>
      <c r="P33" s="38">
        <f>TRUNC(远征数据!$O29*IF($E$4="是",1.5,1)*(1+$E$5*0.05))-远征数据!$I29</f>
        <v>-75</v>
      </c>
      <c r="Q33" s="52">
        <f>TRUNC(远征数据!$P29*IF($E$4="是",1.5,1)*(1+$E$5*0.05))</f>
        <v>0</v>
      </c>
      <c r="R33" s="41">
        <f>TRUNC(远征数据!$Q29*IF($E$4="是",1.5,1)*(1+$E$5*0.05))</f>
        <v>150</v>
      </c>
      <c r="S33" s="53">
        <f t="shared" si="1"/>
        <v>488</v>
      </c>
      <c r="T33" s="63">
        <f>O33/(远征数据!$F29 * 60 + 远征数据!$G29)*IF($E$6 = "每小时",60,1)</f>
        <v>49.559999999999995</v>
      </c>
      <c r="U33" s="64">
        <f>P33/(远征数据!$F29 * 60 + 远征数据!$G29)*IF($E$6 = "每小时",60,1)</f>
        <v>-9</v>
      </c>
      <c r="V33" s="65">
        <f>Q33/(远征数据!$F29 * 60 + 远征数据!$G29)*IF($E$6 = "每小时",60,1)</f>
        <v>0</v>
      </c>
      <c r="W33" s="66">
        <f>R33/(远征数据!$F29 * 60 + 远征数据!$G29)*IF($E$6 = "每小时",60,1)</f>
        <v>18</v>
      </c>
      <c r="X33" s="67">
        <f t="shared" si="2"/>
        <v>58.559999999999995</v>
      </c>
      <c r="Y33" s="56" t="str">
        <f>"最少"&amp;远征数据!$AB29&amp;"只，"&amp;远征数据!$AC29</f>
        <v>最少6只，轻巡1(旗舰固定)驱逐4必要</v>
      </c>
      <c r="Z33" s="57" t="str">
        <f>远征数据!$D29&amp; IF(远征数据!$E29 &gt; 0,"(总" &amp;远征数据!$E29&amp;")","")</f>
        <v>50(总200)</v>
      </c>
      <c r="AA33" s="58" t="str">
        <f>IF(远征数据!$AD29 &lt;&gt; "",远征数据!$AD29,"")</f>
        <v/>
      </c>
      <c r="AB33" s="36" t="str">
        <f>IF(远征数据!$AE29 &lt;&gt; "",远征数据!$AE29,"")</f>
        <v>有无闪大成功报告</v>
      </c>
    </row>
    <row r="34" spans="2:28">
      <c r="B34" s="196">
        <v>25</v>
      </c>
      <c r="C34" s="34" t="str">
        <f>IF(远征数据!$F30&gt;0,远征数据!$F30 &amp; "小时","") &amp; IF(远征数据!$G30&gt;0,远征数据!$G30 &amp; "分","")</f>
        <v>40小时</v>
      </c>
      <c r="D34" s="33">
        <f>IF(远征数据!$N30&gt;0,TRUNC(远征数据!$N30*IF($E$4="是",1.5,1)*(1+$E$5*0.05)),"")</f>
        <v>900</v>
      </c>
      <c r="E34" s="38" t="str">
        <f>IF(远征数据!$O30&gt;0,TRUNC(远征数据!$O30*IF($E$4="是",1.5,1)*(1+$E$5*0.05)),"")</f>
        <v/>
      </c>
      <c r="F34" s="40">
        <f>IF(远征数据!$P30&gt;0,TRUNC(远征数据!$P30*IF($E$4="是",1.5,1)*(1+$E$5*0.05)),"")</f>
        <v>500</v>
      </c>
      <c r="G34" s="41" t="str">
        <f>IF(远征数据!$Q30&gt;0,TRUNC(远征数据!$Q30*IF($E$4="是",1.5,1)*(1+$E$5*0.05)),"")</f>
        <v/>
      </c>
      <c r="H34" s="43">
        <f t="shared" si="0"/>
        <v>1400</v>
      </c>
      <c r="I34" s="47" t="str">
        <f>IF(远征数据!$R30&gt;0,"修复*"&amp;远征数据!$R30,"") &amp; IF(远征数据!$S30&gt;0,"建造*"&amp;远征数据!$S30,"")&amp; IF(远征数据!$T30&gt;0,"开发*"&amp;远征数据!$T30,"")&amp; IF(远征数据!$V30&gt;0,远征数据!$U30&amp;"家*"&amp;远征数据!$V30,"")</f>
        <v/>
      </c>
      <c r="J34" s="51" t="str">
        <f>IF(远征数据!$W30&gt;0,"修复*"&amp;远征数据!$W30,"") &amp; IF(远征数据!$X30&gt;0,"建造*"&amp;远征数据!$X30,"")&amp; IF(远征数据!$Y30&gt;0,"开发*"&amp;远征数据!$Y30,"")&amp; IF(远征数据!$AA30&gt;0,远征数据!$Z30&amp;"家*"&amp;远征数据!$AA30,"")</f>
        <v/>
      </c>
      <c r="K34" s="48">
        <f>IF(远征数据!$H30&gt;0,远征数据!$H30,"")</f>
        <v>54</v>
      </c>
      <c r="L34" s="45">
        <f>IF(远征数据!$I30&gt;0,远征数据!$I30,"")</f>
        <v>136</v>
      </c>
      <c r="M34" s="49">
        <f>IF(远征数据!$J30&gt;0,远征数据!$J30,"")</f>
        <v>0.5</v>
      </c>
      <c r="N34" s="50">
        <f>IF(远征数据!$K30&gt;0,远征数据!$K30,"")</f>
        <v>0.8</v>
      </c>
      <c r="O34" s="32">
        <f>TRUNC(远征数据!$N30*IF($E$4="是",1.5,1)*(1+$E$5*0.05))-远征数据!$H30</f>
        <v>846</v>
      </c>
      <c r="P34" s="38">
        <f>TRUNC(远征数据!$O30*IF($E$4="是",1.5,1)*(1+$E$5*0.05))-远征数据!$I30</f>
        <v>-136</v>
      </c>
      <c r="Q34" s="52">
        <f>TRUNC(远征数据!$P30*IF($E$4="是",1.5,1)*(1+$E$5*0.05))</f>
        <v>500</v>
      </c>
      <c r="R34" s="41">
        <f>TRUNC(远征数据!$Q30*IF($E$4="是",1.5,1)*(1+$E$5*0.05))</f>
        <v>0</v>
      </c>
      <c r="S34" s="53">
        <f t="shared" si="1"/>
        <v>1210</v>
      </c>
      <c r="T34" s="63">
        <f>O34/(远征数据!$F30 * 60 + 远征数据!$G30)*IF($E$6 = "每小时",60,1)</f>
        <v>21.15</v>
      </c>
      <c r="U34" s="64">
        <f>P34/(远征数据!$F30 * 60 + 远征数据!$G30)*IF($E$6 = "每小时",60,1)</f>
        <v>-3.4</v>
      </c>
      <c r="V34" s="65">
        <f>Q34/(远征数据!$F30 * 60 + 远征数据!$G30)*IF($E$6 = "每小时",60,1)</f>
        <v>12.5</v>
      </c>
      <c r="W34" s="66">
        <f>R34/(远征数据!$F30 * 60 + 远征数据!$G30)*IF($E$6 = "每小时",60,1)</f>
        <v>0</v>
      </c>
      <c r="X34" s="67">
        <f t="shared" si="2"/>
        <v>30.25</v>
      </c>
      <c r="Y34" s="56" t="str">
        <f>"最少"&amp;远征数据!$AB30&amp;"只，"&amp;远征数据!$AC30</f>
        <v>最少4只，重巡2驱2必要</v>
      </c>
      <c r="Z34" s="57" t="str">
        <f>远征数据!$D30&amp; IF(远征数据!$E30 &gt; 0,"(总" &amp;远征数据!$E30&amp;")","")</f>
        <v>25</v>
      </c>
      <c r="AA34" s="58" t="str">
        <f>IF(远征数据!$AD30 &lt;&gt; "",远征数据!$AD30,"")</f>
        <v/>
      </c>
      <c r="AB34" s="36" t="str">
        <f>IF(远征数据!$AE30 &lt;&gt; "",远征数据!$AE30,"")</f>
        <v>航巡不可</v>
      </c>
    </row>
    <row r="35" spans="2:28">
      <c r="B35" s="196">
        <v>26</v>
      </c>
      <c r="C35" s="34" t="str">
        <f>IF(远征数据!$F31&gt;0,远征数据!$F31 &amp; "小时","") &amp; IF(远征数据!$G31&gt;0,远征数据!$G31 &amp; "分","")</f>
        <v>80小时</v>
      </c>
      <c r="D35" s="33" t="str">
        <f>IF(远征数据!$N31&gt;0,TRUNC(远征数据!$N31*IF($E$4="是",1.5,1)*(1+$E$5*0.05)),"")</f>
        <v/>
      </c>
      <c r="E35" s="38" t="str">
        <f>IF(远征数据!$O31&gt;0,TRUNC(远征数据!$O31*IF($E$4="是",1.5,1)*(1+$E$5*0.05)),"")</f>
        <v/>
      </c>
      <c r="F35" s="40" t="str">
        <f>IF(远征数据!$P31&gt;0,TRUNC(远征数据!$P31*IF($E$4="是",1.5,1)*(1+$E$5*0.05)),"")</f>
        <v/>
      </c>
      <c r="G35" s="41">
        <f>IF(远征数据!$Q31&gt;0,TRUNC(远征数据!$Q31*IF($E$4="是",1.5,1)*(1+$E$5*0.05)),"")</f>
        <v>900</v>
      </c>
      <c r="H35" s="43">
        <f t="shared" si="0"/>
        <v>900</v>
      </c>
      <c r="I35" s="47" t="str">
        <f>IF(远征数据!$R31&gt;0,"修复*"&amp;远征数据!$R31,"") &amp; IF(远征数据!$S31&gt;0,"建造*"&amp;远征数据!$S31,"")&amp; IF(远征数据!$T31&gt;0,"开发*"&amp;远征数据!$T31,"")&amp; IF(远征数据!$V31&gt;0,远征数据!$U31&amp;"家*"&amp;远征数据!$V31,"")</f>
        <v>修复*3</v>
      </c>
      <c r="J35" s="51" t="str">
        <f>IF(远征数据!$W31&gt;0,"修复*"&amp;远征数据!$W31,"") &amp; IF(远征数据!$X31&gt;0,"建造*"&amp;远征数据!$X31,"")&amp; IF(远征数据!$Y31&gt;0,"开发*"&amp;远征数据!$Y31,"")&amp; IF(远征数据!$AA31&gt;0,远征数据!$Z31&amp;"家*"&amp;远征数据!$AA31,"")</f>
        <v/>
      </c>
      <c r="K35" s="48">
        <f>IF(远征数据!$H31&gt;0,远征数据!$H31,"")</f>
        <v>72</v>
      </c>
      <c r="L35" s="45">
        <f>IF(远征数据!$I31&gt;0,远征数据!$I31,"")</f>
        <v>80</v>
      </c>
      <c r="M35" s="49">
        <f>IF(远征数据!$J31&gt;0,远征数据!$J31,"")</f>
        <v>0.8</v>
      </c>
      <c r="N35" s="50">
        <f>IF(远征数据!$K31&gt;0,远征数据!$K31,"")</f>
        <v>0.8</v>
      </c>
      <c r="O35" s="32">
        <f>TRUNC(远征数据!$N31*IF($E$4="是",1.5,1)*(1+$E$5*0.05))-远征数据!$H31</f>
        <v>-72</v>
      </c>
      <c r="P35" s="38">
        <f>TRUNC(远征数据!$O31*IF($E$4="是",1.5,1)*(1+$E$5*0.05))-远征数据!$I31</f>
        <v>-80</v>
      </c>
      <c r="Q35" s="52">
        <f>TRUNC(远征数据!$P31*IF($E$4="是",1.5,1)*(1+$E$5*0.05))</f>
        <v>0</v>
      </c>
      <c r="R35" s="41">
        <f>TRUNC(远征数据!$Q31*IF($E$4="是",1.5,1)*(1+$E$5*0.05))</f>
        <v>900</v>
      </c>
      <c r="S35" s="53">
        <f t="shared" si="1"/>
        <v>748</v>
      </c>
      <c r="T35" s="63">
        <f>O35/(远征数据!$F31 * 60 + 远征数据!$G31)*IF($E$6 = "每小时",60,1)</f>
        <v>-0.89999999999999991</v>
      </c>
      <c r="U35" s="64">
        <f>P35/(远征数据!$F31 * 60 + 远征数据!$G31)*IF($E$6 = "每小时",60,1)</f>
        <v>-1</v>
      </c>
      <c r="V35" s="65">
        <f>Q35/(远征数据!$F31 * 60 + 远征数据!$G31)*IF($E$6 = "每小时",60,1)</f>
        <v>0</v>
      </c>
      <c r="W35" s="66">
        <f>R35/(远征数据!$F31 * 60 + 远征数据!$G31)*IF($E$6 = "每小时",60,1)</f>
        <v>11.25</v>
      </c>
      <c r="X35" s="67">
        <f t="shared" si="2"/>
        <v>9.35</v>
      </c>
      <c r="Y35" s="56" t="str">
        <f>"最少"&amp;远征数据!$AB31&amp;"只，"&amp;远征数据!$AC31</f>
        <v>最少4只，空母1轻1驱2必要</v>
      </c>
      <c r="Z35" s="57" t="str">
        <f>远征数据!$D31&amp; IF(远征数据!$E31 &gt; 0,"(总" &amp;远征数据!$E31&amp;")","")</f>
        <v>30</v>
      </c>
      <c r="AA35" s="58" t="str">
        <f>IF(远征数据!$AD31 &lt;&gt; "",远征数据!$AD31,"")</f>
        <v/>
      </c>
      <c r="AB35" s="36" t="str">
        <f>IF(远征数据!$AE31 &lt;&gt; "",远征数据!$AE31,"")</f>
        <v>轻空母，水母可，潜母不可</v>
      </c>
    </row>
    <row r="36" spans="2:28">
      <c r="B36" s="196">
        <v>27</v>
      </c>
      <c r="C36" s="34" t="str">
        <f>IF(远征数据!$F32&gt;0,远征数据!$F32 &amp; "小时","") &amp; IF(远征数据!$G32&gt;0,远征数据!$G32 &amp; "分","")</f>
        <v>20小时</v>
      </c>
      <c r="D36" s="33" t="str">
        <f>IF(远征数据!$N32&gt;0,TRUNC(远征数据!$N32*IF($E$4="是",1.5,1)*(1+$E$5*0.05)),"")</f>
        <v/>
      </c>
      <c r="E36" s="38" t="str">
        <f>IF(远征数据!$O32&gt;0,TRUNC(远征数据!$O32*IF($E$4="是",1.5,1)*(1+$E$5*0.05)),"")</f>
        <v/>
      </c>
      <c r="F36" s="40">
        <f>IF(远征数据!$P32&gt;0,TRUNC(远征数据!$P32*IF($E$4="是",1.5,1)*(1+$E$5*0.05)),"")</f>
        <v>800</v>
      </c>
      <c r="G36" s="41" t="str">
        <f>IF(远征数据!$Q32&gt;0,TRUNC(远征数据!$Q32*IF($E$4="是",1.5,1)*(1+$E$5*0.05)),"")</f>
        <v/>
      </c>
      <c r="H36" s="43">
        <f t="shared" si="0"/>
        <v>800</v>
      </c>
      <c r="I36" s="47" t="str">
        <f>IF(远征数据!$R32&gt;0,"修复*"&amp;远征数据!$R32,"") &amp; IF(远征数据!$S32&gt;0,"建造*"&amp;远征数据!$S32,"")&amp; IF(远征数据!$T32&gt;0,"开发*"&amp;远征数据!$T32,"")&amp; IF(远征数据!$V32&gt;0,远征数据!$U32&amp;"家*"&amp;远征数据!$V32,"")</f>
        <v>开发*1</v>
      </c>
      <c r="J36" s="51" t="str">
        <f>IF(远征数据!$W32&gt;0,"修复*"&amp;远征数据!$W32,"") &amp; IF(远征数据!$X32&gt;0,"建造*"&amp;远征数据!$X32,"")&amp; IF(远征数据!$Y32&gt;0,"开发*"&amp;远征数据!$Y32,"")&amp; IF(远征数据!$AA32&gt;0,远征数据!$Z32&amp;"家*"&amp;远征数据!$AA32,"")</f>
        <v>小家*2</v>
      </c>
      <c r="K36" s="48">
        <f>IF(远征数据!$H32&gt;0,远征数据!$H32,"")</f>
        <v>16</v>
      </c>
      <c r="L36" s="45">
        <f>IF(远征数据!$I32&gt;0,远征数据!$I32,"")</f>
        <v>32</v>
      </c>
      <c r="M36" s="49">
        <f>IF(远征数据!$J32&gt;0,远征数据!$J32,"")</f>
        <v>0.8</v>
      </c>
      <c r="N36" s="50">
        <f>IF(远征数据!$K32&gt;0,远征数据!$K32,"")</f>
        <v>0.8</v>
      </c>
      <c r="O36" s="32">
        <f>TRUNC(远征数据!$N32*IF($E$4="是",1.5,1)*(1+$E$5*0.05))-远征数据!$H32</f>
        <v>-16</v>
      </c>
      <c r="P36" s="38">
        <f>TRUNC(远征数据!$O32*IF($E$4="是",1.5,1)*(1+$E$5*0.05))-远征数据!$I32</f>
        <v>-32</v>
      </c>
      <c r="Q36" s="52">
        <f>TRUNC(远征数据!$P32*IF($E$4="是",1.5,1)*(1+$E$5*0.05))</f>
        <v>800</v>
      </c>
      <c r="R36" s="41">
        <f>TRUNC(远征数据!$Q32*IF($E$4="是",1.5,1)*(1+$E$5*0.05))</f>
        <v>0</v>
      </c>
      <c r="S36" s="53">
        <f t="shared" si="1"/>
        <v>752</v>
      </c>
      <c r="T36" s="63">
        <f>O36/(远征数据!$F32 * 60 + 远征数据!$G32)*IF($E$6 = "每小时",60,1)</f>
        <v>-0.8</v>
      </c>
      <c r="U36" s="64">
        <f>P36/(远征数据!$F32 * 60 + 远征数据!$G32)*IF($E$6 = "每小时",60,1)</f>
        <v>-1.6</v>
      </c>
      <c r="V36" s="65">
        <f>Q36/(远征数据!$F32 * 60 + 远征数据!$G32)*IF($E$6 = "每小时",60,1)</f>
        <v>40</v>
      </c>
      <c r="W36" s="66">
        <f>R36/(远征数据!$F32 * 60 + 远征数据!$G32)*IF($E$6 = "每小时",60,1)</f>
        <v>0</v>
      </c>
      <c r="X36" s="67">
        <f t="shared" si="2"/>
        <v>37.6</v>
      </c>
      <c r="Y36" s="56" t="str">
        <f>"最少"&amp;远征数据!$AB32&amp;"只，"&amp;远征数据!$AC32</f>
        <v>最少2只，潜艇2必要</v>
      </c>
      <c r="Z36" s="57" t="str">
        <f>远征数据!$D32&amp; IF(远征数据!$E32 &gt; 0,"(总" &amp;远征数据!$E32&amp;")","")</f>
        <v>1</v>
      </c>
      <c r="AA36" s="58" t="str">
        <f>IF(远征数据!$AD32 &lt;&gt; "",远征数据!$AD32,"")</f>
        <v/>
      </c>
      <c r="AB36" s="36" t="str">
        <f>IF(远征数据!$AE32 &lt;&gt; "",远征数据!$AE32,"")</f>
        <v>潜母可</v>
      </c>
    </row>
    <row r="37" spans="2:28">
      <c r="B37" s="196">
        <v>28</v>
      </c>
      <c r="C37" s="34" t="str">
        <f>IF(远征数据!$F33&gt;0,远征数据!$F33 &amp; "小时","") &amp; IF(远征数据!$G33&gt;0,远征数据!$G33 &amp; "分","")</f>
        <v>25小时</v>
      </c>
      <c r="D37" s="33" t="str">
        <f>IF(远征数据!$N33&gt;0,TRUNC(远征数据!$N33*IF($E$4="是",1.5,1)*(1+$E$5*0.05)),"")</f>
        <v/>
      </c>
      <c r="E37" s="38" t="str">
        <f>IF(远征数据!$O33&gt;0,TRUNC(远征数据!$O33*IF($E$4="是",1.5,1)*(1+$E$5*0.05)),"")</f>
        <v/>
      </c>
      <c r="F37" s="40">
        <f>IF(远征数据!$P33&gt;0,TRUNC(远征数据!$P33*IF($E$4="是",1.5,1)*(1+$E$5*0.05)),"")</f>
        <v>900</v>
      </c>
      <c r="G37" s="41">
        <f>IF(远征数据!$Q33&gt;0,TRUNC(远征数据!$Q33*IF($E$4="是",1.5,1)*(1+$E$5*0.05)),"")</f>
        <v>350</v>
      </c>
      <c r="H37" s="43">
        <f t="shared" si="0"/>
        <v>1250</v>
      </c>
      <c r="I37" s="47" t="str">
        <f>IF(远征数据!$R33&gt;0,"修复*"&amp;远征数据!$R33,"") &amp; IF(远征数据!$S33&gt;0,"建造*"&amp;远征数据!$S33,"")&amp; IF(远征数据!$T33&gt;0,"开发*"&amp;远征数据!$T33,"")&amp; IF(远征数据!$V33&gt;0,远征数据!$U33&amp;"家*"&amp;远征数据!$V33,"")</f>
        <v>开发*2</v>
      </c>
      <c r="J37" s="51" t="str">
        <f>IF(远征数据!$W33&gt;0,"修复*"&amp;远征数据!$W33,"") &amp; IF(远征数据!$X33&gt;0,"建造*"&amp;远征数据!$X33,"")&amp; IF(远征数据!$Y33&gt;0,"开发*"&amp;远征数据!$Y33,"")&amp; IF(远征数据!$AA33&gt;0,远征数据!$Z33&amp;"家*"&amp;远征数据!$AA33,"")</f>
        <v>中家*2</v>
      </c>
      <c r="K37" s="48">
        <f>IF(远征数据!$H33&gt;0,远征数据!$H33,"")</f>
        <v>24</v>
      </c>
      <c r="L37" s="45">
        <f>IF(远征数据!$I33&gt;0,远征数据!$I33,"")</f>
        <v>48</v>
      </c>
      <c r="M37" s="49">
        <f>IF(远征数据!$J33&gt;0,远征数据!$J33,"")</f>
        <v>0.8</v>
      </c>
      <c r="N37" s="50">
        <f>IF(远征数据!$K33&gt;0,远征数据!$K33,"")</f>
        <v>0.8</v>
      </c>
      <c r="O37" s="32">
        <f>TRUNC(远征数据!$N33*IF($E$4="是",1.5,1)*(1+$E$5*0.05))-远征数据!$H33</f>
        <v>-24</v>
      </c>
      <c r="P37" s="38">
        <f>TRUNC(远征数据!$O33*IF($E$4="是",1.5,1)*(1+$E$5*0.05))-远征数据!$I33</f>
        <v>-48</v>
      </c>
      <c r="Q37" s="52">
        <f>TRUNC(远征数据!$P33*IF($E$4="是",1.5,1)*(1+$E$5*0.05))</f>
        <v>900</v>
      </c>
      <c r="R37" s="41">
        <f>TRUNC(远征数据!$Q33*IF($E$4="是",1.5,1)*(1+$E$5*0.05))</f>
        <v>350</v>
      </c>
      <c r="S37" s="53">
        <f t="shared" si="1"/>
        <v>1178</v>
      </c>
      <c r="T37" s="63">
        <f>O37/(远征数据!$F33 * 60 + 远征数据!$G33)*IF($E$6 = "每小时",60,1)</f>
        <v>-0.96</v>
      </c>
      <c r="U37" s="64">
        <f>P37/(远征数据!$F33 * 60 + 远征数据!$G33)*IF($E$6 = "每小时",60,1)</f>
        <v>-1.92</v>
      </c>
      <c r="V37" s="65">
        <f>Q37/(远征数据!$F33 * 60 + 远征数据!$G33)*IF($E$6 = "每小时",60,1)</f>
        <v>36</v>
      </c>
      <c r="W37" s="66">
        <f>R37/(远征数据!$F33 * 60 + 远征数据!$G33)*IF($E$6 = "每小时",60,1)</f>
        <v>14</v>
      </c>
      <c r="X37" s="67">
        <f t="shared" si="2"/>
        <v>47.12</v>
      </c>
      <c r="Y37" s="56" t="str">
        <f>"最少"&amp;远征数据!$AB33&amp;"只，"&amp;远征数据!$AC33</f>
        <v>最少3只，潜艇3必要</v>
      </c>
      <c r="Z37" s="57" t="str">
        <f>远征数据!$D33&amp; IF(远征数据!$E33 &gt; 0,"(总" &amp;远征数据!$E33&amp;")","")</f>
        <v>30</v>
      </c>
      <c r="AA37" s="58" t="str">
        <f>IF(远征数据!$AD33 &lt;&gt; "",远征数据!$AD33,"")</f>
        <v/>
      </c>
      <c r="AB37" s="36" t="str">
        <f>IF(远征数据!$AE33 &lt;&gt; "",远征数据!$AE33,"")</f>
        <v>潜母可</v>
      </c>
    </row>
    <row r="38" spans="2:28">
      <c r="B38" s="196">
        <v>29</v>
      </c>
      <c r="C38" s="34" t="str">
        <f>IF(远征数据!$F34&gt;0,远征数据!$F34 &amp; "小时","") &amp; IF(远征数据!$G34&gt;0,远征数据!$G34 &amp; "分","")</f>
        <v>24小时</v>
      </c>
      <c r="D38" s="33" t="str">
        <f>IF(远征数据!$N34&gt;0,TRUNC(远征数据!$N34*IF($E$4="是",1.5,1)*(1+$E$5*0.05)),"")</f>
        <v/>
      </c>
      <c r="E38" s="38" t="str">
        <f>IF(远征数据!$O34&gt;0,TRUNC(远征数据!$O34*IF($E$4="是",1.5,1)*(1+$E$5*0.05)),"")</f>
        <v/>
      </c>
      <c r="F38" s="40" t="str">
        <f>IF(远征数据!$P34&gt;0,TRUNC(远征数据!$P34*IF($E$4="是",1.5,1)*(1+$E$5*0.05)),"")</f>
        <v/>
      </c>
      <c r="G38" s="41">
        <f>IF(远征数据!$Q34&gt;0,TRUNC(远征数据!$Q34*IF($E$4="是",1.5,1)*(1+$E$5*0.05)),"")</f>
        <v>100</v>
      </c>
      <c r="H38" s="43">
        <f t="shared" si="0"/>
        <v>100</v>
      </c>
      <c r="I38" s="47" t="str">
        <f>IF(远征数据!$R34&gt;0,"修复*"&amp;远征数据!$R34,"") &amp; IF(远征数据!$S34&gt;0,"建造*"&amp;远征数据!$S34,"")&amp; IF(远征数据!$T34&gt;0,"开发*"&amp;远征数据!$T34,"")&amp; IF(远征数据!$V34&gt;0,远征数据!$U34&amp;"家*"&amp;远征数据!$V34,"")</f>
        <v>开发*1</v>
      </c>
      <c r="J38" s="51" t="str">
        <f>IF(远征数据!$W34&gt;0,"修复*"&amp;远征数据!$W34,"") &amp; IF(远征数据!$X34&gt;0,"建造*"&amp;远征数据!$X34,"")&amp; IF(远征数据!$Y34&gt;0,"开发*"&amp;远征数据!$Y34,"")&amp; IF(远征数据!$AA34&gt;0,远征数据!$Z34&amp;"家*"&amp;远征数据!$AA34,"")</f>
        <v>小家*1</v>
      </c>
      <c r="K38" s="48">
        <f>IF(远征数据!$H34&gt;0,远征数据!$H34,"")</f>
        <v>27</v>
      </c>
      <c r="L38" s="45">
        <f>IF(远征数据!$I34&gt;0,远征数据!$I34,"")</f>
        <v>24</v>
      </c>
      <c r="M38" s="49">
        <f>IF(远征数据!$J34&gt;0,远征数据!$J34,"")</f>
        <v>0.9</v>
      </c>
      <c r="N38" s="50">
        <f>IF(远征数据!$K34&gt;0,远征数据!$K34,"")</f>
        <v>0.4</v>
      </c>
      <c r="O38" s="32">
        <f>TRUNC(远征数据!$N34*IF($E$4="是",1.5,1)*(1+$E$5*0.05))-远征数据!$H34</f>
        <v>-27</v>
      </c>
      <c r="P38" s="38">
        <f>TRUNC(远征数据!$O34*IF($E$4="是",1.5,1)*(1+$E$5*0.05))-远征数据!$I34</f>
        <v>-24</v>
      </c>
      <c r="Q38" s="52">
        <f>TRUNC(远征数据!$P34*IF($E$4="是",1.5,1)*(1+$E$5*0.05))</f>
        <v>0</v>
      </c>
      <c r="R38" s="41">
        <f>TRUNC(远征数据!$Q34*IF($E$4="是",1.5,1)*(1+$E$5*0.05))</f>
        <v>100</v>
      </c>
      <c r="S38" s="53">
        <f t="shared" si="1"/>
        <v>49</v>
      </c>
      <c r="T38" s="63">
        <f>O38/(远征数据!$F34 * 60 + 远征数据!$G34)*IF($E$6 = "每小时",60,1)</f>
        <v>-1.125</v>
      </c>
      <c r="U38" s="64">
        <f>P38/(远征数据!$F34 * 60 + 远征数据!$G34)*IF($E$6 = "每小时",60,1)</f>
        <v>-1</v>
      </c>
      <c r="V38" s="65">
        <f>Q38/(远征数据!$F34 * 60 + 远征数据!$G34)*IF($E$6 = "每小时",60,1)</f>
        <v>0</v>
      </c>
      <c r="W38" s="66">
        <f>R38/(远征数据!$F34 * 60 + 远征数据!$G34)*IF($E$6 = "每小时",60,1)</f>
        <v>4.166666666666667</v>
      </c>
      <c r="X38" s="67">
        <f t="shared" si="2"/>
        <v>2.041666666666667</v>
      </c>
      <c r="Y38" s="56" t="str">
        <f>"最少"&amp;远征数据!$AB34&amp;"只，"&amp;远征数据!$AC34</f>
        <v>最少3只，潜艇3必要</v>
      </c>
      <c r="Z38" s="57" t="str">
        <f>远征数据!$D34&amp; IF(远征数据!$E34 &gt; 0,"(总" &amp;远征数据!$E34&amp;")","")</f>
        <v>50</v>
      </c>
      <c r="AA38" s="58" t="str">
        <f>IF(远征数据!$AD34 &lt;&gt; "",远征数据!$AD34,"")</f>
        <v/>
      </c>
      <c r="AB38" s="36" t="str">
        <f>IF(远征数据!$AE34 &lt;&gt; "",远征数据!$AE34,"")</f>
        <v>潜母可</v>
      </c>
    </row>
    <row r="39" spans="2:28">
      <c r="B39" s="196">
        <v>30</v>
      </c>
      <c r="C39" s="34" t="str">
        <f>IF(远征数据!$F35&gt;0,远征数据!$F35 &amp; "小时","") &amp; IF(远征数据!$G35&gt;0,远征数据!$G35 &amp; "分","")</f>
        <v>48小时</v>
      </c>
      <c r="D39" s="33" t="str">
        <f>IF(远征数据!$N35&gt;0,TRUNC(远征数据!$N35*IF($E$4="是",1.5,1)*(1+$E$5*0.05)),"")</f>
        <v/>
      </c>
      <c r="E39" s="38" t="str">
        <f>IF(远征数据!$O35&gt;0,TRUNC(远征数据!$O35*IF($E$4="是",1.5,1)*(1+$E$5*0.05)),"")</f>
        <v/>
      </c>
      <c r="F39" s="40" t="str">
        <f>IF(远征数据!$P35&gt;0,TRUNC(远征数据!$P35*IF($E$4="是",1.5,1)*(1+$E$5*0.05)),"")</f>
        <v/>
      </c>
      <c r="G39" s="41">
        <f>IF(远征数据!$Q35&gt;0,TRUNC(远征数据!$Q35*IF($E$4="是",1.5,1)*(1+$E$5*0.05)),"")</f>
        <v>100</v>
      </c>
      <c r="H39" s="43">
        <f t="shared" si="0"/>
        <v>100</v>
      </c>
      <c r="I39" s="47" t="str">
        <f>IF(远征数据!$R35&gt;0,"修复*"&amp;远征数据!$R35,"") &amp; IF(远征数据!$S35&gt;0,"建造*"&amp;远征数据!$S35,"")&amp; IF(远征数据!$T35&gt;0,"开发*"&amp;远征数据!$T35,"")&amp; IF(远征数据!$V35&gt;0,远征数据!$U35&amp;"家*"&amp;远征数据!$V35,"")</f>
        <v>开发*3</v>
      </c>
      <c r="J39" s="51" t="str">
        <f>IF(远征数据!$W35&gt;0,"修复*"&amp;远征数据!$W35,"") &amp; IF(远征数据!$X35&gt;0,"建造*"&amp;远征数据!$X35,"")&amp; IF(远征数据!$Y35&gt;0,"开发*"&amp;远征数据!$Y35,"")&amp; IF(远征数据!$AA35&gt;0,远征数据!$Z35&amp;"家*"&amp;远征数据!$AA35,"")</f>
        <v/>
      </c>
      <c r="K39" s="48">
        <f>IF(远征数据!$H35&gt;0,远征数据!$H35,"")</f>
        <v>36</v>
      </c>
      <c r="L39" s="45">
        <f>IF(远征数据!$I35&gt;0,远征数据!$I35,"")</f>
        <v>56</v>
      </c>
      <c r="M39" s="49">
        <f>IF(远征数据!$J35&gt;0,远征数据!$J35,"")</f>
        <v>0.9</v>
      </c>
      <c r="N39" s="50">
        <f>IF(远征数据!$K35&gt;0,远征数据!$K35,"")</f>
        <v>0.7</v>
      </c>
      <c r="O39" s="32">
        <f>TRUNC(远征数据!$N35*IF($E$4="是",1.5,1)*(1+$E$5*0.05))-远征数据!$H35</f>
        <v>-36</v>
      </c>
      <c r="P39" s="38">
        <f>TRUNC(远征数据!$O35*IF($E$4="是",1.5,1)*(1+$E$5*0.05))-远征数据!$I35</f>
        <v>-56</v>
      </c>
      <c r="Q39" s="52">
        <f>TRUNC(远征数据!$P35*IF($E$4="是",1.5,1)*(1+$E$5*0.05))</f>
        <v>0</v>
      </c>
      <c r="R39" s="41">
        <f>TRUNC(远征数据!$Q35*IF($E$4="是",1.5,1)*(1+$E$5*0.05))</f>
        <v>100</v>
      </c>
      <c r="S39" s="53">
        <f t="shared" si="1"/>
        <v>8</v>
      </c>
      <c r="T39" s="63">
        <f>O39/(远征数据!$F35 * 60 + 远征数据!$G35)*IF($E$6 = "每小时",60,1)</f>
        <v>-0.75</v>
      </c>
      <c r="U39" s="64">
        <f>P39/(远征数据!$F35 * 60 + 远征数据!$G35)*IF($E$6 = "每小时",60,1)</f>
        <v>-1.1666666666666667</v>
      </c>
      <c r="V39" s="65">
        <f>Q39/(远征数据!$F35 * 60 + 远征数据!$G35)*IF($E$6 = "每小时",60,1)</f>
        <v>0</v>
      </c>
      <c r="W39" s="66">
        <f>R39/(远征数据!$F35 * 60 + 远征数据!$G35)*IF($E$6 = "每小时",60,1)</f>
        <v>2.0833333333333335</v>
      </c>
      <c r="X39" s="67">
        <f t="shared" si="2"/>
        <v>0.16666666666666674</v>
      </c>
      <c r="Y39" s="56" t="str">
        <f>"最少"&amp;远征数据!$AB35&amp;"只，"&amp;远征数据!$AC35</f>
        <v>最少4只，潜艇4必要</v>
      </c>
      <c r="Z39" s="57" t="str">
        <f>远征数据!$D35&amp; IF(远征数据!$E35 &gt; 0,"(总" &amp;远征数据!$E35&amp;")","")</f>
        <v>55</v>
      </c>
      <c r="AA39" s="58" t="str">
        <f>IF(远征数据!$AD35 &lt;&gt; "",远征数据!$AD35,"")</f>
        <v/>
      </c>
      <c r="AB39" s="36" t="str">
        <f>IF(远征数据!$AE35 &lt;&gt; "",远征数据!$AE35,"")</f>
        <v>潜母可</v>
      </c>
    </row>
    <row r="40" spans="2:28">
      <c r="B40" s="196">
        <v>31</v>
      </c>
      <c r="C40" s="34" t="str">
        <f>IF(远征数据!$F36&gt;0,远征数据!$F36 &amp; "小时","") &amp; IF(远征数据!$G36&gt;0,远征数据!$G36 &amp; "分","")</f>
        <v>2小时</v>
      </c>
      <c r="D40" s="33" t="str">
        <f>IF(远征数据!$N36&gt;0,TRUNC(远征数据!$N36*IF($E$4="是",1.5,1)*(1+$E$5*0.05)),"")</f>
        <v/>
      </c>
      <c r="E40" s="38">
        <f>IF(远征数据!$O36&gt;0,TRUNC(远征数据!$O36*IF($E$4="是",1.5,1)*(1+$E$5*0.05)),"")</f>
        <v>30</v>
      </c>
      <c r="F40" s="40" t="str">
        <f>IF(远征数据!$P36&gt;0,TRUNC(远征数据!$P36*IF($E$4="是",1.5,1)*(1+$E$5*0.05)),"")</f>
        <v/>
      </c>
      <c r="G40" s="41" t="str">
        <f>IF(远征数据!$Q36&gt;0,TRUNC(远征数据!$Q36*IF($E$4="是",1.5,1)*(1+$E$5*0.05)),"")</f>
        <v/>
      </c>
      <c r="H40" s="43">
        <f t="shared" si="0"/>
        <v>30</v>
      </c>
      <c r="I40" s="47" t="str">
        <f>IF(远征数据!$R36&gt;0,"修复*"&amp;远征数据!$R36,"") &amp; IF(远征数据!$S36&gt;0,"建造*"&amp;远征数据!$S36,"")&amp; IF(远征数据!$T36&gt;0,"开发*"&amp;远征数据!$T36,"")&amp; IF(远征数据!$V36&gt;0,远征数据!$U36&amp;"家*"&amp;远征数据!$V36,"")</f>
        <v>小家*1</v>
      </c>
      <c r="J40" s="51" t="str">
        <f>IF(远征数据!$W36&gt;0,"修复*"&amp;远征数据!$W36,"") &amp; IF(远征数据!$X36&gt;0,"建造*"&amp;远征数据!$X36,"")&amp; IF(远征数据!$Y36&gt;0,"开发*"&amp;远征数据!$Y36,"")&amp; IF(远征数据!$AA36&gt;0,远征数据!$Z36&amp;"家*"&amp;远征数据!$AA36,"")</f>
        <v/>
      </c>
      <c r="K40" s="48">
        <f>IF(远征数据!$H36&gt;0,远征数据!$H36,"")</f>
        <v>20</v>
      </c>
      <c r="L40" s="45" t="str">
        <f>IF(远征数据!$I36&gt;0,远征数据!$I36,"")</f>
        <v/>
      </c>
      <c r="M40" s="49">
        <f>IF(远征数据!$J36&gt;0,远征数据!$J36,"")</f>
        <v>0.5</v>
      </c>
      <c r="N40" s="50" t="str">
        <f>IF(远征数据!$K36&gt;0,远征数据!$K36,"")</f>
        <v/>
      </c>
      <c r="O40" s="32">
        <f>TRUNC(远征数据!$N36*IF($E$4="是",1.5,1)*(1+$E$5*0.05))-远征数据!$H36</f>
        <v>-20</v>
      </c>
      <c r="P40" s="38">
        <f>TRUNC(远征数据!$O36*IF($E$4="是",1.5,1)*(1+$E$5*0.05))-远征数据!$I36</f>
        <v>30</v>
      </c>
      <c r="Q40" s="52">
        <f>TRUNC(远征数据!$P36*IF($E$4="是",1.5,1)*(1+$E$5*0.05))</f>
        <v>0</v>
      </c>
      <c r="R40" s="41">
        <f>TRUNC(远征数据!$Q36*IF($E$4="是",1.5,1)*(1+$E$5*0.05))</f>
        <v>0</v>
      </c>
      <c r="S40" s="53">
        <f t="shared" si="1"/>
        <v>10</v>
      </c>
      <c r="T40" s="63">
        <f>O40/(远征数据!$F36 * 60 + 远征数据!$G36)*IF($E$6 = "每小时",60,1)</f>
        <v>-10</v>
      </c>
      <c r="U40" s="64">
        <f>P40/(远征数据!$F36 * 60 + 远征数据!$G36)*IF($E$6 = "每小时",60,1)</f>
        <v>15</v>
      </c>
      <c r="V40" s="65">
        <f>Q40/(远征数据!$F36 * 60 + 远征数据!$G36)*IF($E$6 = "每小时",60,1)</f>
        <v>0</v>
      </c>
      <c r="W40" s="66">
        <f>R40/(远征数据!$F36 * 60 + 远征数据!$G36)*IF($E$6 = "每小时",60,1)</f>
        <v>0</v>
      </c>
      <c r="X40" s="67">
        <f t="shared" si="2"/>
        <v>5</v>
      </c>
      <c r="Y40" s="56" t="str">
        <f>"最少"&amp;远征数据!$AB36&amp;"只，"&amp;远征数据!$AC36</f>
        <v>最少4只，潜艇4必要</v>
      </c>
      <c r="Z40" s="57" t="str">
        <f>远征数据!$D36&amp; IF(远征数据!$E36 &gt; 0,"(总" &amp;远征数据!$E36&amp;")","")</f>
        <v>60(总200)</v>
      </c>
      <c r="AA40" s="58" t="str">
        <f>IF(远征数据!$AD36 &lt;&gt; "",远征数据!$AD36,"")</f>
        <v/>
      </c>
      <c r="AB40" s="36" t="str">
        <f>IF(远征数据!$AE36 &lt;&gt; "",远征数据!$AE36,"")</f>
        <v>潜母可</v>
      </c>
    </row>
    <row r="41" spans="2:28">
      <c r="B41" s="196">
        <v>32</v>
      </c>
      <c r="C41" s="34" t="str">
        <f>IF(远征数据!$F37&gt;0,远征数据!$F37 &amp; "小时","") &amp; IF(远征数据!$G37&gt;0,远征数据!$G37 &amp; "分","")</f>
        <v>24小时</v>
      </c>
      <c r="D41" s="33">
        <f>IF(远征数据!$N37&gt;0,TRUNC(远征数据!$N37*IF($E$4="是",1.5,1)*(1+$E$5*0.05)),"")</f>
        <v>50</v>
      </c>
      <c r="E41" s="38">
        <f>IF(远征数据!$O37&gt;0,TRUNC(远征数据!$O37*IF($E$4="是",1.5,1)*(1+$E$5*0.05)),"")</f>
        <v>50</v>
      </c>
      <c r="F41" s="40">
        <f>IF(远征数据!$P37&gt;0,TRUNC(远征数据!$P37*IF($E$4="是",1.5,1)*(1+$E$5*0.05)),"")</f>
        <v>50</v>
      </c>
      <c r="G41" s="41">
        <f>IF(远征数据!$Q37&gt;0,TRUNC(远征数据!$Q37*IF($E$4="是",1.5,1)*(1+$E$5*0.05)),"")</f>
        <v>50</v>
      </c>
      <c r="H41" s="43">
        <f t="shared" si="0"/>
        <v>200</v>
      </c>
      <c r="I41" s="47" t="str">
        <f>IF(远征数据!$R37&gt;0,"修复*"&amp;远征数据!$R37,"") &amp; IF(远征数据!$S37&gt;0,"建造*"&amp;远征数据!$S37,"")&amp; IF(远征数据!$T37&gt;0,"开发*"&amp;远征数据!$T37,"")&amp; IF(远征数据!$V37&gt;0,远征数据!$U37&amp;"家*"&amp;远征数据!$V37,"")</f>
        <v>大家*1</v>
      </c>
      <c r="J41" s="51" t="str">
        <f>IF(远征数据!$W37&gt;0,"修复*"&amp;远征数据!$W37,"") &amp; IF(远征数据!$X37&gt;0,"建造*"&amp;远征数据!$X37,"")&amp; IF(远征数据!$Y37&gt;0,"开发*"&amp;远征数据!$Y37,"")&amp; IF(远征数据!$AA37&gt;0,远征数据!$Z37&amp;"家*"&amp;远征数据!$AA37,"")</f>
        <v>开发*3</v>
      </c>
      <c r="K41" s="48">
        <f>IF(远征数据!$H37&gt;0,远征数据!$H37,"")</f>
        <v>53</v>
      </c>
      <c r="L41" s="45">
        <f>IF(远征数据!$I37&gt;0,远征数据!$I37,"")</f>
        <v>16</v>
      </c>
      <c r="M41" s="49">
        <f>IF(远征数据!$J37&gt;0,远征数据!$J37,"")</f>
        <v>0.9</v>
      </c>
      <c r="N41" s="50">
        <f>IF(远征数据!$K37&gt;0,远征数据!$K37,"")</f>
        <v>0.3</v>
      </c>
      <c r="O41" s="32">
        <f>TRUNC(远征数据!$N37*IF($E$4="是",1.5,1)*(1+$E$5*0.05))-远征数据!$H37</f>
        <v>-3</v>
      </c>
      <c r="P41" s="38">
        <f>TRUNC(远征数据!$O37*IF($E$4="是",1.5,1)*(1+$E$5*0.05))-远征数据!$I37</f>
        <v>34</v>
      </c>
      <c r="Q41" s="52">
        <f>TRUNC(远征数据!$P37*IF($E$4="是",1.5,1)*(1+$E$5*0.05))</f>
        <v>50</v>
      </c>
      <c r="R41" s="41">
        <f>TRUNC(远征数据!$Q37*IF($E$4="是",1.5,1)*(1+$E$5*0.05))</f>
        <v>50</v>
      </c>
      <c r="S41" s="53">
        <f t="shared" si="1"/>
        <v>131</v>
      </c>
      <c r="T41" s="63">
        <f>O41/(远征数据!$F37 * 60 + 远征数据!$G37)*IF($E$6 = "每小时",60,1)</f>
        <v>-0.125</v>
      </c>
      <c r="U41" s="64">
        <f>P41/(远征数据!$F37 * 60 + 远征数据!$G37)*IF($E$6 = "每小时",60,1)</f>
        <v>1.4166666666666665</v>
      </c>
      <c r="V41" s="65">
        <f>Q41/(远征数据!$F37 * 60 + 远征数据!$G37)*IF($E$6 = "每小时",60,1)</f>
        <v>2.0833333333333335</v>
      </c>
      <c r="W41" s="66">
        <f>R41/(远征数据!$F37 * 60 + 远征数据!$G37)*IF($E$6 = "每小时",60,1)</f>
        <v>2.0833333333333335</v>
      </c>
      <c r="X41" s="67">
        <f t="shared" si="2"/>
        <v>5.4583333333333339</v>
      </c>
      <c r="Y41" s="56" t="str">
        <f>"最少"&amp;远征数据!$AB37&amp;"只，"&amp;远征数据!$AC37</f>
        <v>最少3只，练巡(旗舰固定)驱逐2必要</v>
      </c>
      <c r="Z41" s="57" t="str">
        <f>远征数据!$D37&amp; IF(远征数据!$E37 &gt; 0,"(总" &amp;远征数据!$E37&amp;")","")</f>
        <v>5</v>
      </c>
      <c r="AA41" s="58" t="str">
        <f>IF(远征数据!$AD37 &lt;&gt; "",远征数据!$AD37,"")</f>
        <v/>
      </c>
      <c r="AB41" s="36" t="str">
        <f>IF(远征数据!$AE37 &lt;&gt; "",远征数据!$AE37,"")</f>
        <v>旗舰只可为练巡（目前只有香取/鹿岛），获得经验根据旗舰等级变化</v>
      </c>
    </row>
    <row r="42" spans="2:28">
      <c r="B42" s="196">
        <v>33</v>
      </c>
      <c r="C42" s="34" t="str">
        <f>IF(远征数据!$F38&gt;0,远征数据!$F38 &amp; "小时","") &amp; IF(远征数据!$G38&gt;0,远征数据!$G38 &amp; "分","")</f>
        <v>15分</v>
      </c>
      <c r="D42" s="33"/>
      <c r="E42" s="38"/>
      <c r="F42" s="40"/>
      <c r="G42" s="41"/>
      <c r="H42" s="43"/>
      <c r="I42" s="47"/>
      <c r="J42" s="51"/>
      <c r="K42" s="48"/>
      <c r="L42" s="45"/>
      <c r="M42" s="49"/>
      <c r="N42" s="50"/>
      <c r="O42" s="32"/>
      <c r="P42" s="38"/>
      <c r="Q42" s="52"/>
      <c r="R42" s="41"/>
      <c r="S42" s="53"/>
      <c r="T42" s="63"/>
      <c r="U42" s="64"/>
      <c r="V42" s="65"/>
      <c r="W42" s="66"/>
      <c r="X42" s="67"/>
      <c r="Y42" s="56" t="str">
        <f>"最少"&amp;远征数据!$AB38&amp;"只，"&amp;远征数据!$AC38</f>
        <v>最少2只，驱2必要</v>
      </c>
      <c r="Z42" s="57"/>
      <c r="AA42" s="59" t="s">
        <v>1065</v>
      </c>
      <c r="AB42" s="36" t="str">
        <f>IF(远征数据!$AE38 &lt;&gt; "",远征数据!$AE38,"")</f>
        <v>参考支援舰队</v>
      </c>
    </row>
    <row r="43" spans="2:28">
      <c r="B43" s="196">
        <v>34</v>
      </c>
      <c r="C43" s="34" t="str">
        <f>IF(远征数据!$F39&gt;0,远征数据!$F39 &amp; "小时","") &amp; IF(远征数据!$G39&gt;0,远征数据!$G39 &amp; "分","")</f>
        <v>30分</v>
      </c>
      <c r="D43" s="33"/>
      <c r="E43" s="38"/>
      <c r="F43" s="40"/>
      <c r="G43" s="41"/>
      <c r="H43" s="43"/>
      <c r="I43" s="47"/>
      <c r="J43" s="51"/>
      <c r="K43" s="48"/>
      <c r="L43" s="45"/>
      <c r="M43" s="49"/>
      <c r="N43" s="50"/>
      <c r="O43" s="32"/>
      <c r="P43" s="38"/>
      <c r="Q43" s="52"/>
      <c r="R43" s="41"/>
      <c r="S43" s="53"/>
      <c r="T43" s="63"/>
      <c r="U43" s="64"/>
      <c r="V43" s="65"/>
      <c r="W43" s="66"/>
      <c r="X43" s="67"/>
      <c r="Y43" s="56" t="str">
        <f>"最少"&amp;远征数据!$AB39&amp;"只，"&amp;远征数据!$AC39</f>
        <v>最少2只，驱2必要</v>
      </c>
      <c r="Z43" s="57"/>
      <c r="AA43" s="59" t="s">
        <v>1066</v>
      </c>
      <c r="AB43" s="36" t="str">
        <f>IF(远征数据!$AE39 &lt;&gt; "",远征数据!$AE39,"")</f>
        <v>参考支援舰队</v>
      </c>
    </row>
    <row r="44" spans="2:28">
      <c r="B44" s="196">
        <v>35</v>
      </c>
      <c r="C44" s="34" t="str">
        <f>IF(远征数据!$F40&gt;0,远征数据!$F40 &amp; "小时","") &amp; IF(远征数据!$G40&gt;0,远征数据!$G40 &amp; "分","")</f>
        <v>7小时</v>
      </c>
      <c r="D44" s="33" t="str">
        <f>IF(远征数据!$N40&gt;0,TRUNC(远征数据!$N40*IF($E$4="是",1.5,1)*(1+$E$5*0.05)),"")</f>
        <v/>
      </c>
      <c r="E44" s="38" t="str">
        <f>IF(远征数据!$O40&gt;0,TRUNC(远征数据!$O40*IF($E$4="是",1.5,1)*(1+$E$5*0.05)),"")</f>
        <v/>
      </c>
      <c r="F44" s="40">
        <f>IF(远征数据!$P40&gt;0,TRUNC(远征数据!$P40*IF($E$4="是",1.5,1)*(1+$E$5*0.05)),"")</f>
        <v>240</v>
      </c>
      <c r="G44" s="41">
        <f>IF(远征数据!$Q40&gt;0,TRUNC(远征数据!$Q40*IF($E$4="是",1.5,1)*(1+$E$5*0.05)),"")</f>
        <v>280</v>
      </c>
      <c r="H44" s="43">
        <f t="shared" ref="H44:H49" si="3">SUM(D44:G44)</f>
        <v>520</v>
      </c>
      <c r="I44" s="47" t="str">
        <f>IF(远征数据!$R40&gt;0,"修复*"&amp;远征数据!$R40,"") &amp; IF(远征数据!$S40&gt;0,"建造*"&amp;远征数据!$S40,"")&amp; IF(远征数据!$T40&gt;0,"开发*"&amp;远征数据!$T40,"")&amp; IF(远征数据!$V40&gt;0,远征数据!$U40&amp;"家*"&amp;远征数据!$V40,"")</f>
        <v>小家*2</v>
      </c>
      <c r="J44" s="51" t="str">
        <f>IF(远征数据!$W40&gt;0,"修复*"&amp;远征数据!$W40,"") &amp; IF(远征数据!$X40&gt;0,"建造*"&amp;远征数据!$X40,"")&amp; IF(远征数据!$Y40&gt;0,"开发*"&amp;远征数据!$Y40,"")&amp; IF(远征数据!$AA40&gt;0,远征数据!$Z40&amp;"家*"&amp;远征数据!$AA40,"")</f>
        <v>开发*1</v>
      </c>
      <c r="K44" s="48">
        <f>IF(远征数据!$H40&gt;0,远征数据!$H40,"")</f>
        <v>124</v>
      </c>
      <c r="L44" s="45">
        <f>IF(远征数据!$I40&gt;0,远征数据!$I40,"")</f>
        <v>156</v>
      </c>
      <c r="M44" s="49">
        <f>IF(远征数据!$J40&gt;0,远征数据!$J40,"")</f>
        <v>0.8</v>
      </c>
      <c r="N44" s="50">
        <f>IF(远征数据!$K40&gt;0,远征数据!$K40,"")</f>
        <v>0.8</v>
      </c>
      <c r="O44" s="32">
        <f>TRUNC(远征数据!$N40*IF($E$4="是",1.5,1)*(1+$E$5*0.05))-远征数据!$H40</f>
        <v>-124</v>
      </c>
      <c r="P44" s="38">
        <f>TRUNC(远征数据!$O40*IF($E$4="是",1.5,1)*(1+$E$5*0.05))-远征数据!$I40</f>
        <v>-156</v>
      </c>
      <c r="Q44" s="52">
        <f>TRUNC(远征数据!$P40*IF($E$4="是",1.5,1)*(1+$E$5*0.05))</f>
        <v>240</v>
      </c>
      <c r="R44" s="41">
        <f>TRUNC(远征数据!$Q40*IF($E$4="是",1.5,1)*(1+$E$5*0.05))</f>
        <v>280</v>
      </c>
      <c r="S44" s="53">
        <f t="shared" ref="S44:S49" si="4">SUM(O44:R44)</f>
        <v>240</v>
      </c>
      <c r="T44" s="63">
        <f>O44/(远征数据!$F40 * 60 + 远征数据!$G40)*IF($E$6 = "每小时",60,1)</f>
        <v>-17.714285714285715</v>
      </c>
      <c r="U44" s="64">
        <f>P44/(远征数据!$F40 * 60 + 远征数据!$G40)*IF($E$6 = "每小时",60,1)</f>
        <v>-22.285714285714285</v>
      </c>
      <c r="V44" s="65">
        <f>Q44/(远征数据!$F40 * 60 + 远征数据!$G40)*IF($E$6 = "每小时",60,1)</f>
        <v>34.285714285714285</v>
      </c>
      <c r="W44" s="66">
        <f>R44/(远征数据!$F40 * 60 + 远征数据!$G40)*IF($E$6 = "每小时",60,1)</f>
        <v>40</v>
      </c>
      <c r="X44" s="67">
        <f t="shared" ref="X44:X49" si="5">SUM(T44:W44)</f>
        <v>34.285714285714285</v>
      </c>
      <c r="Y44" s="56" t="str">
        <f>"最少"&amp;远征数据!$AB40&amp;"只，"&amp;远征数据!$AC40</f>
        <v>最少6只，空母2重1驱1必要</v>
      </c>
      <c r="Z44" s="57" t="str">
        <f>远征数据!$D40&amp; IF(远征数据!$E40 &gt; 0,"(总" &amp;远征数据!$E40&amp;")","")</f>
        <v>40</v>
      </c>
      <c r="AA44" s="58" t="str">
        <f>IF(远征数据!$AD40 &lt;&gt; "",远征数据!$AD40,"")</f>
        <v/>
      </c>
      <c r="AB44" s="36" t="str">
        <f>IF(远征数据!$AE40 &lt;&gt; "",远征数据!$AE40,"")</f>
        <v>轻母/水母可，潜母不可</v>
      </c>
    </row>
    <row r="45" spans="2:28">
      <c r="B45" s="226">
        <v>36</v>
      </c>
      <c r="C45" s="34" t="str">
        <f>IF(远征数据!$F41&gt;0,远征数据!$F41 &amp; "小时","") &amp; IF(远征数据!$G41&gt;0,远征数据!$G41 &amp; "分","")</f>
        <v>9小时</v>
      </c>
      <c r="D45" s="33">
        <f>IF(远征数据!$N41&gt;0,TRUNC(远征数据!$N41*IF($E$4="是",1.5,1)*(1+$E$5*0.05)),"")</f>
        <v>480</v>
      </c>
      <c r="E45" s="38" t="str">
        <f>IF(远征数据!$O41&gt;0,TRUNC(远征数据!$O41*IF($E$4="是",1.5,1)*(1+$E$5*0.05)),"")</f>
        <v/>
      </c>
      <c r="F45" s="40">
        <f>IF(远征数据!$P41&gt;0,TRUNC(远征数据!$P41*IF($E$4="是",1.5,1)*(1+$E$5*0.05)),"")</f>
        <v>200</v>
      </c>
      <c r="G45" s="41">
        <f>IF(远征数据!$Q41&gt;0,TRUNC(远征数据!$Q41*IF($E$4="是",1.5,1)*(1+$E$5*0.05)),"")</f>
        <v>200</v>
      </c>
      <c r="H45" s="43">
        <f t="shared" si="3"/>
        <v>880</v>
      </c>
      <c r="I45" s="47" t="str">
        <f>IF(远征数据!$R41&gt;0,"修复*"&amp;远征数据!$R41,"") &amp; IF(远征数据!$S41&gt;0,"建造*"&amp;远征数据!$S41,"")&amp; IF(远征数据!$T41&gt;0,"开发*"&amp;远征数据!$T41,"")&amp; IF(远征数据!$V41&gt;0,远征数据!$U41&amp;"家*"&amp;远征数据!$V41,"")</f>
        <v>中家*2</v>
      </c>
      <c r="J45" s="51" t="str">
        <f>IF(远征数据!$W41&gt;0,"修复*"&amp;远征数据!$W41,"") &amp; IF(远征数据!$X41&gt;0,"建造*"&amp;远征数据!$X41,"")&amp; IF(远征数据!$Y41&gt;0,"开发*"&amp;远征数据!$Y41,"")&amp; IF(远征数据!$AA41&gt;0,远征数据!$Z41&amp;"家*"&amp;远征数据!$AA41,"")</f>
        <v>修复*1</v>
      </c>
      <c r="K45" s="48">
        <f>IF(远征数据!$H41&gt;0,远征数据!$H41,"")</f>
        <v>112</v>
      </c>
      <c r="L45" s="45">
        <f>IF(远征数据!$I41&gt;0,远征数据!$I41,"")</f>
        <v>124</v>
      </c>
      <c r="M45" s="49">
        <f>IF(远征数据!$J41&gt;0,远征数据!$J41,"")</f>
        <v>0.8</v>
      </c>
      <c r="N45" s="50">
        <f>IF(远征数据!$K41&gt;0,远征数据!$K41,"")</f>
        <v>0.8</v>
      </c>
      <c r="O45" s="32">
        <f>TRUNC(远征数据!$N41*IF($E$4="是",1.5,1)*(1+$E$5*0.05))-远征数据!$H41</f>
        <v>368</v>
      </c>
      <c r="P45" s="38">
        <f>TRUNC(远征数据!$O41*IF($E$4="是",1.5,1)*(1+$E$5*0.05))-远征数据!$I41</f>
        <v>-124</v>
      </c>
      <c r="Q45" s="52">
        <f>TRUNC(远征数据!$P41*IF($E$4="是",1.5,1)*(1+$E$5*0.05))</f>
        <v>200</v>
      </c>
      <c r="R45" s="41">
        <f>TRUNC(远征数据!$Q41*IF($E$4="是",1.5,1)*(1+$E$5*0.05))</f>
        <v>200</v>
      </c>
      <c r="S45" s="53">
        <f t="shared" si="4"/>
        <v>644</v>
      </c>
      <c r="T45" s="63">
        <f>O45/(远征数据!$F41 * 60 + 远征数据!$G41)*IF($E$6 = "每小时",60,1)</f>
        <v>40.888888888888886</v>
      </c>
      <c r="U45" s="64">
        <f>P45/(远征数据!$F41 * 60 + 远征数据!$G41)*IF($E$6 = "每小时",60,1)</f>
        <v>-13.777777777777779</v>
      </c>
      <c r="V45" s="65">
        <f>Q45/(远征数据!$F41 * 60 + 远征数据!$G41)*IF($E$6 = "每小时",60,1)</f>
        <v>22.222222222222221</v>
      </c>
      <c r="W45" s="66">
        <f>R45/(远征数据!$F41 * 60 + 远征数据!$G41)*IF($E$6 = "每小时",60,1)</f>
        <v>22.222222222222221</v>
      </c>
      <c r="X45" s="67">
        <f t="shared" si="5"/>
        <v>71.555555555555543</v>
      </c>
      <c r="Y45" s="56" t="str">
        <f>"最少"&amp;远征数据!$AB41&amp;"只，"&amp;远征数据!$AC41</f>
        <v>最少6只，水母2轻1驱1必要</v>
      </c>
      <c r="Z45" s="57" t="str">
        <f>远征数据!$D41&amp; IF(远征数据!$E41 &gt; 0,"(总" &amp;远征数据!$E41&amp;")","")</f>
        <v>30</v>
      </c>
      <c r="AA45" s="58" t="str">
        <f>IF(远征数据!$AD41 &lt;&gt; "",远征数据!$AD41,"")</f>
        <v/>
      </c>
      <c r="AB45" s="36" t="str">
        <f>IF(远征数据!$AE41 &lt;&gt; "",远征数据!$AE41,"")</f>
        <v>空母/轻母/潜母不可</v>
      </c>
    </row>
    <row r="46" spans="2:28">
      <c r="B46" s="226">
        <v>37</v>
      </c>
      <c r="C46" s="34" t="str">
        <f>IF(远征数据!$F42&gt;0,远征数据!$F42 &amp; "小时","") &amp; IF(远征数据!$G42&gt;0,远征数据!$G42 &amp; "分","")</f>
        <v>2小时45分</v>
      </c>
      <c r="D46" s="33" t="str">
        <f>IF(远征数据!$N42&gt;0,TRUNC(远征数据!$N42*IF($E$4="是",1.5,1)*(1+$E$5*0.05)),"")</f>
        <v/>
      </c>
      <c r="E46" s="38">
        <f>IF(远征数据!$O42&gt;0,TRUNC(远征数据!$O42*IF($E$4="是",1.5,1)*(1+$E$5*0.05)),"")</f>
        <v>380</v>
      </c>
      <c r="F46" s="40">
        <f>IF(远征数据!$P42&gt;0,TRUNC(远征数据!$P42*IF($E$4="是",1.5,1)*(1+$E$5*0.05)),"")</f>
        <v>270</v>
      </c>
      <c r="G46" s="41" t="str">
        <f>IF(远征数据!$Q42&gt;0,TRUNC(远征数据!$Q42*IF($E$4="是",1.5,1)*(1+$E$5*0.05)),"")</f>
        <v/>
      </c>
      <c r="H46" s="43">
        <f t="shared" si="3"/>
        <v>650</v>
      </c>
      <c r="I46" s="47" t="str">
        <f>IF(远征数据!$R42&gt;0,"修复*"&amp;远征数据!$R42,"") &amp; IF(远征数据!$S42&gt;0,"建造*"&amp;远征数据!$S42,"")&amp; IF(远征数据!$T42&gt;0,"开发*"&amp;远征数据!$T42,"")&amp; IF(远征数据!$V42&gt;0,远征数据!$U42&amp;"家*"&amp;远征数据!$V42,"")</f>
        <v>小家*1</v>
      </c>
      <c r="J46" s="51" t="str">
        <f>IF(远征数据!$W42&gt;0,"修复*"&amp;远征数据!$W42,"") &amp; IF(远征数据!$X42&gt;0,"建造*"&amp;远征数据!$X42,"")&amp; IF(远征数据!$Y42&gt;0,"开发*"&amp;远征数据!$Y42,"")&amp; IF(远征数据!$AA42&gt;0,远征数据!$Z42&amp;"家*"&amp;远征数据!$AA42,"")</f>
        <v/>
      </c>
      <c r="K46" s="48">
        <f>IF(远征数据!$H42&gt;0,远征数据!$H42,"")</f>
        <v>80</v>
      </c>
      <c r="L46" s="45">
        <f>IF(远征数据!$I42&gt;0,远征数据!$I42,"")</f>
        <v>100</v>
      </c>
      <c r="M46" s="49">
        <f>IF(远征数据!$J42&gt;0,远征数据!$J42,"")</f>
        <v>0.8</v>
      </c>
      <c r="N46" s="50">
        <f>IF(远征数据!$K42&gt;0,远征数据!$K42,"")</f>
        <v>0.8</v>
      </c>
      <c r="O46" s="32">
        <f>TRUNC(远征数据!$N42*IF($E$4="是",1.5,1)*(1+$E$5*0.05))-远征数据!$H42</f>
        <v>-80</v>
      </c>
      <c r="P46" s="38">
        <f>TRUNC(远征数据!$O42*IF($E$4="是",1.5,1)*(1+$E$5*0.05))-远征数据!$I42</f>
        <v>280</v>
      </c>
      <c r="Q46" s="52">
        <f>TRUNC(远征数据!$P42*IF($E$4="是",1.5,1)*(1+$E$5*0.05))</f>
        <v>270</v>
      </c>
      <c r="R46" s="41">
        <f>TRUNC(远征数据!$Q42*IF($E$4="是",1.5,1)*(1+$E$5*0.05))</f>
        <v>0</v>
      </c>
      <c r="S46" s="53">
        <f t="shared" si="4"/>
        <v>470</v>
      </c>
      <c r="T46" s="63">
        <f>O46/(远征数据!$F42 * 60 + 远征数据!$G42)*IF($E$6 = "每小时",60,1)</f>
        <v>-29.090909090909093</v>
      </c>
      <c r="U46" s="228">
        <f>P46/(远征数据!$F42 * 60 + 远征数据!$G42)*IF($E$6 = "每小时",60,1)</f>
        <v>101.81818181818183</v>
      </c>
      <c r="V46" s="229">
        <f>Q46/(远征数据!$F42 * 60 + 远征数据!$G42)*IF($E$6 = "每小时",60,1)</f>
        <v>98.181818181818187</v>
      </c>
      <c r="W46" s="66">
        <f>R46/(远征数据!$F42 * 60 + 远征数据!$G42)*IF($E$6 = "每小时",60,1)</f>
        <v>0</v>
      </c>
      <c r="X46" s="231">
        <f t="shared" si="5"/>
        <v>170.90909090909093</v>
      </c>
      <c r="Y46" s="56" t="str">
        <f>"最少"&amp;远征数据!$AB42&amp;"只，"&amp;远征数据!$AC42</f>
        <v>最少6只，轻1驱5必要</v>
      </c>
      <c r="Z46" s="57" t="str">
        <f>远征数据!$D42&amp; IF(远征数据!$E42 &gt; 0,"(总" &amp;远征数据!$E42&amp;")","")</f>
        <v>50(总200)</v>
      </c>
      <c r="AA46" s="58" t="str">
        <f>IF(远征数据!$AD42 &lt;&gt; "",远征数据!$AD42,"")</f>
        <v>最少4只舰娘装备运输桶</v>
      </c>
      <c r="AB46" s="36" t="str">
        <f>IF(远征数据!$AE42 &lt;&gt; "",远征数据!$AE42,"")</f>
        <v>有无闪大成功报告</v>
      </c>
    </row>
    <row r="47" spans="2:28">
      <c r="B47" s="226">
        <v>38</v>
      </c>
      <c r="C47" s="34" t="str">
        <f>IF(远征数据!$F43&gt;0,远征数据!$F43 &amp; "小时","") &amp; IF(远征数据!$G43&gt;0,远征数据!$G43 &amp; "分","")</f>
        <v>2小时55分</v>
      </c>
      <c r="D47" s="33">
        <f>IF(远征数据!$N43&gt;0,TRUNC(远征数据!$N43*IF($E$4="是",1.5,1)*(1+$E$5*0.05)),"")</f>
        <v>420</v>
      </c>
      <c r="E47" s="38" t="str">
        <f>IF(远征数据!$O43&gt;0,TRUNC(远征数据!$O43*IF($E$4="是",1.5,1)*(1+$E$5*0.05)),"")</f>
        <v/>
      </c>
      <c r="F47" s="40">
        <f>IF(远征数据!$P43&gt;0,TRUNC(远征数据!$P43*IF($E$4="是",1.5,1)*(1+$E$5*0.05)),"")</f>
        <v>200</v>
      </c>
      <c r="G47" s="41" t="str">
        <f>IF(远征数据!$Q43&gt;0,TRUNC(远征数据!$Q43*IF($E$4="是",1.5,1)*(1+$E$5*0.05)),"")</f>
        <v/>
      </c>
      <c r="H47" s="43">
        <f t="shared" si="3"/>
        <v>620</v>
      </c>
      <c r="I47" s="47" t="str">
        <f>IF(远征数据!$R43&gt;0,"修复*"&amp;远征数据!$R43,"") &amp; IF(远征数据!$S43&gt;0,"建造*"&amp;远征数据!$S43,"")&amp; IF(远征数据!$T43&gt;0,"开发*"&amp;远征数据!$T43,"")&amp; IF(远征数据!$V43&gt;0,远征数据!$U43&amp;"家*"&amp;远征数据!$V43,"")</f>
        <v>小家*1</v>
      </c>
      <c r="J47" s="51" t="str">
        <f>IF(远征数据!$W43&gt;0,"修复*"&amp;远征数据!$W43,"") &amp; IF(远征数据!$X43&gt;0,"建造*"&amp;远征数据!$X43,"")&amp; IF(远征数据!$Y43&gt;0,"开发*"&amp;远征数据!$Y43,"")&amp; IF(远征数据!$AA43&gt;0,远征数据!$Z43&amp;"家*"&amp;远征数据!$AA43,"")</f>
        <v/>
      </c>
      <c r="K47" s="48">
        <f>IF(远征数据!$H43&gt;0,远征数据!$H43,"")</f>
        <v>72</v>
      </c>
      <c r="L47" s="45">
        <f>IF(远征数据!$I43&gt;0,远征数据!$I43,"")</f>
        <v>96</v>
      </c>
      <c r="M47" s="49">
        <f>IF(远征数据!$J43&gt;0,远征数据!$J43,"")</f>
        <v>0.8</v>
      </c>
      <c r="N47" s="50">
        <f>IF(远征数据!$K43&gt;0,远征数据!$K43,"")</f>
        <v>0.8</v>
      </c>
      <c r="O47" s="32">
        <f>TRUNC(远征数据!$N43*IF($E$4="是",1.5,1)*(1+$E$5*0.05))-远征数据!$H43</f>
        <v>348</v>
      </c>
      <c r="P47" s="38">
        <f>TRUNC(远征数据!$O43*IF($E$4="是",1.5,1)*(1+$E$5*0.05))-远征数据!$I43</f>
        <v>-96</v>
      </c>
      <c r="Q47" s="52">
        <f>TRUNC(远征数据!$P43*IF($E$4="是",1.5,1)*(1+$E$5*0.05))</f>
        <v>200</v>
      </c>
      <c r="R47" s="41">
        <f>TRUNC(远征数据!$Q43*IF($E$4="是",1.5,1)*(1+$E$5*0.05))</f>
        <v>0</v>
      </c>
      <c r="S47" s="53">
        <f t="shared" si="4"/>
        <v>452</v>
      </c>
      <c r="T47" s="230">
        <f>O47/(远征数据!$F43 * 60 + 远征数据!$G43)*IF($E$6 = "每小时",60,1)</f>
        <v>119.31428571428572</v>
      </c>
      <c r="U47" s="64">
        <f>P47/(远征数据!$F43 * 60 + 远征数据!$G43)*IF($E$6 = "每小时",60,1)</f>
        <v>-32.914285714285718</v>
      </c>
      <c r="V47" s="229">
        <f>Q47/(远征数据!$F43 * 60 + 远征数据!$G43)*IF($E$6 = "每小时",60,1)</f>
        <v>68.571428571428569</v>
      </c>
      <c r="W47" s="66">
        <f>R47/(远征数据!$F43 * 60 + 远征数据!$G43)*IF($E$6 = "每小时",60,1)</f>
        <v>0</v>
      </c>
      <c r="X47" s="231">
        <f t="shared" si="5"/>
        <v>154.97142857142859</v>
      </c>
      <c r="Y47" s="56" t="str">
        <f>"最少"&amp;远征数据!$AB43&amp;"只，"&amp;远征数据!$AC43</f>
        <v>最少6只，驱5必要</v>
      </c>
      <c r="Z47" s="57" t="str">
        <f>远征数据!$D43&amp; IF(远征数据!$E43 &gt; 0,"(总" &amp;远征数据!$E43&amp;")","")</f>
        <v>65(总240)</v>
      </c>
      <c r="AA47" s="58" t="str">
        <f>IF(远征数据!$AD43 &lt;&gt; "",远征数据!$AD43,"")</f>
        <v>最少4只舰娘装备至少8个运输桶</v>
      </c>
      <c r="AB47" s="36" t="str">
        <f>IF(远征数据!$AE43 &lt;&gt; "",远征数据!$AE43,"")</f>
        <v>有无闪大成功报告</v>
      </c>
    </row>
    <row r="48" spans="2:28">
      <c r="B48" s="196">
        <v>39</v>
      </c>
      <c r="C48" s="34" t="str">
        <f>IF(远征数据!$F44&gt;0,远征数据!$F44 &amp; "小时","") &amp; IF(远征数据!$G44&gt;0,远征数据!$G44 &amp; "分","")</f>
        <v>30小时</v>
      </c>
      <c r="D48" s="33" t="str">
        <f>IF(远征数据!$N44&gt;0,TRUNC(远征数据!$N44*IF($E$4="是",1.5,1)*(1+$E$5*0.05)),"")</f>
        <v/>
      </c>
      <c r="E48" s="38" t="str">
        <f>IF(远征数据!$O44&gt;0,TRUNC(远征数据!$O44*IF($E$4="是",1.5,1)*(1+$E$5*0.05)),"")</f>
        <v/>
      </c>
      <c r="F48" s="40">
        <f>IF(远征数据!$P44&gt;0,TRUNC(远征数据!$P44*IF($E$4="是",1.5,1)*(1+$E$5*0.05)),"")</f>
        <v>300</v>
      </c>
      <c r="G48" s="41" t="str">
        <f>IF(远征数据!$Q44&gt;0,TRUNC(远征数据!$Q44*IF($E$4="是",1.5,1)*(1+$E$5*0.05)),"")</f>
        <v/>
      </c>
      <c r="H48" s="43">
        <f t="shared" si="3"/>
        <v>300</v>
      </c>
      <c r="I48" s="47" t="str">
        <f>IF(远征数据!$R44&gt;0,"修复*"&amp;远征数据!$R44,"") &amp; IF(远征数据!$S44&gt;0,"建造*"&amp;远征数据!$S44,"")&amp; IF(远征数据!$T44&gt;0,"开发*"&amp;远征数据!$T44,"")&amp; IF(远征数据!$V44&gt;0,远征数据!$U44&amp;"家*"&amp;远征数据!$V44,"")</f>
        <v>修复*2</v>
      </c>
      <c r="J48" s="51" t="str">
        <f>IF(远征数据!$W44&gt;0,"修复*"&amp;远征数据!$W44,"") &amp; IF(远征数据!$X44&gt;0,"建造*"&amp;远征数据!$X44,"")&amp; IF(远征数据!$Y44&gt;0,"开发*"&amp;远征数据!$Y44,"")&amp; IF(远征数据!$AA44&gt;0,远征数据!$Z44&amp;"家*"&amp;远征数据!$AA44,"")</f>
        <v>中家*1</v>
      </c>
      <c r="K48" s="48">
        <f>IF(远征数据!$H44&gt;0,远征数据!$H44,"")</f>
        <v>67</v>
      </c>
      <c r="L48" s="45">
        <f>IF(远征数据!$I44&gt;0,远征数据!$I44,"")</f>
        <v>81</v>
      </c>
      <c r="M48" s="49">
        <f>IF(远征数据!$J44&gt;0,远征数据!$J44,"")</f>
        <v>0.9</v>
      </c>
      <c r="N48" s="50">
        <f>IF(远征数据!$K44&gt;0,远征数据!$K44,"")</f>
        <v>0.9</v>
      </c>
      <c r="O48" s="32">
        <f>TRUNC(远征数据!$N44*IF($E$4="是",1.5,1)*(1+$E$5*0.05))-远征数据!$H44</f>
        <v>-67</v>
      </c>
      <c r="P48" s="38">
        <f>TRUNC(远征数据!$O44*IF($E$4="是",1.5,1)*(1+$E$5*0.05))-远征数据!$I44</f>
        <v>-81</v>
      </c>
      <c r="Q48" s="52">
        <f>TRUNC(远征数据!$P44*IF($E$4="是",1.5,1)*(1+$E$5*0.05))</f>
        <v>300</v>
      </c>
      <c r="R48" s="41">
        <f>TRUNC(远征数据!$Q44*IF($E$4="是",1.5,1)*(1+$E$5*0.05))</f>
        <v>0</v>
      </c>
      <c r="S48" s="53">
        <f t="shared" si="4"/>
        <v>152</v>
      </c>
      <c r="T48" s="63">
        <f>O48/(远征数据!$F44 * 60 + 远征数据!$G44)*IF($E$6 = "每小时",60,1)</f>
        <v>-2.2333333333333329</v>
      </c>
      <c r="U48" s="64">
        <f>P48/(远征数据!$F44 * 60 + 远征数据!$G44)*IF($E$6 = "每小时",60,1)</f>
        <v>-2.6999999999999997</v>
      </c>
      <c r="V48" s="65">
        <f>Q48/(远征数据!$F44 * 60 + 远征数据!$G44)*IF($E$6 = "每小时",60,1)</f>
        <v>10</v>
      </c>
      <c r="W48" s="66">
        <f>R48/(远征数据!$F44 * 60 + 远征数据!$G44)*IF($E$6 = "每小时",60,1)</f>
        <v>0</v>
      </c>
      <c r="X48" s="67">
        <f t="shared" si="5"/>
        <v>5.0666666666666673</v>
      </c>
      <c r="Y48" s="56" t="str">
        <f>"最少"&amp;远征数据!$AB44&amp;"只，"&amp;远征数据!$AC44</f>
        <v>最少5只，潜水母舰1潜艇4必要</v>
      </c>
      <c r="Z48" s="57" t="str">
        <f>远征数据!$D44&amp; IF(远征数据!$E44 &gt; 0,"(总" &amp;远征数据!$E44&amp;")","")</f>
        <v>3(总180)</v>
      </c>
      <c r="AA48" s="58" t="str">
        <f>IF(远征数据!$AD44 &lt;&gt; "",远征数据!$AD44,"")</f>
        <v/>
      </c>
      <c r="AB48" s="36" t="str">
        <f>IF(远征数据!$AE44 &lt;&gt; "",远征数据!$AE44,"")</f>
        <v>潜母可，注意其中一只是潜水母舰（目前只有大鲸）</v>
      </c>
    </row>
    <row r="49" spans="2:28" ht="14.25" thickBot="1">
      <c r="B49" s="227">
        <v>40</v>
      </c>
      <c r="C49" s="35" t="str">
        <f>IF(远征数据!$F45&gt;0,远征数据!$F45 &amp; "小时","") &amp; IF(远征数据!$G45&gt;0,远征数据!$G45 &amp; "分","")</f>
        <v>6小时50分</v>
      </c>
      <c r="D49" s="237">
        <f>IF(远征数据!$N45&gt;0,TRUNC(远征数据!$N45*IF($E$4="是",1.5,1)*(1+$E$5*0.05)),"")</f>
        <v>300</v>
      </c>
      <c r="E49" s="39">
        <f>IF(远征数据!$O45&gt;0,TRUNC(远征数据!$O45*IF($E$4="是",1.5,1)*(1+$E$5*0.05)),"")</f>
        <v>300</v>
      </c>
      <c r="F49" s="238" t="str">
        <f>IF(远征数据!$P45&gt;0,TRUNC(远征数据!$P45*IF($E$4="是",1.5,1)*(1+$E$5*0.05)),"")</f>
        <v/>
      </c>
      <c r="G49" s="42">
        <f>IF(远征数据!$Q45&gt;0,TRUNC(远征数据!$Q45*IF($E$4="是",1.5,1)*(1+$E$5*0.05)),"")</f>
        <v>100</v>
      </c>
      <c r="H49" s="44">
        <f t="shared" si="3"/>
        <v>700</v>
      </c>
      <c r="I49" s="239" t="str">
        <f>IF(远征数据!$R45&gt;0,"修复*"&amp;远征数据!$R45,"") &amp; IF(远征数据!$S45&gt;0,"建造*"&amp;远征数据!$S45,"")&amp; IF(远征数据!$T45&gt;0,"开发*"&amp;远征数据!$T45,"")&amp; IF(远征数据!$V45&gt;0,远征数据!$U45&amp;"家*"&amp;远征数据!$V45,"")</f>
        <v>小家*3</v>
      </c>
      <c r="J49" s="240" t="str">
        <f>IF(远征数据!$W45&gt;0,"修复*"&amp;远征数据!$W45,"") &amp; IF(远征数据!$X45&gt;0,"建造*"&amp;远征数据!$X45,"")&amp; IF(远征数据!$Y45&gt;0,"开发*"&amp;远征数据!$Y45,"")&amp; IF(远征数据!$AA45&gt;0,远征数据!$Z45&amp;"家*"&amp;远征数据!$AA45,"")</f>
        <v>修复*1</v>
      </c>
      <c r="K49" s="241">
        <f>IF(远征数据!$H45&gt;0,远征数据!$H45,"")</f>
        <v>112</v>
      </c>
      <c r="L49" s="46">
        <f>IF(远征数据!$I45&gt;0,远征数据!$I45,"")</f>
        <v>110</v>
      </c>
      <c r="M49" s="242">
        <f>IF(远征数据!$J45&gt;0,远征数据!$J45,"")</f>
        <v>0.8</v>
      </c>
      <c r="N49" s="243">
        <f>IF(远征数据!$K45&gt;0,远征数据!$K45,"")</f>
        <v>0.7</v>
      </c>
      <c r="O49" s="54">
        <f>TRUNC(远征数据!$N45*IF($E$4="是",1.5,1)*(1+$E$5*0.05))-远征数据!$H45</f>
        <v>188</v>
      </c>
      <c r="P49" s="39">
        <f>TRUNC(远征数据!$O45*IF($E$4="是",1.5,1)*(1+$E$5*0.05))-远征数据!$I45</f>
        <v>190</v>
      </c>
      <c r="Q49" s="55">
        <f>TRUNC(远征数据!$P45*IF($E$4="是",1.5,1)*(1+$E$5*0.05))</f>
        <v>0</v>
      </c>
      <c r="R49" s="42">
        <f>TRUNC(远征数据!$Q45*IF($E$4="是",1.5,1)*(1+$E$5*0.05))</f>
        <v>100</v>
      </c>
      <c r="S49" s="244">
        <f t="shared" si="4"/>
        <v>478</v>
      </c>
      <c r="T49" s="245">
        <f>O49/(远征数据!$F45 * 60 + 远征数据!$G45)*IF($E$6 = "每小时",60,1)</f>
        <v>27.512195121951219</v>
      </c>
      <c r="U49" s="246">
        <f>P49/(远征数据!$F45 * 60 + 远征数据!$G45)*IF($E$6 = "每小时",60,1)</f>
        <v>27.804878048780488</v>
      </c>
      <c r="V49" s="247">
        <f>Q49/(远征数据!$F45 * 60 + 远征数据!$G45)*IF($E$6 = "每小时",60,1)</f>
        <v>0</v>
      </c>
      <c r="W49" s="248">
        <f>R49/(远征数据!$F45 * 60 + 远征数据!$G45)*IF($E$6 = "每小时",60,1)</f>
        <v>14.634146341463413</v>
      </c>
      <c r="X49" s="249">
        <f t="shared" si="5"/>
        <v>69.951219512195109</v>
      </c>
      <c r="Y49" s="60" t="str">
        <f>"最少"&amp;远征数据!$AB45&amp;"只，"&amp;远征数据!$AC45</f>
        <v>最少6只，轻巡1(旗舰固定)水母2驱逐2必要</v>
      </c>
      <c r="Z49" s="61" t="str">
        <f>远征数据!$D45&amp; IF(远征数据!$E45 &gt; 0,"(总" &amp;远征数据!$E45&amp;")","")</f>
        <v>25(总150)</v>
      </c>
      <c r="AA49" s="62" t="str">
        <f>IF(远征数据!$AD45 &lt;&gt; "",远征数据!$AD45,"")</f>
        <v/>
      </c>
      <c r="AB49" s="37" t="str">
        <f>IF(远征数据!$AE45 &lt;&gt; "",远征数据!$AE45,"")</f>
        <v>有无闪大成功报告
空母，轻母，潜母不可</v>
      </c>
    </row>
    <row r="50" spans="2:28">
      <c r="I50" s="28" t="str">
        <f>IF(远征数据!$R46&gt;0,"修复*"&amp;远征数据!$R46,"") &amp; IF(远征数据!$S46&gt;0,"建造*"&amp;远征数据!$S46,"")&amp; IF(远征数据!$T46&gt;0,"开发*"&amp;远征数据!$T46,"")&amp; IF(远征数据!$V46&gt;0,远征数据!$U46&amp;"家具*"&amp;远征数据!$V46,"")</f>
        <v/>
      </c>
      <c r="T50" s="30"/>
      <c r="U50" s="30"/>
      <c r="V50" s="30"/>
      <c r="W50" s="30"/>
      <c r="X50" s="30"/>
    </row>
    <row r="51" spans="2:28">
      <c r="I51" s="28" t="str">
        <f>IF(远征数据!$R47&gt;0,"修复*"&amp;远征数据!$R47,"") &amp; IF(远征数据!$S47&gt;0,"建造*"&amp;远征数据!$S47,"")&amp; IF(远征数据!$T47&gt;0,"开发*"&amp;远征数据!$T47,"")&amp; IF(远征数据!$V47&gt;0,远征数据!$U47&amp;"家具*"&amp;远征数据!$V47,"")</f>
        <v/>
      </c>
      <c r="T51" s="30"/>
      <c r="U51" s="30"/>
      <c r="V51" s="30"/>
      <c r="W51" s="30"/>
      <c r="X51" s="30"/>
    </row>
    <row r="52" spans="2:28">
      <c r="C52" s="360"/>
      <c r="I52" s="28" t="str">
        <f>IF(远征数据!$R48&gt;0,"修复*"&amp;远征数据!$R48,"") &amp; IF(远征数据!$S48&gt;0,"建造*"&amp;远征数据!$S48,"")&amp; IF(远征数据!$T48&gt;0,"开发*"&amp;远征数据!$T48,"")&amp; IF(远征数据!$V48&gt;0,远征数据!$U48&amp;"家具*"&amp;远征数据!$V48,"")</f>
        <v/>
      </c>
      <c r="T52" s="30"/>
      <c r="U52" s="30"/>
      <c r="V52" s="30"/>
      <c r="W52" s="30"/>
      <c r="X52" s="30"/>
    </row>
    <row r="53" spans="2:28">
      <c r="C53" s="361"/>
      <c r="T53" s="30"/>
      <c r="U53" s="30"/>
      <c r="V53" s="30"/>
      <c r="W53" s="30"/>
      <c r="X53" s="30"/>
    </row>
    <row r="54" spans="2:28">
      <c r="C54" s="356"/>
      <c r="T54" s="30"/>
      <c r="U54" s="30"/>
      <c r="V54" s="30"/>
      <c r="W54" s="30"/>
      <c r="X54" s="30"/>
    </row>
    <row r="55" spans="2:28">
      <c r="C55" s="361"/>
      <c r="T55" s="30"/>
      <c r="U55" s="30"/>
      <c r="V55" s="30"/>
      <c r="W55" s="30"/>
      <c r="X55" s="30"/>
    </row>
    <row r="56" spans="2:28">
      <c r="T56" s="30"/>
      <c r="U56" s="30"/>
      <c r="V56" s="30"/>
      <c r="W56" s="30"/>
      <c r="X56" s="30"/>
    </row>
    <row r="57" spans="2:28">
      <c r="T57" s="30"/>
      <c r="U57" s="30"/>
      <c r="V57" s="30"/>
      <c r="W57" s="30"/>
      <c r="X57" s="30"/>
    </row>
    <row r="58" spans="2:28">
      <c r="T58" s="30"/>
      <c r="U58" s="30"/>
      <c r="V58" s="30"/>
      <c r="W58" s="30"/>
      <c r="X58" s="30"/>
    </row>
    <row r="59" spans="2:28">
      <c r="T59" s="30"/>
      <c r="U59" s="30"/>
      <c r="V59" s="30"/>
      <c r="W59" s="30"/>
      <c r="X59" s="30"/>
    </row>
    <row r="60" spans="2:28">
      <c r="T60" s="30"/>
      <c r="U60" s="30"/>
      <c r="V60" s="30"/>
      <c r="W60" s="30"/>
      <c r="X60" s="30"/>
    </row>
    <row r="61" spans="2:28">
      <c r="T61" s="30"/>
      <c r="U61" s="30"/>
      <c r="V61" s="30"/>
      <c r="W61" s="30"/>
      <c r="X61" s="30"/>
    </row>
    <row r="62" spans="2:28">
      <c r="T62" s="30"/>
      <c r="U62" s="30"/>
      <c r="V62" s="30"/>
      <c r="W62" s="30"/>
      <c r="X62" s="30"/>
    </row>
    <row r="63" spans="2:28">
      <c r="T63" s="30"/>
      <c r="U63" s="30"/>
      <c r="V63" s="30"/>
      <c r="W63" s="30"/>
      <c r="X63" s="30"/>
    </row>
    <row r="64" spans="2:28">
      <c r="T64" s="30"/>
      <c r="U64" s="30"/>
      <c r="V64" s="30"/>
      <c r="W64" s="30"/>
      <c r="X64" s="30"/>
    </row>
    <row r="65" spans="20:24">
      <c r="T65" s="30"/>
      <c r="U65" s="30"/>
      <c r="V65" s="30"/>
      <c r="W65" s="30"/>
      <c r="X65" s="30"/>
    </row>
    <row r="66" spans="20:24">
      <c r="T66" s="30"/>
      <c r="U66" s="30"/>
      <c r="V66" s="30"/>
      <c r="W66" s="30"/>
      <c r="X66" s="30"/>
    </row>
    <row r="67" spans="20:24">
      <c r="T67" s="30"/>
      <c r="U67" s="30"/>
      <c r="V67" s="30"/>
      <c r="W67" s="30"/>
      <c r="X67" s="30"/>
    </row>
    <row r="68" spans="20:24">
      <c r="T68" s="30"/>
      <c r="U68" s="30"/>
      <c r="V68" s="30"/>
      <c r="W68" s="30"/>
      <c r="X68" s="30"/>
    </row>
    <row r="69" spans="20:24">
      <c r="T69" s="30"/>
      <c r="U69" s="30"/>
      <c r="V69" s="30"/>
      <c r="W69" s="30"/>
      <c r="X69" s="30"/>
    </row>
    <row r="70" spans="20:24">
      <c r="T70" s="30"/>
      <c r="U70" s="30"/>
      <c r="V70" s="30"/>
      <c r="W70" s="30"/>
      <c r="X70" s="30"/>
    </row>
    <row r="71" spans="20:24">
      <c r="T71" s="30"/>
      <c r="U71" s="30"/>
      <c r="V71" s="30"/>
      <c r="W71" s="30"/>
      <c r="X71" s="30"/>
    </row>
    <row r="72" spans="20:24">
      <c r="T72" s="30"/>
      <c r="U72" s="30"/>
      <c r="V72" s="30"/>
      <c r="W72" s="30"/>
      <c r="X72" s="30"/>
    </row>
    <row r="73" spans="20:24">
      <c r="T73" s="30"/>
      <c r="U73" s="30"/>
      <c r="V73" s="30"/>
      <c r="W73" s="30"/>
      <c r="X73" s="30"/>
    </row>
    <row r="74" spans="20:24">
      <c r="T74" s="30"/>
      <c r="U74" s="30"/>
      <c r="V74" s="30"/>
      <c r="W74" s="30"/>
      <c r="X74" s="30"/>
    </row>
    <row r="75" spans="20:24">
      <c r="T75" s="30"/>
      <c r="U75" s="30"/>
      <c r="V75" s="30"/>
      <c r="W75" s="30"/>
      <c r="X75" s="30"/>
    </row>
    <row r="76" spans="20:24">
      <c r="T76" s="30"/>
      <c r="U76" s="30"/>
      <c r="V76" s="30"/>
      <c r="W76" s="30"/>
      <c r="X76" s="30"/>
    </row>
    <row r="77" spans="20:24">
      <c r="T77" s="30"/>
      <c r="U77" s="30"/>
      <c r="V77" s="30"/>
      <c r="W77" s="30"/>
      <c r="X77" s="30"/>
    </row>
    <row r="78" spans="20:24">
      <c r="T78" s="30"/>
      <c r="U78" s="30"/>
      <c r="V78" s="30"/>
      <c r="W78" s="30"/>
      <c r="X78" s="30"/>
    </row>
    <row r="79" spans="20:24">
      <c r="T79" s="30"/>
      <c r="U79" s="30"/>
      <c r="V79" s="30"/>
      <c r="W79" s="30"/>
      <c r="X79" s="30"/>
    </row>
    <row r="80" spans="20:24">
      <c r="T80" s="30"/>
      <c r="U80" s="30"/>
      <c r="V80" s="30"/>
      <c r="W80" s="30"/>
      <c r="X80" s="30"/>
    </row>
    <row r="81" spans="20:24">
      <c r="T81" s="30"/>
      <c r="U81" s="30"/>
      <c r="V81" s="30"/>
      <c r="W81" s="30"/>
      <c r="X81" s="30"/>
    </row>
    <row r="82" spans="20:24">
      <c r="T82" s="30"/>
      <c r="U82" s="30"/>
      <c r="V82" s="30"/>
      <c r="W82" s="30"/>
      <c r="X82" s="30"/>
    </row>
    <row r="83" spans="20:24">
      <c r="T83" s="30"/>
      <c r="U83" s="30"/>
      <c r="V83" s="30"/>
      <c r="W83" s="30"/>
      <c r="X83" s="30"/>
    </row>
    <row r="84" spans="20:24">
      <c r="T84" s="30"/>
      <c r="U84" s="30"/>
      <c r="V84" s="30"/>
      <c r="W84" s="30"/>
      <c r="X84" s="30"/>
    </row>
    <row r="85" spans="20:24">
      <c r="T85" s="30"/>
      <c r="U85" s="30"/>
      <c r="V85" s="30"/>
      <c r="W85" s="30"/>
      <c r="X85" s="30"/>
    </row>
    <row r="86" spans="20:24">
      <c r="T86" s="30"/>
      <c r="U86" s="30"/>
      <c r="V86" s="30"/>
      <c r="W86" s="30"/>
      <c r="X86" s="30"/>
    </row>
    <row r="87" spans="20:24">
      <c r="T87" s="30"/>
      <c r="U87" s="30"/>
      <c r="V87" s="30"/>
      <c r="W87" s="30"/>
      <c r="X87" s="30"/>
    </row>
    <row r="88" spans="20:24">
      <c r="T88" s="30"/>
      <c r="U88" s="30"/>
      <c r="V88" s="30"/>
      <c r="W88" s="30"/>
      <c r="X88" s="30"/>
    </row>
    <row r="89" spans="20:24">
      <c r="T89" s="30"/>
      <c r="U89" s="30"/>
      <c r="V89" s="30"/>
      <c r="W89" s="30"/>
      <c r="X89" s="30"/>
    </row>
    <row r="90" spans="20:24">
      <c r="T90" s="30"/>
      <c r="U90" s="30"/>
      <c r="V90" s="30"/>
      <c r="W90" s="30"/>
      <c r="X90" s="30"/>
    </row>
    <row r="91" spans="20:24">
      <c r="T91" s="30"/>
      <c r="U91" s="30"/>
      <c r="V91" s="30"/>
      <c r="W91" s="30"/>
      <c r="X91" s="30"/>
    </row>
    <row r="92" spans="20:24">
      <c r="T92" s="30"/>
      <c r="U92" s="30"/>
      <c r="V92" s="30"/>
      <c r="W92" s="30"/>
      <c r="X92" s="30"/>
    </row>
    <row r="93" spans="20:24">
      <c r="T93" s="30"/>
      <c r="U93" s="30"/>
      <c r="V93" s="30"/>
      <c r="W93" s="30"/>
      <c r="X93" s="30"/>
    </row>
    <row r="94" spans="20:24">
      <c r="T94" s="30"/>
      <c r="U94" s="30"/>
      <c r="V94" s="30"/>
      <c r="W94" s="30"/>
      <c r="X94" s="30"/>
    </row>
    <row r="95" spans="20:24">
      <c r="T95" s="30"/>
      <c r="U95" s="30"/>
      <c r="V95" s="30"/>
      <c r="W95" s="30"/>
      <c r="X95" s="30"/>
    </row>
    <row r="96" spans="20:24">
      <c r="T96" s="30"/>
      <c r="U96" s="30"/>
      <c r="V96" s="30"/>
      <c r="W96" s="30"/>
      <c r="X96" s="30"/>
    </row>
    <row r="97" spans="20:24">
      <c r="T97" s="30"/>
      <c r="U97" s="30"/>
      <c r="V97" s="30"/>
      <c r="W97" s="30"/>
      <c r="X97" s="30"/>
    </row>
    <row r="98" spans="20:24">
      <c r="T98" s="30"/>
      <c r="U98" s="30"/>
      <c r="V98" s="30"/>
      <c r="W98" s="30"/>
      <c r="X98" s="30"/>
    </row>
    <row r="99" spans="20:24">
      <c r="T99" s="30"/>
      <c r="U99" s="30"/>
      <c r="V99" s="30"/>
      <c r="W99" s="30"/>
      <c r="X99" s="30"/>
    </row>
    <row r="100" spans="20:24">
      <c r="T100" s="30"/>
      <c r="U100" s="30"/>
      <c r="V100" s="30"/>
      <c r="W100" s="30"/>
      <c r="X100" s="30"/>
    </row>
    <row r="101" spans="20:24">
      <c r="T101" s="30"/>
      <c r="U101" s="30"/>
      <c r="V101" s="30"/>
      <c r="W101" s="30"/>
      <c r="X101" s="30"/>
    </row>
    <row r="102" spans="20:24">
      <c r="T102" s="30"/>
      <c r="U102" s="30"/>
      <c r="V102" s="30"/>
      <c r="W102" s="30"/>
      <c r="X102" s="30"/>
    </row>
    <row r="103" spans="20:24">
      <c r="T103" s="30"/>
      <c r="U103" s="30"/>
      <c r="V103" s="30"/>
      <c r="W103" s="30"/>
      <c r="X103" s="30"/>
    </row>
    <row r="104" spans="20:24">
      <c r="T104" s="30"/>
      <c r="U104" s="30"/>
      <c r="V104" s="30"/>
      <c r="W104" s="30"/>
      <c r="X104" s="30"/>
    </row>
    <row r="105" spans="20:24">
      <c r="T105" s="30"/>
      <c r="U105" s="30"/>
      <c r="V105" s="30"/>
      <c r="W105" s="30"/>
      <c r="X105" s="30"/>
    </row>
    <row r="106" spans="20:24">
      <c r="T106" s="30"/>
      <c r="U106" s="30"/>
      <c r="V106" s="30"/>
      <c r="W106" s="30"/>
      <c r="X106" s="30"/>
    </row>
    <row r="107" spans="20:24">
      <c r="T107" s="30"/>
      <c r="U107" s="30"/>
      <c r="V107" s="30"/>
      <c r="W107" s="30"/>
      <c r="X107" s="30"/>
    </row>
    <row r="108" spans="20:24">
      <c r="T108" s="30"/>
      <c r="U108" s="30"/>
      <c r="V108" s="30"/>
      <c r="W108" s="30"/>
      <c r="X108" s="30"/>
    </row>
    <row r="109" spans="20:24">
      <c r="T109" s="30"/>
      <c r="U109" s="30"/>
      <c r="V109" s="30"/>
      <c r="W109" s="30"/>
      <c r="X109" s="30"/>
    </row>
    <row r="110" spans="20:24">
      <c r="T110" s="30"/>
      <c r="U110" s="30"/>
      <c r="V110" s="30"/>
      <c r="W110" s="30"/>
      <c r="X110" s="30"/>
    </row>
    <row r="111" spans="20:24">
      <c r="T111" s="30"/>
      <c r="U111" s="30"/>
      <c r="V111" s="30"/>
      <c r="W111" s="30"/>
      <c r="X111" s="30"/>
    </row>
    <row r="112" spans="20:24">
      <c r="T112" s="30"/>
      <c r="U112" s="30"/>
      <c r="V112" s="30"/>
      <c r="W112" s="30"/>
      <c r="X112" s="30"/>
    </row>
    <row r="113" spans="20:24">
      <c r="T113" s="30"/>
      <c r="U113" s="30"/>
      <c r="V113" s="30"/>
      <c r="W113" s="30"/>
      <c r="X113" s="30"/>
    </row>
    <row r="114" spans="20:24">
      <c r="T114" s="30"/>
      <c r="U114" s="30"/>
      <c r="V114" s="30"/>
      <c r="W114" s="30"/>
      <c r="X114" s="30"/>
    </row>
    <row r="115" spans="20:24">
      <c r="T115" s="30"/>
      <c r="U115" s="30"/>
      <c r="V115" s="30"/>
      <c r="W115" s="30"/>
      <c r="X115" s="30"/>
    </row>
    <row r="116" spans="20:24">
      <c r="T116" s="30"/>
      <c r="U116" s="30"/>
      <c r="V116" s="30"/>
      <c r="W116" s="30"/>
      <c r="X116" s="30"/>
    </row>
    <row r="117" spans="20:24">
      <c r="T117" s="30"/>
      <c r="U117" s="30"/>
      <c r="V117" s="30"/>
      <c r="W117" s="30"/>
      <c r="X117" s="30"/>
    </row>
    <row r="118" spans="20:24">
      <c r="T118" s="30"/>
      <c r="U118" s="30"/>
      <c r="V118" s="30"/>
      <c r="W118" s="30"/>
      <c r="X118" s="30"/>
    </row>
    <row r="119" spans="20:24">
      <c r="T119" s="30"/>
      <c r="U119" s="30"/>
      <c r="V119" s="30"/>
      <c r="W119" s="30"/>
      <c r="X119" s="30"/>
    </row>
    <row r="120" spans="20:24">
      <c r="T120" s="30"/>
      <c r="U120" s="30"/>
      <c r="V120" s="30"/>
      <c r="W120" s="30"/>
      <c r="X120" s="30"/>
    </row>
    <row r="121" spans="20:24">
      <c r="T121" s="30"/>
      <c r="U121" s="30"/>
      <c r="V121" s="30"/>
      <c r="W121" s="30"/>
      <c r="X121" s="30"/>
    </row>
    <row r="122" spans="20:24">
      <c r="T122" s="30"/>
      <c r="U122" s="30"/>
      <c r="V122" s="30"/>
      <c r="W122" s="30"/>
      <c r="X122" s="30"/>
    </row>
    <row r="123" spans="20:24">
      <c r="T123" s="30"/>
      <c r="U123" s="30"/>
      <c r="V123" s="30"/>
      <c r="W123" s="30"/>
      <c r="X123" s="30"/>
    </row>
    <row r="124" spans="20:24">
      <c r="T124" s="30"/>
      <c r="U124" s="30"/>
      <c r="V124" s="30"/>
      <c r="W124" s="30"/>
      <c r="X124" s="30"/>
    </row>
    <row r="125" spans="20:24">
      <c r="T125" s="30"/>
      <c r="U125" s="30"/>
      <c r="V125" s="30"/>
      <c r="W125" s="30"/>
      <c r="X125" s="30"/>
    </row>
    <row r="126" spans="20:24">
      <c r="T126" s="30"/>
      <c r="U126" s="30"/>
      <c r="V126" s="30"/>
      <c r="W126" s="30"/>
      <c r="X126" s="30"/>
    </row>
    <row r="127" spans="20:24">
      <c r="T127" s="30"/>
      <c r="U127" s="30"/>
      <c r="V127" s="30"/>
      <c r="W127" s="30"/>
      <c r="X127" s="30"/>
    </row>
    <row r="128" spans="20:24">
      <c r="T128" s="30"/>
      <c r="U128" s="30"/>
      <c r="V128" s="30"/>
      <c r="W128" s="30"/>
      <c r="X128" s="30"/>
    </row>
    <row r="129" spans="20:24">
      <c r="T129" s="30"/>
      <c r="U129" s="30"/>
      <c r="V129" s="30"/>
      <c r="W129" s="30"/>
      <c r="X129" s="30"/>
    </row>
    <row r="130" spans="20:24">
      <c r="T130" s="30"/>
      <c r="U130" s="30"/>
      <c r="V130" s="30"/>
      <c r="W130" s="30"/>
      <c r="X130" s="30"/>
    </row>
    <row r="131" spans="20:24">
      <c r="T131" s="30"/>
      <c r="U131" s="30"/>
      <c r="V131" s="30"/>
      <c r="W131" s="30"/>
      <c r="X131" s="30"/>
    </row>
    <row r="132" spans="20:24">
      <c r="T132" s="30"/>
      <c r="U132" s="30"/>
      <c r="V132" s="30"/>
      <c r="W132" s="30"/>
      <c r="X132" s="30"/>
    </row>
    <row r="133" spans="20:24">
      <c r="T133" s="30"/>
      <c r="U133" s="30"/>
      <c r="V133" s="30"/>
      <c r="W133" s="30"/>
      <c r="X133" s="30"/>
    </row>
    <row r="134" spans="20:24">
      <c r="T134" s="30"/>
      <c r="U134" s="30"/>
      <c r="V134" s="30"/>
      <c r="W134" s="30"/>
      <c r="X134" s="30"/>
    </row>
    <row r="135" spans="20:24">
      <c r="T135" s="30"/>
      <c r="U135" s="30"/>
      <c r="V135" s="30"/>
      <c r="W135" s="30"/>
      <c r="X135" s="30"/>
    </row>
    <row r="136" spans="20:24">
      <c r="T136" s="30"/>
      <c r="U136" s="30"/>
      <c r="V136" s="30"/>
      <c r="W136" s="30"/>
      <c r="X136" s="30"/>
    </row>
    <row r="137" spans="20:24">
      <c r="T137" s="30"/>
      <c r="U137" s="30"/>
      <c r="V137" s="30"/>
      <c r="W137" s="30"/>
      <c r="X137" s="30"/>
    </row>
    <row r="138" spans="20:24">
      <c r="T138" s="30"/>
      <c r="U138" s="30"/>
      <c r="V138" s="30"/>
      <c r="W138" s="30"/>
      <c r="X138" s="30"/>
    </row>
    <row r="139" spans="20:24">
      <c r="T139" s="30"/>
      <c r="U139" s="30"/>
      <c r="V139" s="30"/>
      <c r="W139" s="30"/>
      <c r="X139" s="30"/>
    </row>
    <row r="140" spans="20:24">
      <c r="T140" s="30"/>
      <c r="U140" s="30"/>
      <c r="V140" s="30"/>
      <c r="W140" s="30"/>
      <c r="X140" s="30"/>
    </row>
    <row r="141" spans="20:24">
      <c r="T141" s="30"/>
      <c r="U141" s="30"/>
      <c r="V141" s="30"/>
      <c r="W141" s="30"/>
      <c r="X141" s="30"/>
    </row>
    <row r="142" spans="20:24">
      <c r="T142" s="30"/>
      <c r="U142" s="30"/>
      <c r="V142" s="30"/>
      <c r="W142" s="30"/>
      <c r="X142" s="30"/>
    </row>
    <row r="143" spans="20:24">
      <c r="T143" s="30"/>
      <c r="U143" s="30"/>
      <c r="V143" s="30"/>
      <c r="W143" s="30"/>
      <c r="X143" s="30"/>
    </row>
    <row r="144" spans="20:24">
      <c r="T144" s="30"/>
      <c r="U144" s="30"/>
      <c r="V144" s="30"/>
      <c r="W144" s="30"/>
      <c r="X144" s="30"/>
    </row>
    <row r="145" spans="20:24">
      <c r="T145" s="30"/>
      <c r="U145" s="30"/>
      <c r="V145" s="30"/>
      <c r="W145" s="30"/>
      <c r="X145" s="30"/>
    </row>
    <row r="146" spans="20:24">
      <c r="T146" s="30"/>
      <c r="U146" s="30"/>
      <c r="V146" s="30"/>
      <c r="W146" s="30"/>
      <c r="X146" s="30"/>
    </row>
    <row r="147" spans="20:24">
      <c r="T147" s="30"/>
      <c r="U147" s="30"/>
      <c r="V147" s="30"/>
      <c r="W147" s="30"/>
      <c r="X147" s="30"/>
    </row>
    <row r="148" spans="20:24">
      <c r="T148" s="30"/>
      <c r="U148" s="30"/>
      <c r="V148" s="30"/>
      <c r="W148" s="30"/>
      <c r="X148" s="30"/>
    </row>
    <row r="149" spans="20:24">
      <c r="T149" s="30"/>
      <c r="U149" s="30"/>
      <c r="V149" s="30"/>
      <c r="W149" s="30"/>
      <c r="X149" s="30"/>
    </row>
    <row r="150" spans="20:24">
      <c r="T150" s="30"/>
      <c r="U150" s="30"/>
      <c r="V150" s="30"/>
      <c r="W150" s="30"/>
      <c r="X150" s="30"/>
    </row>
    <row r="151" spans="20:24">
      <c r="T151" s="30"/>
      <c r="U151" s="30"/>
      <c r="V151" s="30"/>
      <c r="W151" s="30"/>
      <c r="X151" s="30"/>
    </row>
    <row r="152" spans="20:24">
      <c r="T152" s="30"/>
      <c r="U152" s="30"/>
      <c r="V152" s="30"/>
      <c r="W152" s="30"/>
      <c r="X152" s="30"/>
    </row>
    <row r="153" spans="20:24">
      <c r="T153" s="30"/>
      <c r="U153" s="30"/>
      <c r="V153" s="30"/>
      <c r="W153" s="30"/>
      <c r="X153" s="30"/>
    </row>
    <row r="154" spans="20:24">
      <c r="T154" s="30"/>
      <c r="U154" s="30"/>
      <c r="V154" s="30"/>
      <c r="W154" s="30"/>
      <c r="X154" s="30"/>
    </row>
    <row r="155" spans="20:24">
      <c r="T155" s="30"/>
      <c r="U155" s="30"/>
      <c r="V155" s="30"/>
      <c r="W155" s="30"/>
      <c r="X155" s="30"/>
    </row>
    <row r="156" spans="20:24">
      <c r="T156" s="30"/>
      <c r="U156" s="30"/>
      <c r="V156" s="30"/>
      <c r="W156" s="30"/>
      <c r="X156" s="30"/>
    </row>
    <row r="157" spans="20:24">
      <c r="T157" s="30"/>
      <c r="U157" s="30"/>
      <c r="V157" s="30"/>
      <c r="W157" s="30"/>
      <c r="X157" s="30"/>
    </row>
    <row r="158" spans="20:24">
      <c r="T158" s="30"/>
      <c r="U158" s="30"/>
      <c r="V158" s="30"/>
      <c r="W158" s="30"/>
      <c r="X158" s="30"/>
    </row>
    <row r="159" spans="20:24">
      <c r="T159" s="30"/>
      <c r="U159" s="30"/>
      <c r="V159" s="30"/>
      <c r="W159" s="30"/>
      <c r="X159" s="30"/>
    </row>
    <row r="160" spans="20:24">
      <c r="T160" s="30"/>
      <c r="U160" s="30"/>
      <c r="V160" s="30"/>
      <c r="W160" s="30"/>
      <c r="X160" s="30"/>
    </row>
    <row r="161" spans="20:24">
      <c r="T161" s="30"/>
      <c r="U161" s="30"/>
      <c r="V161" s="30"/>
      <c r="W161" s="30"/>
      <c r="X161" s="30"/>
    </row>
    <row r="162" spans="20:24">
      <c r="T162" s="30"/>
      <c r="U162" s="30"/>
      <c r="V162" s="30"/>
      <c r="W162" s="30"/>
      <c r="X162" s="30"/>
    </row>
    <row r="163" spans="20:24">
      <c r="T163" s="30"/>
      <c r="U163" s="30"/>
      <c r="V163" s="30"/>
      <c r="W163" s="30"/>
      <c r="X163" s="30"/>
    </row>
    <row r="164" spans="20:24">
      <c r="T164" s="30"/>
      <c r="U164" s="30"/>
      <c r="V164" s="30"/>
      <c r="W164" s="30"/>
      <c r="X164" s="30"/>
    </row>
    <row r="165" spans="20:24">
      <c r="T165" s="30"/>
      <c r="U165" s="30"/>
      <c r="V165" s="30"/>
      <c r="W165" s="30"/>
      <c r="X165" s="30"/>
    </row>
    <row r="166" spans="20:24">
      <c r="T166" s="30"/>
      <c r="U166" s="30"/>
      <c r="V166" s="30"/>
      <c r="W166" s="30"/>
      <c r="X166" s="30"/>
    </row>
    <row r="167" spans="20:24">
      <c r="T167" s="30"/>
      <c r="U167" s="30"/>
      <c r="V167" s="30"/>
      <c r="W167" s="30"/>
      <c r="X167" s="30"/>
    </row>
    <row r="168" spans="20:24">
      <c r="T168" s="30"/>
      <c r="U168" s="30"/>
      <c r="V168" s="30"/>
      <c r="W168" s="30"/>
      <c r="X168" s="30"/>
    </row>
    <row r="169" spans="20:24">
      <c r="T169" s="30"/>
      <c r="U169" s="30"/>
      <c r="V169" s="30"/>
      <c r="W169" s="30"/>
      <c r="X169" s="30"/>
    </row>
    <row r="170" spans="20:24">
      <c r="T170" s="30"/>
      <c r="U170" s="30"/>
      <c r="V170" s="30"/>
      <c r="W170" s="30"/>
      <c r="X170" s="30"/>
    </row>
    <row r="171" spans="20:24">
      <c r="T171" s="30"/>
      <c r="U171" s="30"/>
      <c r="V171" s="30"/>
      <c r="W171" s="30"/>
      <c r="X171" s="30"/>
    </row>
    <row r="172" spans="20:24">
      <c r="T172" s="30"/>
      <c r="U172" s="30"/>
      <c r="V172" s="30"/>
      <c r="W172" s="30"/>
      <c r="X172" s="30"/>
    </row>
    <row r="173" spans="20:24">
      <c r="T173" s="30"/>
      <c r="U173" s="30"/>
      <c r="V173" s="30"/>
      <c r="W173" s="30"/>
      <c r="X173" s="30"/>
    </row>
    <row r="174" spans="20:24">
      <c r="T174" s="30"/>
      <c r="U174" s="30"/>
      <c r="V174" s="30"/>
      <c r="W174" s="30"/>
      <c r="X174" s="30"/>
    </row>
    <row r="175" spans="20:24">
      <c r="T175" s="30"/>
      <c r="U175" s="30"/>
      <c r="V175" s="30"/>
      <c r="W175" s="30"/>
      <c r="X175" s="30"/>
    </row>
    <row r="176" spans="20:24">
      <c r="T176" s="30"/>
      <c r="U176" s="30"/>
      <c r="V176" s="30"/>
      <c r="W176" s="30"/>
      <c r="X176" s="30"/>
    </row>
    <row r="177" spans="20:24">
      <c r="T177" s="30"/>
      <c r="U177" s="30"/>
      <c r="V177" s="30"/>
      <c r="W177" s="30"/>
      <c r="X177" s="30"/>
    </row>
    <row r="178" spans="20:24">
      <c r="T178" s="30"/>
      <c r="U178" s="30"/>
      <c r="V178" s="30"/>
      <c r="W178" s="30"/>
      <c r="X178" s="30"/>
    </row>
  </sheetData>
  <autoFilter ref="B9:AB49"/>
  <mergeCells count="12">
    <mergeCell ref="K8:N8"/>
    <mergeCell ref="O8:S8"/>
    <mergeCell ref="T8:X8"/>
    <mergeCell ref="Y8:AA8"/>
    <mergeCell ref="E4:F4"/>
    <mergeCell ref="E5:F5"/>
    <mergeCell ref="E6:F6"/>
    <mergeCell ref="C3:F3"/>
    <mergeCell ref="D8:J8"/>
    <mergeCell ref="C4:D4"/>
    <mergeCell ref="C5:D5"/>
    <mergeCell ref="C6:D6"/>
  </mergeCells>
  <phoneticPr fontId="2"/>
  <dataValidations disablePrompts="1" count="3">
    <dataValidation type="list" allowBlank="1" showInputMessage="1" showErrorMessage="1" errorTitle="请选择是否大成功" error="成功请选择&quot;否&quot;&#10;大成功请选择&quot;是&quot;" sqref="E4:F4">
      <formula1>是否选择</formula1>
    </dataValidation>
    <dataValidation type="list" allowBlank="1" showInputMessage="1" showErrorMessage="1" errorTitle="请选择大发动艇数量" error="可携带的大发动数量为0-4&#10;请不要输入范围以外的数量" sqref="E5:F5">
      <formula1>大发数选择</formula1>
    </dataValidation>
    <dataValidation type="list" allowBlank="1" showInputMessage="1" showErrorMessage="1" errorTitle="请选择单位收入显示方式" error="计算单位时间内收入请选择&quot;每分钟&quot;或&quot;每小时&quot;&#10;&#10;" sqref="E6:F6">
      <formula1>远征每时间选择</formula1>
    </dataValidation>
  </dataValidations>
  <hyperlinks>
    <hyperlink ref="A1" location="首页!A1" display="返回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00"/>
  <sheetViews>
    <sheetView workbookViewId="0">
      <pane xSplit="3" ySplit="4" topLeftCell="D241" activePane="bottomRight" state="frozen"/>
      <selection pane="topRight" activeCell="C1" sqref="C1"/>
      <selection pane="bottomLeft" activeCell="A3" sqref="A3"/>
      <selection pane="bottomRight" activeCell="K254" sqref="K254"/>
    </sheetView>
  </sheetViews>
  <sheetFormatPr defaultRowHeight="12.75" customHeight="1" outlineLevelRow="1"/>
  <cols>
    <col min="1" max="1" width="6.25" style="375" customWidth="1"/>
    <col min="2" max="2" width="7.875" style="372" customWidth="1"/>
    <col min="3" max="3" width="7.5" style="372" customWidth="1"/>
    <col min="4" max="4" width="7.5" style="634" customWidth="1"/>
    <col min="5" max="5" width="37.5" style="414" customWidth="1"/>
    <col min="6" max="9" width="6.25" style="414" customWidth="1"/>
    <col min="10" max="10" width="25" style="640" customWidth="1"/>
    <col min="11" max="11" width="56.25" style="375" customWidth="1"/>
    <col min="12" max="12" width="37.5" style="375" customWidth="1"/>
    <col min="13" max="16384" width="9" style="375"/>
  </cols>
  <sheetData>
    <row r="1" spans="1:13" ht="15" customHeight="1">
      <c r="A1" s="371" t="s">
        <v>1941</v>
      </c>
      <c r="C1" s="356" t="s">
        <v>3383</v>
      </c>
      <c r="D1" s="627"/>
      <c r="E1" s="487"/>
      <c r="F1" s="649"/>
      <c r="G1" s="650"/>
      <c r="H1" s="650"/>
      <c r="I1" s="650"/>
      <c r="J1" s="651"/>
      <c r="K1" s="373"/>
      <c r="L1" s="373"/>
      <c r="M1" s="374"/>
    </row>
    <row r="2" spans="1:13" ht="15" customHeight="1" thickBot="1">
      <c r="A2" s="371"/>
      <c r="C2" s="454"/>
      <c r="D2" s="628"/>
      <c r="E2" s="435"/>
      <c r="F2" s="455"/>
      <c r="G2" s="455"/>
      <c r="H2" s="455"/>
      <c r="I2" s="455"/>
      <c r="J2" s="635"/>
      <c r="K2" s="455"/>
      <c r="L2" s="456"/>
      <c r="M2" s="374"/>
    </row>
    <row r="3" spans="1:13" ht="15" customHeight="1">
      <c r="B3" s="792" t="s">
        <v>2144</v>
      </c>
      <c r="C3" s="794" t="s">
        <v>2145</v>
      </c>
      <c r="D3" s="796" t="s">
        <v>2146</v>
      </c>
      <c r="E3" s="798" t="s">
        <v>2147</v>
      </c>
      <c r="F3" s="790" t="s">
        <v>2951</v>
      </c>
      <c r="G3" s="791"/>
      <c r="H3" s="791"/>
      <c r="I3" s="791"/>
      <c r="J3" s="791"/>
      <c r="K3" s="791" t="s">
        <v>2152</v>
      </c>
      <c r="L3" s="788" t="s">
        <v>2153</v>
      </c>
      <c r="M3" s="374"/>
    </row>
    <row r="4" spans="1:13" s="376" customFormat="1" ht="15" customHeight="1" thickBot="1">
      <c r="B4" s="793"/>
      <c r="C4" s="795"/>
      <c r="D4" s="797"/>
      <c r="E4" s="799"/>
      <c r="F4" s="377" t="s">
        <v>2148</v>
      </c>
      <c r="G4" s="377" t="s">
        <v>2149</v>
      </c>
      <c r="H4" s="377" t="s">
        <v>2150</v>
      </c>
      <c r="I4" s="377" t="s">
        <v>2151</v>
      </c>
      <c r="J4" s="636" t="s">
        <v>3185</v>
      </c>
      <c r="K4" s="800"/>
      <c r="L4" s="789"/>
    </row>
    <row r="5" spans="1:13" ht="14.25" outlineLevel="1">
      <c r="B5" s="378" t="s">
        <v>2154</v>
      </c>
      <c r="C5" s="379" t="s">
        <v>2155</v>
      </c>
      <c r="D5" s="629"/>
      <c r="E5" s="381" t="s">
        <v>2156</v>
      </c>
      <c r="F5" s="381">
        <v>20</v>
      </c>
      <c r="G5" s="381">
        <v>20</v>
      </c>
      <c r="H5" s="381"/>
      <c r="I5" s="381"/>
      <c r="J5" s="637" t="s">
        <v>3186</v>
      </c>
      <c r="K5" s="380" t="s">
        <v>2157</v>
      </c>
      <c r="L5" s="382"/>
    </row>
    <row r="6" spans="1:13" ht="14.25" outlineLevel="1">
      <c r="B6" s="383" t="s">
        <v>2154</v>
      </c>
      <c r="C6" s="384" t="s">
        <v>1961</v>
      </c>
      <c r="D6" s="602"/>
      <c r="E6" s="386" t="s">
        <v>2158</v>
      </c>
      <c r="F6" s="386">
        <v>30</v>
      </c>
      <c r="G6" s="386">
        <v>30</v>
      </c>
      <c r="H6" s="386">
        <v>30</v>
      </c>
      <c r="I6" s="386"/>
      <c r="J6" s="475" t="s">
        <v>3187</v>
      </c>
      <c r="K6" s="385" t="s">
        <v>2159</v>
      </c>
      <c r="L6" s="387"/>
    </row>
    <row r="7" spans="1:13" ht="14.25" outlineLevel="1">
      <c r="B7" s="383" t="s">
        <v>2154</v>
      </c>
      <c r="C7" s="384" t="s">
        <v>1962</v>
      </c>
      <c r="D7" s="602"/>
      <c r="E7" s="386" t="s">
        <v>2160</v>
      </c>
      <c r="F7" s="386">
        <v>150</v>
      </c>
      <c r="G7" s="386">
        <v>150</v>
      </c>
      <c r="H7" s="386"/>
      <c r="I7" s="386"/>
      <c r="J7" s="475" t="s">
        <v>3188</v>
      </c>
      <c r="K7" s="385" t="s">
        <v>2161</v>
      </c>
      <c r="L7" s="387"/>
    </row>
    <row r="8" spans="1:13" ht="14.25" outlineLevel="1">
      <c r="B8" s="383" t="s">
        <v>2154</v>
      </c>
      <c r="C8" s="384" t="s">
        <v>1963</v>
      </c>
      <c r="D8" s="602" t="s">
        <v>2162</v>
      </c>
      <c r="E8" s="386" t="s">
        <v>2163</v>
      </c>
      <c r="F8" s="386">
        <v>50</v>
      </c>
      <c r="G8" s="386"/>
      <c r="H8" s="386">
        <v>50</v>
      </c>
      <c r="I8" s="386"/>
      <c r="J8" s="475" t="s">
        <v>3189</v>
      </c>
      <c r="K8" s="385" t="s">
        <v>2164</v>
      </c>
      <c r="L8" s="387"/>
    </row>
    <row r="9" spans="1:13" ht="14.25" outlineLevel="1">
      <c r="B9" s="383" t="s">
        <v>2154</v>
      </c>
      <c r="C9" s="384" t="s">
        <v>1964</v>
      </c>
      <c r="D9" s="602"/>
      <c r="E9" s="386" t="s">
        <v>2165</v>
      </c>
      <c r="F9" s="386">
        <v>60</v>
      </c>
      <c r="G9" s="386">
        <v>60</v>
      </c>
      <c r="H9" s="386"/>
      <c r="I9" s="386"/>
      <c r="J9" s="475" t="s">
        <v>2390</v>
      </c>
      <c r="K9" s="385" t="s">
        <v>2166</v>
      </c>
      <c r="L9" s="387"/>
    </row>
    <row r="10" spans="1:13" ht="14.25" outlineLevel="1">
      <c r="B10" s="383" t="s">
        <v>2154</v>
      </c>
      <c r="C10" s="384" t="s">
        <v>1965</v>
      </c>
      <c r="D10" s="602"/>
      <c r="E10" s="386" t="s">
        <v>2167</v>
      </c>
      <c r="F10" s="386">
        <v>50</v>
      </c>
      <c r="G10" s="386">
        <v>50</v>
      </c>
      <c r="H10" s="386">
        <v>100</v>
      </c>
      <c r="I10" s="386"/>
      <c r="J10" s="475" t="s">
        <v>3187</v>
      </c>
      <c r="K10" s="385" t="s">
        <v>2168</v>
      </c>
      <c r="L10" s="387"/>
    </row>
    <row r="11" spans="1:13" ht="14.25" outlineLevel="1">
      <c r="B11" s="383" t="s">
        <v>2154</v>
      </c>
      <c r="C11" s="384" t="s">
        <v>1966</v>
      </c>
      <c r="D11" s="602" t="s">
        <v>2169</v>
      </c>
      <c r="E11" s="386" t="s">
        <v>2170</v>
      </c>
      <c r="F11" s="386"/>
      <c r="G11" s="386">
        <v>70</v>
      </c>
      <c r="H11" s="386"/>
      <c r="I11" s="386">
        <v>30</v>
      </c>
      <c r="J11" s="475" t="s">
        <v>2171</v>
      </c>
      <c r="K11" s="385" t="s">
        <v>2172</v>
      </c>
      <c r="L11" s="387"/>
    </row>
    <row r="12" spans="1:13" ht="14.25" outlineLevel="1">
      <c r="B12" s="383" t="s">
        <v>2154</v>
      </c>
      <c r="C12" s="384" t="s">
        <v>1967</v>
      </c>
      <c r="D12" s="602" t="s">
        <v>2169</v>
      </c>
      <c r="E12" s="386" t="s">
        <v>2173</v>
      </c>
      <c r="F12" s="386">
        <v>100</v>
      </c>
      <c r="G12" s="386">
        <v>100</v>
      </c>
      <c r="H12" s="386">
        <v>100</v>
      </c>
      <c r="I12" s="386">
        <v>50</v>
      </c>
      <c r="J12" s="475" t="s">
        <v>3190</v>
      </c>
      <c r="K12" s="385" t="s">
        <v>2174</v>
      </c>
      <c r="L12" s="387"/>
    </row>
    <row r="13" spans="1:13" ht="14.25" outlineLevel="1">
      <c r="B13" s="383" t="s">
        <v>2154</v>
      </c>
      <c r="C13" s="384" t="s">
        <v>1968</v>
      </c>
      <c r="D13" s="602"/>
      <c r="E13" s="386" t="s">
        <v>2175</v>
      </c>
      <c r="F13" s="386"/>
      <c r="G13" s="386"/>
      <c r="H13" s="386"/>
      <c r="I13" s="386">
        <v>200</v>
      </c>
      <c r="J13" s="475" t="s">
        <v>2390</v>
      </c>
      <c r="K13" s="385" t="s">
        <v>2176</v>
      </c>
      <c r="L13" s="387"/>
    </row>
    <row r="14" spans="1:13" ht="14.25" outlineLevel="1">
      <c r="B14" s="383" t="s">
        <v>2154</v>
      </c>
      <c r="C14" s="384" t="s">
        <v>1969</v>
      </c>
      <c r="D14" s="602" t="s">
        <v>2177</v>
      </c>
      <c r="E14" s="386" t="s">
        <v>2178</v>
      </c>
      <c r="F14" s="386">
        <v>150</v>
      </c>
      <c r="G14" s="386">
        <v>150</v>
      </c>
      <c r="H14" s="386"/>
      <c r="I14" s="386"/>
      <c r="J14" s="475" t="s">
        <v>3188</v>
      </c>
      <c r="K14" s="385" t="s">
        <v>2179</v>
      </c>
      <c r="L14" s="387"/>
    </row>
    <row r="15" spans="1:13" ht="14.25" outlineLevel="1">
      <c r="B15" s="383" t="s">
        <v>2180</v>
      </c>
      <c r="C15" s="384" t="s">
        <v>1970</v>
      </c>
      <c r="D15" s="602"/>
      <c r="E15" s="386" t="s">
        <v>2181</v>
      </c>
      <c r="F15" s="386">
        <v>100</v>
      </c>
      <c r="G15" s="386"/>
      <c r="H15" s="386"/>
      <c r="I15" s="386">
        <v>100</v>
      </c>
      <c r="J15" s="475" t="s">
        <v>3190</v>
      </c>
      <c r="K15" s="385" t="s">
        <v>2182</v>
      </c>
      <c r="L15" s="387" t="s">
        <v>2183</v>
      </c>
    </row>
    <row r="16" spans="1:13" ht="14.25" outlineLevel="1">
      <c r="B16" s="383" t="s">
        <v>2184</v>
      </c>
      <c r="C16" s="384" t="s">
        <v>1971</v>
      </c>
      <c r="D16" s="602"/>
      <c r="E16" s="386" t="s">
        <v>2185</v>
      </c>
      <c r="F16" s="386">
        <v>50</v>
      </c>
      <c r="G16" s="386"/>
      <c r="H16" s="386"/>
      <c r="I16" s="386">
        <v>100</v>
      </c>
      <c r="J16" s="475" t="s">
        <v>2390</v>
      </c>
      <c r="K16" s="385" t="s">
        <v>2186</v>
      </c>
      <c r="L16" s="387" t="s">
        <v>2187</v>
      </c>
    </row>
    <row r="17" spans="2:12" ht="14.25" outlineLevel="1">
      <c r="B17" s="383" t="s">
        <v>2188</v>
      </c>
      <c r="C17" s="384" t="s">
        <v>1972</v>
      </c>
      <c r="D17" s="602" t="s">
        <v>2189</v>
      </c>
      <c r="E17" s="386" t="s">
        <v>2190</v>
      </c>
      <c r="F17" s="386"/>
      <c r="G17" s="386">
        <v>150</v>
      </c>
      <c r="H17" s="386"/>
      <c r="I17" s="386"/>
      <c r="J17" s="475" t="s">
        <v>3190</v>
      </c>
      <c r="K17" s="385" t="s">
        <v>2191</v>
      </c>
      <c r="L17" s="387" t="s">
        <v>2192</v>
      </c>
    </row>
    <row r="18" spans="2:12" ht="14.25" outlineLevel="1">
      <c r="B18" s="383" t="s">
        <v>2193</v>
      </c>
      <c r="C18" s="384" t="s">
        <v>1973</v>
      </c>
      <c r="D18" s="602" t="s">
        <v>2194</v>
      </c>
      <c r="E18" s="386" t="s">
        <v>2195</v>
      </c>
      <c r="F18" s="386">
        <v>100</v>
      </c>
      <c r="G18" s="386"/>
      <c r="H18" s="386">
        <v>100</v>
      </c>
      <c r="I18" s="386"/>
      <c r="J18" s="475" t="s">
        <v>3191</v>
      </c>
      <c r="K18" s="385" t="s">
        <v>2196</v>
      </c>
      <c r="L18" s="387"/>
    </row>
    <row r="19" spans="2:12" ht="28.5" outlineLevel="1">
      <c r="B19" s="383" t="s">
        <v>2197</v>
      </c>
      <c r="C19" s="384" t="s">
        <v>1974</v>
      </c>
      <c r="D19" s="602" t="s">
        <v>2198</v>
      </c>
      <c r="E19" s="386" t="s">
        <v>2199</v>
      </c>
      <c r="F19" s="386">
        <v>150</v>
      </c>
      <c r="G19" s="386">
        <v>100</v>
      </c>
      <c r="H19" s="386">
        <v>150</v>
      </c>
      <c r="I19" s="386">
        <v>100</v>
      </c>
      <c r="J19" s="475" t="s">
        <v>2200</v>
      </c>
      <c r="K19" s="385" t="s">
        <v>2201</v>
      </c>
      <c r="L19" s="387"/>
    </row>
    <row r="20" spans="2:12" ht="27" outlineLevel="1">
      <c r="B20" s="383" t="s">
        <v>2202</v>
      </c>
      <c r="C20" s="384" t="s">
        <v>1975</v>
      </c>
      <c r="D20" s="602" t="s">
        <v>2203</v>
      </c>
      <c r="E20" s="386" t="s">
        <v>2204</v>
      </c>
      <c r="F20" s="386"/>
      <c r="G20" s="386"/>
      <c r="H20" s="386"/>
      <c r="I20" s="386"/>
      <c r="J20" s="475" t="s">
        <v>3192</v>
      </c>
      <c r="K20" s="385" t="s">
        <v>2205</v>
      </c>
      <c r="L20" s="387"/>
    </row>
    <row r="21" spans="2:12" ht="28.5" outlineLevel="1">
      <c r="B21" s="383" t="s">
        <v>2206</v>
      </c>
      <c r="C21" s="384" t="s">
        <v>1976</v>
      </c>
      <c r="D21" s="602" t="s">
        <v>2207</v>
      </c>
      <c r="E21" s="386" t="s">
        <v>2208</v>
      </c>
      <c r="F21" s="386">
        <v>200</v>
      </c>
      <c r="G21" s="386">
        <v>200</v>
      </c>
      <c r="H21" s="386">
        <v>200</v>
      </c>
      <c r="I21" s="386">
        <v>200</v>
      </c>
      <c r="J21" s="475" t="s">
        <v>2209</v>
      </c>
      <c r="K21" s="385" t="s">
        <v>2210</v>
      </c>
      <c r="L21" s="387"/>
    </row>
    <row r="22" spans="2:12" ht="28.5" outlineLevel="1">
      <c r="B22" s="383" t="s">
        <v>2211</v>
      </c>
      <c r="C22" s="384" t="s">
        <v>1977</v>
      </c>
      <c r="D22" s="602" t="s">
        <v>2212</v>
      </c>
      <c r="E22" s="386" t="s">
        <v>2213</v>
      </c>
      <c r="F22" s="386">
        <v>300</v>
      </c>
      <c r="G22" s="386">
        <v>200</v>
      </c>
      <c r="H22" s="386">
        <v>300</v>
      </c>
      <c r="I22" s="386">
        <v>200</v>
      </c>
      <c r="J22" s="475" t="s">
        <v>2214</v>
      </c>
      <c r="K22" s="385" t="s">
        <v>2215</v>
      </c>
      <c r="L22" s="387"/>
    </row>
    <row r="23" spans="2:12" ht="28.5" outlineLevel="1">
      <c r="B23" s="383" t="s">
        <v>2216</v>
      </c>
      <c r="C23" s="384" t="s">
        <v>1978</v>
      </c>
      <c r="D23" s="602" t="s">
        <v>2217</v>
      </c>
      <c r="E23" s="386" t="s">
        <v>2218</v>
      </c>
      <c r="F23" s="386">
        <v>500</v>
      </c>
      <c r="G23" s="386">
        <v>500</v>
      </c>
      <c r="H23" s="386">
        <v>500</v>
      </c>
      <c r="I23" s="386">
        <v>500</v>
      </c>
      <c r="J23" s="475" t="s">
        <v>3193</v>
      </c>
      <c r="K23" s="385" t="s">
        <v>2219</v>
      </c>
      <c r="L23" s="387"/>
    </row>
    <row r="24" spans="2:12" ht="14.25" outlineLevel="1">
      <c r="B24" s="383" t="s">
        <v>2220</v>
      </c>
      <c r="C24" s="384" t="s">
        <v>1979</v>
      </c>
      <c r="D24" s="602" t="s">
        <v>2221</v>
      </c>
      <c r="E24" s="386" t="s">
        <v>2222</v>
      </c>
      <c r="F24" s="386">
        <v>400</v>
      </c>
      <c r="G24" s="386"/>
      <c r="H24" s="386">
        <v>200</v>
      </c>
      <c r="I24" s="386"/>
      <c r="J24" s="475" t="s">
        <v>2223</v>
      </c>
      <c r="K24" s="385" t="s">
        <v>2224</v>
      </c>
      <c r="L24" s="387"/>
    </row>
    <row r="25" spans="2:12" ht="28.5" outlineLevel="1">
      <c r="B25" s="383" t="s">
        <v>2180</v>
      </c>
      <c r="C25" s="384" t="s">
        <v>1980</v>
      </c>
      <c r="D25" s="602" t="s">
        <v>2225</v>
      </c>
      <c r="E25" s="386" t="s">
        <v>2226</v>
      </c>
      <c r="F25" s="386">
        <v>300</v>
      </c>
      <c r="G25" s="386">
        <v>150</v>
      </c>
      <c r="H25" s="386"/>
      <c r="I25" s="386"/>
      <c r="J25" s="475" t="s">
        <v>2209</v>
      </c>
      <c r="K25" s="385" t="s">
        <v>2227</v>
      </c>
      <c r="L25" s="387"/>
    </row>
    <row r="26" spans="2:12" ht="14.25" outlineLevel="1">
      <c r="B26" s="383" t="s">
        <v>2184</v>
      </c>
      <c r="C26" s="384" t="s">
        <v>1981</v>
      </c>
      <c r="D26" s="602" t="s">
        <v>2228</v>
      </c>
      <c r="E26" s="386" t="s">
        <v>2229</v>
      </c>
      <c r="F26" s="386">
        <v>200</v>
      </c>
      <c r="G26" s="386">
        <v>200</v>
      </c>
      <c r="H26" s="386">
        <v>200</v>
      </c>
      <c r="I26" s="386"/>
      <c r="J26" s="475" t="s">
        <v>3194</v>
      </c>
      <c r="K26" s="385" t="s">
        <v>2230</v>
      </c>
      <c r="L26" s="387"/>
    </row>
    <row r="27" spans="2:12" ht="14.25" outlineLevel="1">
      <c r="B27" s="383" t="s">
        <v>2188</v>
      </c>
      <c r="C27" s="384" t="s">
        <v>1982</v>
      </c>
      <c r="D27" s="602" t="s">
        <v>2231</v>
      </c>
      <c r="E27" s="386" t="s">
        <v>2232</v>
      </c>
      <c r="F27" s="386">
        <v>300</v>
      </c>
      <c r="G27" s="386"/>
      <c r="H27" s="386"/>
      <c r="I27" s="386">
        <v>300</v>
      </c>
      <c r="J27" s="475" t="s">
        <v>3188</v>
      </c>
      <c r="K27" s="385" t="s">
        <v>2233</v>
      </c>
      <c r="L27" s="387"/>
    </row>
    <row r="28" spans="2:12" ht="14.25" outlineLevel="1">
      <c r="B28" s="383" t="s">
        <v>2193</v>
      </c>
      <c r="C28" s="384" t="s">
        <v>2234</v>
      </c>
      <c r="D28" s="602" t="s">
        <v>2235</v>
      </c>
      <c r="E28" s="386" t="s">
        <v>2236</v>
      </c>
      <c r="F28" s="386">
        <v>300</v>
      </c>
      <c r="G28" s="386"/>
      <c r="H28" s="386">
        <v>300</v>
      </c>
      <c r="I28" s="386"/>
      <c r="J28" s="475" t="s">
        <v>3194</v>
      </c>
      <c r="K28" s="385" t="s">
        <v>2237</v>
      </c>
      <c r="L28" s="387"/>
    </row>
    <row r="29" spans="2:12" ht="14.25" outlineLevel="1">
      <c r="B29" s="383" t="s">
        <v>2193</v>
      </c>
      <c r="C29" s="384" t="s">
        <v>1983</v>
      </c>
      <c r="D29" s="602" t="s">
        <v>2238</v>
      </c>
      <c r="E29" s="386" t="s">
        <v>2239</v>
      </c>
      <c r="F29" s="386">
        <v>150</v>
      </c>
      <c r="G29" s="386"/>
      <c r="H29" s="386">
        <v>150</v>
      </c>
      <c r="I29" s="386"/>
      <c r="J29" s="475" t="s">
        <v>3188</v>
      </c>
      <c r="K29" s="385" t="s">
        <v>2240</v>
      </c>
      <c r="L29" s="387"/>
    </row>
    <row r="30" spans="2:12" ht="14.25" outlineLevel="1">
      <c r="B30" s="383" t="s">
        <v>2202</v>
      </c>
      <c r="C30" s="384" t="s">
        <v>1984</v>
      </c>
      <c r="D30" s="602" t="s">
        <v>2241</v>
      </c>
      <c r="E30" s="386" t="s">
        <v>2242</v>
      </c>
      <c r="F30" s="386"/>
      <c r="G30" s="386"/>
      <c r="H30" s="386">
        <v>200</v>
      </c>
      <c r="I30" s="386">
        <v>200</v>
      </c>
      <c r="J30" s="475" t="s">
        <v>2243</v>
      </c>
      <c r="K30" s="385" t="s">
        <v>2244</v>
      </c>
      <c r="L30" s="387"/>
    </row>
    <row r="31" spans="2:12" ht="14.25" outlineLevel="1">
      <c r="B31" s="383" t="s">
        <v>2206</v>
      </c>
      <c r="C31" s="384" t="s">
        <v>1985</v>
      </c>
      <c r="D31" s="602" t="s">
        <v>2245</v>
      </c>
      <c r="E31" s="386" t="s">
        <v>2246</v>
      </c>
      <c r="F31" s="386">
        <v>150</v>
      </c>
      <c r="G31" s="386">
        <v>150</v>
      </c>
      <c r="H31" s="386"/>
      <c r="I31" s="386"/>
      <c r="J31" s="475" t="s">
        <v>3194</v>
      </c>
      <c r="K31" s="385" t="s">
        <v>2247</v>
      </c>
      <c r="L31" s="387"/>
    </row>
    <row r="32" spans="2:12" ht="14.25" outlineLevel="1">
      <c r="B32" s="383" t="s">
        <v>2211</v>
      </c>
      <c r="C32" s="384" t="s">
        <v>1986</v>
      </c>
      <c r="D32" s="602" t="s">
        <v>2248</v>
      </c>
      <c r="E32" s="386" t="s">
        <v>2249</v>
      </c>
      <c r="F32" s="386">
        <v>250</v>
      </c>
      <c r="G32" s="386">
        <v>300</v>
      </c>
      <c r="H32" s="386"/>
      <c r="I32" s="386"/>
      <c r="J32" s="475" t="s">
        <v>3194</v>
      </c>
      <c r="K32" s="385" t="s">
        <v>2250</v>
      </c>
      <c r="L32" s="387"/>
    </row>
    <row r="33" spans="2:12" ht="14.25" outlineLevel="1">
      <c r="B33" s="383" t="s">
        <v>2216</v>
      </c>
      <c r="C33" s="384" t="s">
        <v>1987</v>
      </c>
      <c r="D33" s="602" t="s">
        <v>2251</v>
      </c>
      <c r="E33" s="386" t="s">
        <v>2252</v>
      </c>
      <c r="F33" s="386">
        <v>200</v>
      </c>
      <c r="G33" s="386"/>
      <c r="H33" s="386">
        <v>300</v>
      </c>
      <c r="I33" s="386"/>
      <c r="J33" s="475" t="s">
        <v>2223</v>
      </c>
      <c r="K33" s="385" t="s">
        <v>2253</v>
      </c>
      <c r="L33" s="387"/>
    </row>
    <row r="34" spans="2:12" ht="14.25" outlineLevel="1">
      <c r="B34" s="383" t="s">
        <v>2220</v>
      </c>
      <c r="C34" s="384" t="s">
        <v>1988</v>
      </c>
      <c r="D34" s="602" t="s">
        <v>2254</v>
      </c>
      <c r="E34" s="386" t="s">
        <v>2255</v>
      </c>
      <c r="F34" s="386">
        <v>200</v>
      </c>
      <c r="G34" s="386">
        <v>300</v>
      </c>
      <c r="H34" s="386"/>
      <c r="I34" s="386"/>
      <c r="J34" s="475" t="s">
        <v>3188</v>
      </c>
      <c r="K34" s="385" t="s">
        <v>2256</v>
      </c>
      <c r="L34" s="387"/>
    </row>
    <row r="35" spans="2:12" ht="14.25" outlineLevel="1">
      <c r="B35" s="383" t="s">
        <v>2180</v>
      </c>
      <c r="C35" s="384" t="s">
        <v>1989</v>
      </c>
      <c r="D35" s="602" t="s">
        <v>2257</v>
      </c>
      <c r="E35" s="386" t="s">
        <v>2258</v>
      </c>
      <c r="F35" s="386">
        <v>150</v>
      </c>
      <c r="G35" s="386">
        <v>150</v>
      </c>
      <c r="H35" s="386"/>
      <c r="I35" s="386"/>
      <c r="J35" s="475" t="s">
        <v>2347</v>
      </c>
      <c r="K35" s="385" t="s">
        <v>2259</v>
      </c>
      <c r="L35" s="387"/>
    </row>
    <row r="36" spans="2:12" ht="28.5" outlineLevel="1">
      <c r="B36" s="383" t="s">
        <v>2184</v>
      </c>
      <c r="C36" s="384" t="s">
        <v>1990</v>
      </c>
      <c r="D36" s="601" t="s">
        <v>2260</v>
      </c>
      <c r="E36" s="386" t="s">
        <v>2261</v>
      </c>
      <c r="F36" s="386">
        <v>180</v>
      </c>
      <c r="G36" s="386">
        <v>180</v>
      </c>
      <c r="H36" s="386"/>
      <c r="I36" s="386"/>
      <c r="J36" s="475" t="s">
        <v>3195</v>
      </c>
      <c r="K36" s="385" t="s">
        <v>2262</v>
      </c>
      <c r="L36" s="387"/>
    </row>
    <row r="37" spans="2:12" ht="28.5" outlineLevel="1">
      <c r="B37" s="383" t="s">
        <v>2188</v>
      </c>
      <c r="C37" s="384" t="s">
        <v>1991</v>
      </c>
      <c r="D37" s="602" t="s">
        <v>2263</v>
      </c>
      <c r="E37" s="386" t="s">
        <v>2264</v>
      </c>
      <c r="F37" s="386">
        <v>200</v>
      </c>
      <c r="G37" s="386">
        <v>200</v>
      </c>
      <c r="H37" s="386"/>
      <c r="I37" s="386"/>
      <c r="J37" s="475" t="s">
        <v>3196</v>
      </c>
      <c r="K37" s="385" t="s">
        <v>2265</v>
      </c>
      <c r="L37" s="387"/>
    </row>
    <row r="38" spans="2:12" ht="14.25" outlineLevel="1">
      <c r="B38" s="383" t="s">
        <v>2193</v>
      </c>
      <c r="C38" s="384" t="s">
        <v>1992</v>
      </c>
      <c r="D38" s="602" t="s">
        <v>2266</v>
      </c>
      <c r="E38" s="386" t="s">
        <v>2267</v>
      </c>
      <c r="F38" s="386">
        <v>220</v>
      </c>
      <c r="G38" s="386">
        <v>220</v>
      </c>
      <c r="H38" s="386"/>
      <c r="I38" s="386"/>
      <c r="J38" s="475" t="s">
        <v>3197</v>
      </c>
      <c r="K38" s="385" t="s">
        <v>2268</v>
      </c>
      <c r="L38" s="387"/>
    </row>
    <row r="39" spans="2:12" ht="14.25" outlineLevel="1">
      <c r="B39" s="383" t="s">
        <v>2197</v>
      </c>
      <c r="C39" s="384" t="s">
        <v>1993</v>
      </c>
      <c r="D39" s="601" t="s">
        <v>2269</v>
      </c>
      <c r="E39" s="386" t="s">
        <v>2270</v>
      </c>
      <c r="F39" s="386"/>
      <c r="G39" s="386"/>
      <c r="H39" s="386">
        <v>300</v>
      </c>
      <c r="I39" s="386"/>
      <c r="J39" s="475" t="s">
        <v>3198</v>
      </c>
      <c r="K39" s="385" t="s">
        <v>2271</v>
      </c>
      <c r="L39" s="387"/>
    </row>
    <row r="40" spans="2:12" ht="28.5" outlineLevel="1">
      <c r="B40" s="383" t="s">
        <v>2202</v>
      </c>
      <c r="C40" s="384" t="s">
        <v>1994</v>
      </c>
      <c r="D40" s="602" t="s">
        <v>2272</v>
      </c>
      <c r="E40" s="386" t="s">
        <v>2273</v>
      </c>
      <c r="F40" s="386"/>
      <c r="G40" s="386"/>
      <c r="H40" s="386"/>
      <c r="I40" s="386">
        <v>400</v>
      </c>
      <c r="J40" s="475" t="s">
        <v>3199</v>
      </c>
      <c r="K40" s="385" t="s">
        <v>2274</v>
      </c>
      <c r="L40" s="387"/>
    </row>
    <row r="41" spans="2:12" ht="27" outlineLevel="1">
      <c r="B41" s="383" t="s">
        <v>2206</v>
      </c>
      <c r="C41" s="384" t="s">
        <v>1995</v>
      </c>
      <c r="D41" s="602" t="s">
        <v>2275</v>
      </c>
      <c r="E41" s="386" t="s">
        <v>2276</v>
      </c>
      <c r="F41" s="386">
        <v>250</v>
      </c>
      <c r="G41" s="386">
        <v>250</v>
      </c>
      <c r="H41" s="386"/>
      <c r="I41" s="386"/>
      <c r="J41" s="475" t="s">
        <v>3197</v>
      </c>
      <c r="K41" s="385" t="s">
        <v>2277</v>
      </c>
      <c r="L41" s="387" t="s">
        <v>2278</v>
      </c>
    </row>
    <row r="42" spans="2:12" ht="27.75" outlineLevel="1">
      <c r="B42" s="383" t="s">
        <v>2211</v>
      </c>
      <c r="C42" s="384" t="s">
        <v>1996</v>
      </c>
      <c r="D42" s="602" t="s">
        <v>2279</v>
      </c>
      <c r="E42" s="386" t="s">
        <v>2280</v>
      </c>
      <c r="F42" s="386">
        <v>300</v>
      </c>
      <c r="G42" s="386"/>
      <c r="H42" s="386"/>
      <c r="I42" s="386">
        <v>300</v>
      </c>
      <c r="J42" s="475" t="s">
        <v>3200</v>
      </c>
      <c r="K42" s="385" t="s">
        <v>2281</v>
      </c>
      <c r="L42" s="387"/>
    </row>
    <row r="43" spans="2:12" ht="28.5" outlineLevel="1">
      <c r="B43" s="389" t="s">
        <v>2216</v>
      </c>
      <c r="C43" s="390" t="s">
        <v>1997</v>
      </c>
      <c r="D43" s="603" t="s">
        <v>2282</v>
      </c>
      <c r="E43" s="391" t="s">
        <v>2283</v>
      </c>
      <c r="F43" s="391"/>
      <c r="G43" s="391"/>
      <c r="H43" s="391"/>
      <c r="I43" s="386">
        <v>450</v>
      </c>
      <c r="J43" s="638" t="s">
        <v>3201</v>
      </c>
      <c r="K43" s="392" t="s">
        <v>2284</v>
      </c>
      <c r="L43" s="393"/>
    </row>
    <row r="44" spans="2:12" ht="27.75" outlineLevel="1">
      <c r="B44" s="389" t="s">
        <v>2220</v>
      </c>
      <c r="C44" s="390" t="s">
        <v>1998</v>
      </c>
      <c r="D44" s="603" t="s">
        <v>2285</v>
      </c>
      <c r="E44" s="391" t="s">
        <v>2286</v>
      </c>
      <c r="F44" s="391"/>
      <c r="G44" s="391">
        <v>100</v>
      </c>
      <c r="H44" s="391"/>
      <c r="I44" s="386"/>
      <c r="J44" s="638" t="s">
        <v>3202</v>
      </c>
      <c r="K44" s="392" t="s">
        <v>2287</v>
      </c>
      <c r="L44" s="393"/>
    </row>
    <row r="45" spans="2:12" ht="14.25" outlineLevel="1">
      <c r="B45" s="389" t="s">
        <v>2180</v>
      </c>
      <c r="C45" s="390" t="s">
        <v>2288</v>
      </c>
      <c r="D45" s="602" t="s">
        <v>1982</v>
      </c>
      <c r="E45" s="391" t="s">
        <v>2289</v>
      </c>
      <c r="F45" s="391">
        <v>100</v>
      </c>
      <c r="G45" s="391">
        <v>100</v>
      </c>
      <c r="H45" s="391">
        <v>100</v>
      </c>
      <c r="I45" s="386">
        <v>300</v>
      </c>
      <c r="J45" s="638" t="s">
        <v>3203</v>
      </c>
      <c r="K45" s="392" t="s">
        <v>2290</v>
      </c>
      <c r="L45" s="393"/>
    </row>
    <row r="46" spans="2:12" ht="14.25" outlineLevel="1">
      <c r="B46" s="389" t="s">
        <v>2193</v>
      </c>
      <c r="C46" s="390" t="s">
        <v>1999</v>
      </c>
      <c r="D46" s="602" t="s">
        <v>2291</v>
      </c>
      <c r="E46" s="391" t="s">
        <v>2292</v>
      </c>
      <c r="F46" s="391"/>
      <c r="G46" s="391">
        <v>250</v>
      </c>
      <c r="H46" s="391">
        <v>250</v>
      </c>
      <c r="I46" s="386"/>
      <c r="J46" s="475" t="s">
        <v>3204</v>
      </c>
      <c r="K46" s="392" t="s">
        <v>2293</v>
      </c>
      <c r="L46" s="393" t="s">
        <v>2294</v>
      </c>
    </row>
    <row r="47" spans="2:12" ht="27.75" outlineLevel="1">
      <c r="B47" s="389" t="s">
        <v>2188</v>
      </c>
      <c r="C47" s="390" t="s">
        <v>2000</v>
      </c>
      <c r="D47" s="603" t="s">
        <v>2295</v>
      </c>
      <c r="E47" s="391" t="s">
        <v>2296</v>
      </c>
      <c r="F47" s="391">
        <v>300</v>
      </c>
      <c r="G47" s="391">
        <v>300</v>
      </c>
      <c r="H47" s="391"/>
      <c r="I47" s="386"/>
      <c r="J47" s="638" t="s">
        <v>3197</v>
      </c>
      <c r="K47" s="392" t="s">
        <v>2297</v>
      </c>
      <c r="L47" s="393"/>
    </row>
    <row r="48" spans="2:12" ht="28.5" outlineLevel="1">
      <c r="B48" s="389" t="s">
        <v>2193</v>
      </c>
      <c r="C48" s="390" t="s">
        <v>2001</v>
      </c>
      <c r="D48" s="603" t="s">
        <v>2298</v>
      </c>
      <c r="E48" s="391" t="s">
        <v>2299</v>
      </c>
      <c r="F48" s="391">
        <v>300</v>
      </c>
      <c r="G48" s="391">
        <v>300</v>
      </c>
      <c r="H48" s="391"/>
      <c r="I48" s="386"/>
      <c r="J48" s="638" t="s">
        <v>3205</v>
      </c>
      <c r="K48" s="392" t="s">
        <v>2300</v>
      </c>
      <c r="L48" s="393"/>
    </row>
    <row r="49" spans="2:18" ht="27.75" outlineLevel="1">
      <c r="B49" s="389" t="s">
        <v>2197</v>
      </c>
      <c r="C49" s="390" t="s">
        <v>2002</v>
      </c>
      <c r="D49" s="602" t="s">
        <v>2301</v>
      </c>
      <c r="E49" s="391" t="s">
        <v>2302</v>
      </c>
      <c r="F49" s="391">
        <v>100</v>
      </c>
      <c r="G49" s="391"/>
      <c r="H49" s="391">
        <v>100</v>
      </c>
      <c r="I49" s="386"/>
      <c r="J49" s="638" t="s">
        <v>3206</v>
      </c>
      <c r="K49" s="392" t="s">
        <v>2303</v>
      </c>
      <c r="L49" s="393"/>
      <c r="M49" s="394"/>
      <c r="N49" s="394"/>
      <c r="O49" s="394"/>
      <c r="P49" s="394"/>
      <c r="Q49" s="394"/>
      <c r="R49" s="394"/>
    </row>
    <row r="50" spans="2:18" ht="28.5" outlineLevel="1">
      <c r="B50" s="389" t="s">
        <v>2202</v>
      </c>
      <c r="C50" s="390" t="s">
        <v>2304</v>
      </c>
      <c r="D50" s="601" t="s">
        <v>2305</v>
      </c>
      <c r="E50" s="386" t="s">
        <v>2306</v>
      </c>
      <c r="F50" s="391">
        <v>250</v>
      </c>
      <c r="G50" s="391">
        <v>250</v>
      </c>
      <c r="H50" s="391"/>
      <c r="I50" s="386">
        <v>50</v>
      </c>
      <c r="J50" s="475" t="s">
        <v>3207</v>
      </c>
      <c r="K50" s="392" t="s">
        <v>2307</v>
      </c>
      <c r="L50" s="393" t="s">
        <v>2308</v>
      </c>
      <c r="M50" s="395"/>
      <c r="N50" s="395"/>
      <c r="O50" s="395"/>
      <c r="P50" s="395"/>
      <c r="Q50" s="395"/>
      <c r="R50" s="395"/>
    </row>
    <row r="51" spans="2:18" ht="14.25" outlineLevel="1">
      <c r="B51" s="389" t="s">
        <v>2202</v>
      </c>
      <c r="C51" s="390" t="s">
        <v>2309</v>
      </c>
      <c r="D51" s="602" t="s">
        <v>2310</v>
      </c>
      <c r="E51" s="386" t="s">
        <v>2311</v>
      </c>
      <c r="F51" s="391">
        <v>110</v>
      </c>
      <c r="G51" s="391">
        <v>110</v>
      </c>
      <c r="H51" s="391">
        <v>110</v>
      </c>
      <c r="I51" s="386"/>
      <c r="J51" s="475" t="s">
        <v>3208</v>
      </c>
      <c r="K51" s="392" t="s">
        <v>2312</v>
      </c>
      <c r="L51" s="393"/>
      <c r="M51" s="395"/>
      <c r="N51" s="395"/>
      <c r="O51" s="395"/>
      <c r="P51" s="395"/>
      <c r="Q51" s="395"/>
      <c r="R51" s="395"/>
    </row>
    <row r="52" spans="2:18" ht="14.25" outlineLevel="1">
      <c r="B52" s="389" t="s">
        <v>2202</v>
      </c>
      <c r="C52" s="390" t="s">
        <v>2313</v>
      </c>
      <c r="D52" s="601" t="s">
        <v>2314</v>
      </c>
      <c r="E52" s="386" t="s">
        <v>2315</v>
      </c>
      <c r="F52" s="391">
        <v>210</v>
      </c>
      <c r="G52" s="391">
        <v>210</v>
      </c>
      <c r="H52" s="391"/>
      <c r="I52" s="386"/>
      <c r="J52" s="475" t="s">
        <v>3209</v>
      </c>
      <c r="K52" s="392" t="s">
        <v>2316</v>
      </c>
      <c r="L52" s="393"/>
      <c r="M52" s="395"/>
      <c r="N52" s="395"/>
      <c r="O52" s="395"/>
      <c r="P52" s="395"/>
      <c r="Q52" s="395"/>
      <c r="R52" s="395"/>
    </row>
    <row r="53" spans="2:18" ht="28.5" outlineLevel="1">
      <c r="B53" s="389" t="s">
        <v>2202</v>
      </c>
      <c r="C53" s="390" t="s">
        <v>2317</v>
      </c>
      <c r="D53" s="601" t="s">
        <v>2318</v>
      </c>
      <c r="E53" s="386" t="s">
        <v>2319</v>
      </c>
      <c r="F53" s="391">
        <v>220</v>
      </c>
      <c r="G53" s="391">
        <v>220</v>
      </c>
      <c r="H53" s="391"/>
      <c r="I53" s="386"/>
      <c r="J53" s="475" t="s">
        <v>3210</v>
      </c>
      <c r="K53" s="392" t="s">
        <v>2320</v>
      </c>
      <c r="L53" s="393" t="s">
        <v>2321</v>
      </c>
      <c r="M53" s="395"/>
      <c r="N53" s="395"/>
      <c r="O53" s="395"/>
      <c r="P53" s="395"/>
      <c r="Q53" s="395"/>
      <c r="R53" s="395"/>
    </row>
    <row r="54" spans="2:18" ht="27.75" outlineLevel="1">
      <c r="B54" s="389" t="s">
        <v>2202</v>
      </c>
      <c r="C54" s="390" t="s">
        <v>2322</v>
      </c>
      <c r="D54" s="601" t="s">
        <v>2323</v>
      </c>
      <c r="E54" s="386" t="s">
        <v>2324</v>
      </c>
      <c r="F54" s="391">
        <v>300</v>
      </c>
      <c r="G54" s="391">
        <v>300</v>
      </c>
      <c r="H54" s="391"/>
      <c r="I54" s="386"/>
      <c r="J54" s="475" t="s">
        <v>3204</v>
      </c>
      <c r="K54" s="392" t="s">
        <v>2325</v>
      </c>
      <c r="L54" s="393" t="s">
        <v>2326</v>
      </c>
      <c r="M54" s="395"/>
      <c r="N54" s="395"/>
      <c r="O54" s="395"/>
      <c r="P54" s="395"/>
      <c r="Q54" s="395"/>
      <c r="R54" s="395"/>
    </row>
    <row r="55" spans="2:18" ht="14.25" outlineLevel="1">
      <c r="B55" s="389" t="s">
        <v>2202</v>
      </c>
      <c r="C55" s="390" t="s">
        <v>2327</v>
      </c>
      <c r="D55" s="601" t="s">
        <v>2328</v>
      </c>
      <c r="E55" s="386" t="s">
        <v>2329</v>
      </c>
      <c r="F55" s="391">
        <v>180</v>
      </c>
      <c r="G55" s="391">
        <v>180</v>
      </c>
      <c r="H55" s="391"/>
      <c r="I55" s="386">
        <v>180</v>
      </c>
      <c r="J55" s="475" t="s">
        <v>3211</v>
      </c>
      <c r="K55" s="392" t="s">
        <v>2330</v>
      </c>
      <c r="L55" s="393"/>
      <c r="M55" s="395"/>
      <c r="N55" s="395"/>
      <c r="O55" s="395"/>
      <c r="P55" s="395"/>
      <c r="Q55" s="395"/>
      <c r="R55" s="395"/>
    </row>
    <row r="56" spans="2:18" ht="28.5" outlineLevel="1">
      <c r="B56" s="389" t="s">
        <v>2202</v>
      </c>
      <c r="C56" s="390" t="s">
        <v>2003</v>
      </c>
      <c r="D56" s="601" t="s">
        <v>2331</v>
      </c>
      <c r="E56" s="386" t="s">
        <v>2332</v>
      </c>
      <c r="F56" s="391"/>
      <c r="G56" s="391">
        <v>300</v>
      </c>
      <c r="H56" s="391"/>
      <c r="I56" s="386"/>
      <c r="J56" s="475" t="s">
        <v>3212</v>
      </c>
      <c r="K56" s="385" t="s">
        <v>2333</v>
      </c>
      <c r="L56" s="387"/>
      <c r="M56" s="395"/>
      <c r="N56" s="395"/>
      <c r="O56" s="395"/>
      <c r="P56" s="395"/>
      <c r="Q56" s="395"/>
      <c r="R56" s="395"/>
    </row>
    <row r="57" spans="2:18" ht="27.75" outlineLevel="1">
      <c r="B57" s="389" t="s">
        <v>2188</v>
      </c>
      <c r="C57" s="390" t="s">
        <v>2004</v>
      </c>
      <c r="D57" s="601" t="s">
        <v>2005</v>
      </c>
      <c r="E57" s="386" t="s">
        <v>2334</v>
      </c>
      <c r="F57" s="391">
        <v>150</v>
      </c>
      <c r="G57" s="391">
        <v>150</v>
      </c>
      <c r="H57" s="391"/>
      <c r="I57" s="386"/>
      <c r="J57" s="475" t="s">
        <v>3213</v>
      </c>
      <c r="K57" s="385" t="s">
        <v>2335</v>
      </c>
      <c r="L57" s="387" t="s">
        <v>2336</v>
      </c>
      <c r="M57" s="395"/>
      <c r="N57" s="395"/>
      <c r="O57" s="395"/>
      <c r="P57" s="395"/>
      <c r="Q57" s="395"/>
      <c r="R57" s="395"/>
    </row>
    <row r="58" spans="2:18" ht="42.75" outlineLevel="1">
      <c r="B58" s="389" t="s">
        <v>2197</v>
      </c>
      <c r="C58" s="390" t="s">
        <v>2006</v>
      </c>
      <c r="D58" s="601" t="s">
        <v>2956</v>
      </c>
      <c r="E58" s="386" t="s">
        <v>2337</v>
      </c>
      <c r="F58" s="391">
        <v>150</v>
      </c>
      <c r="G58" s="391">
        <v>150</v>
      </c>
      <c r="H58" s="391"/>
      <c r="I58" s="386"/>
      <c r="J58" s="475" t="s">
        <v>2338</v>
      </c>
      <c r="K58" s="385" t="s">
        <v>2339</v>
      </c>
      <c r="L58" s="387" t="s">
        <v>2340</v>
      </c>
      <c r="M58" s="395"/>
      <c r="N58" s="395"/>
      <c r="O58" s="395"/>
      <c r="P58" s="395"/>
      <c r="Q58" s="395"/>
      <c r="R58" s="395"/>
    </row>
    <row r="59" spans="2:18" ht="28.5" outlineLevel="1">
      <c r="B59" s="389" t="s">
        <v>2197</v>
      </c>
      <c r="C59" s="390" t="s">
        <v>2007</v>
      </c>
      <c r="D59" s="601" t="s">
        <v>2008</v>
      </c>
      <c r="E59" s="386" t="s">
        <v>2341</v>
      </c>
      <c r="F59" s="391">
        <v>200</v>
      </c>
      <c r="G59" s="391">
        <v>200</v>
      </c>
      <c r="H59" s="391"/>
      <c r="I59" s="386"/>
      <c r="J59" s="475" t="s">
        <v>2342</v>
      </c>
      <c r="K59" s="385" t="s">
        <v>2343</v>
      </c>
      <c r="L59" s="387" t="s">
        <v>2344</v>
      </c>
      <c r="M59" s="395"/>
      <c r="N59" s="395"/>
      <c r="O59" s="395"/>
      <c r="P59" s="395"/>
      <c r="Q59" s="395"/>
      <c r="R59" s="395"/>
    </row>
    <row r="60" spans="2:18" ht="27.75" outlineLevel="1">
      <c r="B60" s="389" t="s">
        <v>2202</v>
      </c>
      <c r="C60" s="390" t="s">
        <v>2009</v>
      </c>
      <c r="D60" s="601" t="s">
        <v>2345</v>
      </c>
      <c r="E60" s="386" t="s">
        <v>2346</v>
      </c>
      <c r="F60" s="391">
        <v>300</v>
      </c>
      <c r="G60" s="391"/>
      <c r="H60" s="391"/>
      <c r="I60" s="386">
        <v>300</v>
      </c>
      <c r="J60" s="475" t="s">
        <v>3214</v>
      </c>
      <c r="K60" s="385" t="s">
        <v>2348</v>
      </c>
      <c r="L60" s="387" t="s">
        <v>2349</v>
      </c>
      <c r="M60" s="395"/>
      <c r="N60" s="395"/>
      <c r="O60" s="395"/>
      <c r="P60" s="395"/>
      <c r="Q60" s="395"/>
      <c r="R60" s="395"/>
    </row>
    <row r="61" spans="2:18" ht="28.5" outlineLevel="1">
      <c r="B61" s="389" t="s">
        <v>2206</v>
      </c>
      <c r="C61" s="390" t="s">
        <v>2010</v>
      </c>
      <c r="D61" s="603" t="s">
        <v>2350</v>
      </c>
      <c r="E61" s="386" t="s">
        <v>2351</v>
      </c>
      <c r="F61" s="391">
        <v>150</v>
      </c>
      <c r="G61" s="391">
        <v>150</v>
      </c>
      <c r="H61" s="391">
        <v>150</v>
      </c>
      <c r="I61" s="386"/>
      <c r="J61" s="475" t="s">
        <v>3215</v>
      </c>
      <c r="K61" s="385" t="s">
        <v>2352</v>
      </c>
      <c r="L61" s="387" t="s">
        <v>2353</v>
      </c>
      <c r="M61" s="395"/>
      <c r="N61" s="395"/>
      <c r="O61" s="395"/>
      <c r="P61" s="395"/>
      <c r="Q61" s="395"/>
      <c r="R61" s="395"/>
    </row>
    <row r="62" spans="2:18" ht="41.25" outlineLevel="1">
      <c r="B62" s="389" t="s">
        <v>2211</v>
      </c>
      <c r="C62" s="390" t="s">
        <v>2011</v>
      </c>
      <c r="D62" s="601" t="s">
        <v>2354</v>
      </c>
      <c r="E62" s="386" t="s">
        <v>2355</v>
      </c>
      <c r="F62" s="391">
        <v>150</v>
      </c>
      <c r="G62" s="391">
        <v>150</v>
      </c>
      <c r="H62" s="391">
        <v>150</v>
      </c>
      <c r="I62" s="386"/>
      <c r="J62" s="475" t="s">
        <v>3216</v>
      </c>
      <c r="K62" s="385" t="s">
        <v>2356</v>
      </c>
      <c r="L62" s="387" t="s">
        <v>2357</v>
      </c>
      <c r="M62" s="395"/>
      <c r="N62" s="395"/>
      <c r="O62" s="395"/>
      <c r="P62" s="395"/>
      <c r="Q62" s="395"/>
      <c r="R62" s="395"/>
    </row>
    <row r="63" spans="2:18" ht="28.5" outlineLevel="1">
      <c r="B63" s="389" t="s">
        <v>2216</v>
      </c>
      <c r="C63" s="390" t="s">
        <v>2012</v>
      </c>
      <c r="D63" s="601" t="s">
        <v>2358</v>
      </c>
      <c r="E63" s="386" t="s">
        <v>2013</v>
      </c>
      <c r="F63" s="391">
        <v>200</v>
      </c>
      <c r="G63" s="391">
        <v>200</v>
      </c>
      <c r="H63" s="391"/>
      <c r="I63" s="386">
        <v>200</v>
      </c>
      <c r="J63" s="475" t="s">
        <v>2960</v>
      </c>
      <c r="K63" s="392" t="s">
        <v>2359</v>
      </c>
      <c r="L63" s="393" t="s">
        <v>2360</v>
      </c>
      <c r="M63" s="395"/>
      <c r="N63" s="395"/>
      <c r="O63" s="395"/>
      <c r="P63" s="395"/>
      <c r="Q63" s="395"/>
      <c r="R63" s="395"/>
    </row>
    <row r="64" spans="2:18" ht="28.5" outlineLevel="1">
      <c r="B64" s="389" t="s">
        <v>2220</v>
      </c>
      <c r="C64" s="390" t="s">
        <v>2014</v>
      </c>
      <c r="D64" s="601" t="s">
        <v>2015</v>
      </c>
      <c r="E64" s="386" t="s">
        <v>2016</v>
      </c>
      <c r="F64" s="391"/>
      <c r="G64" s="391">
        <v>200</v>
      </c>
      <c r="H64" s="391"/>
      <c r="I64" s="386">
        <v>200</v>
      </c>
      <c r="J64" s="475" t="s">
        <v>2958</v>
      </c>
      <c r="K64" s="392" t="s">
        <v>2361</v>
      </c>
      <c r="L64" s="393"/>
      <c r="M64" s="395"/>
      <c r="N64" s="395"/>
      <c r="O64" s="395"/>
      <c r="P64" s="395"/>
      <c r="Q64" s="395"/>
      <c r="R64" s="395"/>
    </row>
    <row r="65" spans="2:18" ht="28.5" outlineLevel="1">
      <c r="B65" s="389" t="s">
        <v>2193</v>
      </c>
      <c r="C65" s="390" t="s">
        <v>2017</v>
      </c>
      <c r="D65" s="603" t="s">
        <v>2362</v>
      </c>
      <c r="E65" s="386" t="s">
        <v>2018</v>
      </c>
      <c r="F65" s="391">
        <v>300</v>
      </c>
      <c r="G65" s="391"/>
      <c r="H65" s="391"/>
      <c r="I65" s="386">
        <v>300</v>
      </c>
      <c r="J65" s="475" t="s">
        <v>2959</v>
      </c>
      <c r="K65" s="392" t="s">
        <v>2363</v>
      </c>
      <c r="L65" s="393" t="s">
        <v>2364</v>
      </c>
      <c r="M65" s="395"/>
      <c r="N65" s="395"/>
      <c r="O65" s="395"/>
      <c r="P65" s="395"/>
      <c r="Q65" s="395"/>
      <c r="R65" s="395"/>
    </row>
    <row r="66" spans="2:18" ht="28.5" outlineLevel="1">
      <c r="B66" s="389" t="s">
        <v>2184</v>
      </c>
      <c r="C66" s="390" t="s">
        <v>2019</v>
      </c>
      <c r="D66" s="601" t="s">
        <v>2365</v>
      </c>
      <c r="E66" s="386" t="s">
        <v>2020</v>
      </c>
      <c r="F66" s="391"/>
      <c r="G66" s="391">
        <v>300</v>
      </c>
      <c r="H66" s="391">
        <v>300</v>
      </c>
      <c r="I66" s="386">
        <v>300</v>
      </c>
      <c r="J66" s="475" t="s">
        <v>2957</v>
      </c>
      <c r="K66" s="392" t="s">
        <v>2366</v>
      </c>
      <c r="L66" s="393" t="s">
        <v>2367</v>
      </c>
      <c r="M66" s="395"/>
      <c r="N66" s="395"/>
      <c r="O66" s="395"/>
      <c r="P66" s="395"/>
      <c r="Q66" s="395"/>
      <c r="R66" s="395"/>
    </row>
    <row r="67" spans="2:18" ht="28.5" outlineLevel="1">
      <c r="B67" s="389" t="s">
        <v>2188</v>
      </c>
      <c r="C67" s="390" t="s">
        <v>2021</v>
      </c>
      <c r="D67" s="601" t="s">
        <v>2368</v>
      </c>
      <c r="E67" s="386" t="s">
        <v>2369</v>
      </c>
      <c r="F67" s="391">
        <v>160</v>
      </c>
      <c r="G67" s="391">
        <v>160</v>
      </c>
      <c r="H67" s="391">
        <v>160</v>
      </c>
      <c r="I67" s="386"/>
      <c r="J67" s="475" t="s">
        <v>2961</v>
      </c>
      <c r="K67" s="398" t="s">
        <v>2370</v>
      </c>
      <c r="L67" s="393"/>
      <c r="M67" s="395"/>
      <c r="N67" s="395"/>
      <c r="O67" s="395"/>
      <c r="P67" s="395"/>
      <c r="Q67" s="395"/>
      <c r="R67" s="395"/>
    </row>
    <row r="68" spans="2:18" ht="28.5" outlineLevel="1">
      <c r="B68" s="389" t="s">
        <v>2193</v>
      </c>
      <c r="C68" s="390" t="s">
        <v>2022</v>
      </c>
      <c r="D68" s="601" t="s">
        <v>2371</v>
      </c>
      <c r="E68" s="386" t="s">
        <v>2372</v>
      </c>
      <c r="F68" s="391"/>
      <c r="G68" s="391">
        <v>200</v>
      </c>
      <c r="H68" s="391"/>
      <c r="I68" s="386">
        <v>200</v>
      </c>
      <c r="J68" s="475" t="s">
        <v>2962</v>
      </c>
      <c r="K68" s="392" t="s">
        <v>2373</v>
      </c>
      <c r="L68" s="393"/>
      <c r="M68" s="395"/>
      <c r="N68" s="395"/>
      <c r="O68" s="395"/>
      <c r="P68" s="395"/>
      <c r="Q68" s="395"/>
      <c r="R68" s="395"/>
    </row>
    <row r="69" spans="2:18" ht="28.5" outlineLevel="1">
      <c r="B69" s="389" t="s">
        <v>2197</v>
      </c>
      <c r="C69" s="390" t="s">
        <v>2023</v>
      </c>
      <c r="D69" s="603" t="s">
        <v>2374</v>
      </c>
      <c r="E69" s="386" t="s">
        <v>2375</v>
      </c>
      <c r="F69" s="391">
        <v>300</v>
      </c>
      <c r="G69" s="391">
        <v>300</v>
      </c>
      <c r="H69" s="391"/>
      <c r="I69" s="386"/>
      <c r="J69" s="475" t="s">
        <v>2971</v>
      </c>
      <c r="K69" s="392" t="s">
        <v>2376</v>
      </c>
      <c r="L69" s="393"/>
      <c r="M69" s="395"/>
      <c r="N69" s="395"/>
      <c r="O69" s="395"/>
      <c r="P69" s="395"/>
      <c r="Q69" s="395"/>
      <c r="R69" s="395"/>
    </row>
    <row r="70" spans="2:18" ht="28.5" outlineLevel="1">
      <c r="B70" s="389" t="s">
        <v>2202</v>
      </c>
      <c r="C70" s="390" t="s">
        <v>2024</v>
      </c>
      <c r="D70" s="601" t="s">
        <v>2377</v>
      </c>
      <c r="E70" s="386" t="s">
        <v>2378</v>
      </c>
      <c r="F70" s="391">
        <v>310</v>
      </c>
      <c r="G70" s="391">
        <v>310</v>
      </c>
      <c r="H70" s="391"/>
      <c r="I70" s="386"/>
      <c r="J70" s="475" t="s">
        <v>3450</v>
      </c>
      <c r="K70" s="398" t="s">
        <v>2379</v>
      </c>
      <c r="L70" s="393"/>
      <c r="M70" s="395"/>
      <c r="N70" s="395"/>
      <c r="O70" s="395"/>
      <c r="P70" s="395"/>
      <c r="Q70" s="395"/>
      <c r="R70" s="395"/>
    </row>
    <row r="71" spans="2:18" ht="28.5" outlineLevel="1">
      <c r="B71" s="605" t="s">
        <v>2206</v>
      </c>
      <c r="C71" s="606" t="s">
        <v>2025</v>
      </c>
      <c r="D71" s="627" t="s">
        <v>3460</v>
      </c>
      <c r="E71" s="607" t="s">
        <v>2380</v>
      </c>
      <c r="F71" s="608"/>
      <c r="G71" s="608">
        <v>270</v>
      </c>
      <c r="H71" s="608">
        <v>270</v>
      </c>
      <c r="I71" s="487"/>
      <c r="J71" s="623" t="s">
        <v>2963</v>
      </c>
      <c r="K71" s="609" t="s">
        <v>2381</v>
      </c>
      <c r="L71" s="610"/>
      <c r="M71" s="395"/>
      <c r="N71" s="395"/>
      <c r="O71" s="395"/>
      <c r="P71" s="395"/>
      <c r="Q71" s="395"/>
      <c r="R71" s="395"/>
    </row>
    <row r="72" spans="2:18" ht="28.5" outlineLevel="1">
      <c r="B72" s="605" t="s">
        <v>2154</v>
      </c>
      <c r="C72" s="606" t="s">
        <v>3169</v>
      </c>
      <c r="D72" s="627" t="s">
        <v>3461</v>
      </c>
      <c r="E72" s="607" t="s">
        <v>3168</v>
      </c>
      <c r="F72" s="608">
        <v>100</v>
      </c>
      <c r="G72" s="608">
        <v>100</v>
      </c>
      <c r="H72" s="608">
        <v>100</v>
      </c>
      <c r="I72" s="487"/>
      <c r="J72" s="623" t="s">
        <v>3217</v>
      </c>
      <c r="K72" s="609" t="s">
        <v>3170</v>
      </c>
      <c r="L72" s="610"/>
      <c r="M72" s="395"/>
      <c r="N72" s="395"/>
      <c r="O72" s="395"/>
      <c r="P72" s="395"/>
      <c r="Q72" s="395"/>
      <c r="R72" s="395"/>
    </row>
    <row r="73" spans="2:18" ht="27" outlineLevel="1">
      <c r="B73" s="389" t="s">
        <v>2154</v>
      </c>
      <c r="C73" s="390" t="s">
        <v>3445</v>
      </c>
      <c r="D73" s="601" t="s">
        <v>3462</v>
      </c>
      <c r="E73" s="727" t="s">
        <v>3448</v>
      </c>
      <c r="F73" s="391">
        <v>200</v>
      </c>
      <c r="G73" s="391">
        <v>200</v>
      </c>
      <c r="H73" s="391"/>
      <c r="I73" s="386"/>
      <c r="J73" s="475" t="s">
        <v>3451</v>
      </c>
      <c r="K73" s="398" t="s">
        <v>3449</v>
      </c>
      <c r="L73" s="393"/>
      <c r="M73" s="395"/>
      <c r="N73" s="395"/>
      <c r="O73" s="395"/>
      <c r="P73" s="395"/>
      <c r="Q73" s="395"/>
      <c r="R73" s="395"/>
    </row>
    <row r="74" spans="2:18" ht="41.25" outlineLevel="1">
      <c r="B74" s="389" t="s">
        <v>2154</v>
      </c>
      <c r="C74" s="390" t="s">
        <v>3446</v>
      </c>
      <c r="D74" s="601" t="s">
        <v>3463</v>
      </c>
      <c r="E74" s="727" t="s">
        <v>3452</v>
      </c>
      <c r="F74" s="391">
        <v>200</v>
      </c>
      <c r="G74" s="391">
        <v>200</v>
      </c>
      <c r="H74" s="391"/>
      <c r="I74" s="386"/>
      <c r="J74" s="475" t="s">
        <v>3456</v>
      </c>
      <c r="K74" s="398" t="s">
        <v>3454</v>
      </c>
      <c r="L74" s="393" t="s">
        <v>3455</v>
      </c>
      <c r="M74" s="395"/>
      <c r="N74" s="395"/>
      <c r="O74" s="395"/>
      <c r="P74" s="395"/>
      <c r="Q74" s="395"/>
      <c r="R74" s="395"/>
    </row>
    <row r="75" spans="2:18" ht="29.25" outlineLevel="1" thickBot="1">
      <c r="B75" s="399" t="s">
        <v>2154</v>
      </c>
      <c r="C75" s="400" t="s">
        <v>3447</v>
      </c>
      <c r="D75" s="622" t="s">
        <v>3464</v>
      </c>
      <c r="E75" s="488" t="s">
        <v>3453</v>
      </c>
      <c r="F75" s="402">
        <v>250</v>
      </c>
      <c r="G75" s="402">
        <v>250</v>
      </c>
      <c r="H75" s="402"/>
      <c r="I75" s="403"/>
      <c r="J75" s="613" t="s">
        <v>3457</v>
      </c>
      <c r="K75" s="404" t="s">
        <v>3458</v>
      </c>
      <c r="L75" s="405" t="s">
        <v>3459</v>
      </c>
      <c r="M75" s="395"/>
      <c r="N75" s="395"/>
      <c r="O75" s="395"/>
      <c r="P75" s="395"/>
      <c r="Q75" s="395"/>
      <c r="R75" s="395"/>
    </row>
    <row r="76" spans="2:18" s="409" customFormat="1" ht="14.25" thickBot="1">
      <c r="B76" s="406"/>
      <c r="C76" s="407"/>
      <c r="D76" s="630"/>
      <c r="E76" s="489"/>
      <c r="F76" s="407"/>
      <c r="G76" s="407"/>
      <c r="H76" s="407"/>
      <c r="I76" s="407"/>
      <c r="J76" s="639"/>
      <c r="K76" s="407"/>
      <c r="L76" s="408"/>
    </row>
    <row r="77" spans="2:18" ht="14.25" outlineLevel="1">
      <c r="B77" s="467" t="s">
        <v>2382</v>
      </c>
      <c r="C77" s="468" t="s">
        <v>2383</v>
      </c>
      <c r="D77" s="600"/>
      <c r="E77" s="471" t="s">
        <v>2384</v>
      </c>
      <c r="F77" s="471">
        <v>20</v>
      </c>
      <c r="G77" s="471">
        <v>20</v>
      </c>
      <c r="H77" s="471"/>
      <c r="I77" s="471"/>
      <c r="J77" s="469" t="s">
        <v>3218</v>
      </c>
      <c r="K77" s="470" t="s">
        <v>2385</v>
      </c>
      <c r="L77" s="472"/>
    </row>
    <row r="78" spans="2:18" ht="14.25" outlineLevel="1">
      <c r="B78" s="473" t="s">
        <v>2382</v>
      </c>
      <c r="C78" s="474" t="s">
        <v>2026</v>
      </c>
      <c r="D78" s="601"/>
      <c r="E78" s="477" t="s">
        <v>2386</v>
      </c>
      <c r="F78" s="477">
        <v>30</v>
      </c>
      <c r="G78" s="477">
        <v>30</v>
      </c>
      <c r="H78" s="477">
        <v>30</v>
      </c>
      <c r="I78" s="477"/>
      <c r="J78" s="475" t="s">
        <v>3218</v>
      </c>
      <c r="K78" s="476" t="s">
        <v>2387</v>
      </c>
      <c r="L78" s="478"/>
    </row>
    <row r="79" spans="2:18" ht="14.25" outlineLevel="1">
      <c r="B79" s="473" t="s">
        <v>2382</v>
      </c>
      <c r="C79" s="474" t="s">
        <v>2027</v>
      </c>
      <c r="D79" s="602" t="s">
        <v>2388</v>
      </c>
      <c r="E79" s="477" t="s">
        <v>2389</v>
      </c>
      <c r="F79" s="477"/>
      <c r="G79" s="477"/>
      <c r="H79" s="477">
        <v>200</v>
      </c>
      <c r="I79" s="477">
        <v>200</v>
      </c>
      <c r="J79" s="475" t="s">
        <v>3219</v>
      </c>
      <c r="K79" s="476" t="s">
        <v>2391</v>
      </c>
      <c r="L79" s="478"/>
    </row>
    <row r="80" spans="2:18" ht="14.25" outlineLevel="1">
      <c r="B80" s="473" t="s">
        <v>2382</v>
      </c>
      <c r="C80" s="474" t="s">
        <v>2028</v>
      </c>
      <c r="D80" s="601"/>
      <c r="E80" s="477" t="s">
        <v>2392</v>
      </c>
      <c r="F80" s="477">
        <v>40</v>
      </c>
      <c r="G80" s="477">
        <v>40</v>
      </c>
      <c r="H80" s="477"/>
      <c r="I80" s="477"/>
      <c r="J80" s="475" t="s">
        <v>3218</v>
      </c>
      <c r="K80" s="476" t="s">
        <v>2393</v>
      </c>
      <c r="L80" s="478"/>
    </row>
    <row r="81" spans="2:41" ht="27.75" outlineLevel="1">
      <c r="B81" s="473" t="s">
        <v>2382</v>
      </c>
      <c r="C81" s="474" t="s">
        <v>2029</v>
      </c>
      <c r="D81" s="601"/>
      <c r="E81" s="477" t="s">
        <v>2394</v>
      </c>
      <c r="F81" s="477">
        <v>50</v>
      </c>
      <c r="G81" s="477"/>
      <c r="H81" s="477">
        <v>50</v>
      </c>
      <c r="I81" s="477"/>
      <c r="J81" s="475" t="s">
        <v>3220</v>
      </c>
      <c r="K81" s="476" t="s">
        <v>2395</v>
      </c>
      <c r="L81" s="478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</row>
    <row r="82" spans="2:41" ht="14.25" outlineLevel="1">
      <c r="B82" s="473" t="s">
        <v>2382</v>
      </c>
      <c r="C82" s="474" t="s">
        <v>2030</v>
      </c>
      <c r="D82" s="601" t="s">
        <v>2396</v>
      </c>
      <c r="E82" s="477" t="s">
        <v>2397</v>
      </c>
      <c r="F82" s="477">
        <v>60</v>
      </c>
      <c r="G82" s="477">
        <v>60</v>
      </c>
      <c r="H82" s="477"/>
      <c r="I82" s="477">
        <v>60</v>
      </c>
      <c r="J82" s="475" t="s">
        <v>3221</v>
      </c>
      <c r="K82" s="476" t="s">
        <v>2398</v>
      </c>
      <c r="L82" s="478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</row>
    <row r="83" spans="2:41" ht="14.25" outlineLevel="1">
      <c r="B83" s="473" t="s">
        <v>2382</v>
      </c>
      <c r="C83" s="474" t="s">
        <v>2031</v>
      </c>
      <c r="D83" s="601" t="s">
        <v>2030</v>
      </c>
      <c r="E83" s="477" t="s">
        <v>2399</v>
      </c>
      <c r="F83" s="477">
        <v>70</v>
      </c>
      <c r="G83" s="477"/>
      <c r="H83" s="477">
        <v>70</v>
      </c>
      <c r="I83" s="477"/>
      <c r="J83" s="475"/>
      <c r="K83" s="476" t="s">
        <v>2400</v>
      </c>
      <c r="L83" s="478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</row>
    <row r="84" spans="2:41" ht="14.25" outlineLevel="1">
      <c r="B84" s="473" t="s">
        <v>2382</v>
      </c>
      <c r="C84" s="474" t="s">
        <v>2032</v>
      </c>
      <c r="D84" s="601" t="s">
        <v>2031</v>
      </c>
      <c r="E84" s="477" t="s">
        <v>2401</v>
      </c>
      <c r="F84" s="477"/>
      <c r="G84" s="477">
        <v>150</v>
      </c>
      <c r="H84" s="477">
        <v>150</v>
      </c>
      <c r="I84" s="477"/>
      <c r="J84" s="475" t="s">
        <v>3219</v>
      </c>
      <c r="K84" s="476" t="s">
        <v>2402</v>
      </c>
      <c r="L84" s="478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</row>
    <row r="85" spans="2:41" ht="40.5" outlineLevel="1">
      <c r="B85" s="473" t="s">
        <v>2382</v>
      </c>
      <c r="C85" s="474" t="s">
        <v>2033</v>
      </c>
      <c r="D85" s="601" t="s">
        <v>2032</v>
      </c>
      <c r="E85" s="477" t="s">
        <v>2403</v>
      </c>
      <c r="F85" s="477">
        <v>200</v>
      </c>
      <c r="G85" s="477"/>
      <c r="H85" s="477"/>
      <c r="I85" s="477">
        <v>300</v>
      </c>
      <c r="J85" s="475"/>
      <c r="K85" s="476" t="s">
        <v>2404</v>
      </c>
      <c r="L85" s="478" t="s">
        <v>2405</v>
      </c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</row>
    <row r="86" spans="2:41" s="415" customFormat="1" ht="40.5" outlineLevel="1">
      <c r="B86" s="473" t="s">
        <v>2945</v>
      </c>
      <c r="C86" s="474" t="s">
        <v>2946</v>
      </c>
      <c r="D86" s="601" t="s">
        <v>2947</v>
      </c>
      <c r="E86" s="477" t="s">
        <v>2948</v>
      </c>
      <c r="F86" s="477"/>
      <c r="G86" s="477"/>
      <c r="H86" s="477"/>
      <c r="I86" s="477">
        <v>100</v>
      </c>
      <c r="J86" s="601" t="s">
        <v>3222</v>
      </c>
      <c r="K86" s="477" t="s">
        <v>2949</v>
      </c>
      <c r="L86" s="479" t="s">
        <v>2950</v>
      </c>
    </row>
    <row r="87" spans="2:41" ht="14.25" outlineLevel="1">
      <c r="B87" s="473" t="s">
        <v>2382</v>
      </c>
      <c r="C87" s="474" t="s">
        <v>2034</v>
      </c>
      <c r="D87" s="602" t="s">
        <v>2225</v>
      </c>
      <c r="E87" s="477" t="s">
        <v>2406</v>
      </c>
      <c r="F87" s="477"/>
      <c r="G87" s="477">
        <v>200</v>
      </c>
      <c r="H87" s="477"/>
      <c r="I87" s="477"/>
      <c r="J87" s="475" t="s">
        <v>3223</v>
      </c>
      <c r="K87" s="476" t="s">
        <v>2407</v>
      </c>
      <c r="L87" s="478" t="s">
        <v>2408</v>
      </c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</row>
    <row r="88" spans="2:41" ht="27.75" outlineLevel="1">
      <c r="B88" s="473" t="s">
        <v>2409</v>
      </c>
      <c r="C88" s="474" t="s">
        <v>2035</v>
      </c>
      <c r="D88" s="602" t="s">
        <v>2410</v>
      </c>
      <c r="E88" s="477" t="s">
        <v>2411</v>
      </c>
      <c r="F88" s="477">
        <v>200</v>
      </c>
      <c r="G88" s="477"/>
      <c r="H88" s="477"/>
      <c r="I88" s="477"/>
      <c r="J88" s="475" t="s">
        <v>3218</v>
      </c>
      <c r="K88" s="476" t="s">
        <v>2412</v>
      </c>
      <c r="L88" s="478" t="s">
        <v>2413</v>
      </c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</row>
    <row r="89" spans="2:41" ht="14.25" outlineLevel="1">
      <c r="B89" s="473" t="s">
        <v>2414</v>
      </c>
      <c r="C89" s="474" t="s">
        <v>2036</v>
      </c>
      <c r="D89" s="602" t="s">
        <v>2235</v>
      </c>
      <c r="E89" s="477" t="s">
        <v>2415</v>
      </c>
      <c r="F89" s="477">
        <v>150</v>
      </c>
      <c r="G89" s="477">
        <v>100</v>
      </c>
      <c r="H89" s="477">
        <v>150</v>
      </c>
      <c r="I89" s="477">
        <v>100</v>
      </c>
      <c r="J89" s="475" t="s">
        <v>3224</v>
      </c>
      <c r="K89" s="476" t="s">
        <v>2416</v>
      </c>
      <c r="L89" s="478" t="s">
        <v>2417</v>
      </c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</row>
    <row r="90" spans="2:41" ht="28.5" outlineLevel="1">
      <c r="B90" s="473" t="s">
        <v>2418</v>
      </c>
      <c r="C90" s="474" t="s">
        <v>2005</v>
      </c>
      <c r="D90" s="602" t="s">
        <v>2419</v>
      </c>
      <c r="E90" s="477" t="s">
        <v>2420</v>
      </c>
      <c r="F90" s="477">
        <v>400</v>
      </c>
      <c r="G90" s="477"/>
      <c r="H90" s="477">
        <v>400</v>
      </c>
      <c r="I90" s="477"/>
      <c r="J90" s="475" t="s">
        <v>3225</v>
      </c>
      <c r="K90" s="476" t="s">
        <v>2421</v>
      </c>
      <c r="L90" s="478" t="s">
        <v>2422</v>
      </c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</row>
    <row r="91" spans="2:41" ht="28.5" outlineLevel="1">
      <c r="B91" s="473" t="s">
        <v>2423</v>
      </c>
      <c r="C91" s="474" t="s">
        <v>2037</v>
      </c>
      <c r="D91" s="602" t="s">
        <v>2424</v>
      </c>
      <c r="E91" s="477" t="s">
        <v>2425</v>
      </c>
      <c r="F91" s="477">
        <v>200</v>
      </c>
      <c r="G91" s="477">
        <v>200</v>
      </c>
      <c r="H91" s="477"/>
      <c r="I91" s="477">
        <v>700</v>
      </c>
      <c r="J91" s="475" t="s">
        <v>3226</v>
      </c>
      <c r="K91" s="476" t="s">
        <v>2426</v>
      </c>
      <c r="L91" s="478" t="s">
        <v>2427</v>
      </c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</row>
    <row r="92" spans="2:41" ht="14.25" outlineLevel="1">
      <c r="B92" s="473" t="s">
        <v>2428</v>
      </c>
      <c r="C92" s="474" t="s">
        <v>2038</v>
      </c>
      <c r="D92" s="602" t="s">
        <v>2429</v>
      </c>
      <c r="E92" s="477" t="s">
        <v>2430</v>
      </c>
      <c r="F92" s="477">
        <v>100</v>
      </c>
      <c r="G92" s="477">
        <v>150</v>
      </c>
      <c r="H92" s="477">
        <v>100</v>
      </c>
      <c r="I92" s="477">
        <v>150</v>
      </c>
      <c r="J92" s="475" t="s">
        <v>3223</v>
      </c>
      <c r="K92" s="476" t="s">
        <v>2431</v>
      </c>
      <c r="L92" s="478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</row>
    <row r="93" spans="2:41" ht="27.75" outlineLevel="1">
      <c r="B93" s="473" t="s">
        <v>2432</v>
      </c>
      <c r="C93" s="474" t="s">
        <v>2039</v>
      </c>
      <c r="D93" s="602" t="s">
        <v>2433</v>
      </c>
      <c r="E93" s="477" t="s">
        <v>2434</v>
      </c>
      <c r="F93" s="477">
        <v>150</v>
      </c>
      <c r="G93" s="477"/>
      <c r="H93" s="477">
        <v>300</v>
      </c>
      <c r="I93" s="477"/>
      <c r="J93" s="475" t="s">
        <v>3227</v>
      </c>
      <c r="K93" s="476" t="s">
        <v>2435</v>
      </c>
      <c r="L93" s="478" t="s">
        <v>2436</v>
      </c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</row>
    <row r="94" spans="2:41" ht="14.25" outlineLevel="1">
      <c r="B94" s="473" t="s">
        <v>2382</v>
      </c>
      <c r="C94" s="474" t="s">
        <v>2040</v>
      </c>
      <c r="D94" s="602" t="s">
        <v>2437</v>
      </c>
      <c r="E94" s="477" t="s">
        <v>2438</v>
      </c>
      <c r="F94" s="477"/>
      <c r="G94" s="477">
        <v>150</v>
      </c>
      <c r="H94" s="477"/>
      <c r="I94" s="477">
        <v>300</v>
      </c>
      <c r="J94" s="475" t="s">
        <v>3228</v>
      </c>
      <c r="K94" s="476" t="s">
        <v>2439</v>
      </c>
      <c r="L94" s="478" t="s">
        <v>2440</v>
      </c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</row>
    <row r="95" spans="2:41" ht="28.5" outlineLevel="1">
      <c r="B95" s="473" t="s">
        <v>2441</v>
      </c>
      <c r="C95" s="474" t="s">
        <v>2041</v>
      </c>
      <c r="D95" s="602" t="s">
        <v>2442</v>
      </c>
      <c r="E95" s="477" t="s">
        <v>2443</v>
      </c>
      <c r="F95" s="477"/>
      <c r="G95" s="477">
        <v>150</v>
      </c>
      <c r="H95" s="477"/>
      <c r="I95" s="477">
        <v>300</v>
      </c>
      <c r="J95" s="475" t="s">
        <v>3229</v>
      </c>
      <c r="K95" s="476" t="s">
        <v>2444</v>
      </c>
      <c r="L95" s="478" t="s">
        <v>2445</v>
      </c>
    </row>
    <row r="96" spans="2:41" ht="28.5" outlineLevel="1">
      <c r="B96" s="473" t="s">
        <v>2446</v>
      </c>
      <c r="C96" s="474" t="s">
        <v>2042</v>
      </c>
      <c r="D96" s="602" t="s">
        <v>2447</v>
      </c>
      <c r="E96" s="477" t="s">
        <v>2448</v>
      </c>
      <c r="F96" s="477"/>
      <c r="G96" s="477">
        <v>100</v>
      </c>
      <c r="H96" s="477">
        <v>400</v>
      </c>
      <c r="I96" s="477"/>
      <c r="J96" s="475" t="s">
        <v>3230</v>
      </c>
      <c r="K96" s="476" t="s">
        <v>2449</v>
      </c>
      <c r="L96" s="478" t="s">
        <v>2450</v>
      </c>
    </row>
    <row r="97" spans="2:12" ht="28.5" outlineLevel="1">
      <c r="B97" s="473" t="s">
        <v>2451</v>
      </c>
      <c r="C97" s="474" t="s">
        <v>2043</v>
      </c>
      <c r="D97" s="602" t="s">
        <v>2452</v>
      </c>
      <c r="E97" s="477" t="s">
        <v>2453</v>
      </c>
      <c r="F97" s="477"/>
      <c r="G97" s="477">
        <v>100</v>
      </c>
      <c r="H97" s="477"/>
      <c r="I97" s="477">
        <v>400</v>
      </c>
      <c r="J97" s="475" t="s">
        <v>3231</v>
      </c>
      <c r="K97" s="476" t="s">
        <v>2454</v>
      </c>
      <c r="L97" s="478" t="s">
        <v>2408</v>
      </c>
    </row>
    <row r="98" spans="2:12" ht="14.25" outlineLevel="1">
      <c r="B98" s="473" t="s">
        <v>2409</v>
      </c>
      <c r="C98" s="474" t="s">
        <v>2044</v>
      </c>
      <c r="D98" s="602" t="s">
        <v>2455</v>
      </c>
      <c r="E98" s="477" t="s">
        <v>2456</v>
      </c>
      <c r="F98" s="477">
        <v>100</v>
      </c>
      <c r="G98" s="477">
        <v>100</v>
      </c>
      <c r="H98" s="477">
        <v>100</v>
      </c>
      <c r="I98" s="477">
        <v>500</v>
      </c>
      <c r="J98" s="475" t="s">
        <v>3228</v>
      </c>
      <c r="K98" s="476" t="s">
        <v>2457</v>
      </c>
      <c r="L98" s="478" t="s">
        <v>2458</v>
      </c>
    </row>
    <row r="99" spans="2:12" ht="28.5" outlineLevel="1">
      <c r="B99" s="473" t="s">
        <v>2414</v>
      </c>
      <c r="C99" s="474" t="s">
        <v>2459</v>
      </c>
      <c r="D99" s="602" t="s">
        <v>2045</v>
      </c>
      <c r="E99" s="477" t="s">
        <v>2460</v>
      </c>
      <c r="F99" s="477"/>
      <c r="G99" s="477">
        <v>300</v>
      </c>
      <c r="H99" s="477">
        <v>300</v>
      </c>
      <c r="I99" s="477">
        <v>900</v>
      </c>
      <c r="J99" s="475" t="s">
        <v>3232</v>
      </c>
      <c r="K99" s="476" t="s">
        <v>2461</v>
      </c>
      <c r="L99" s="478" t="s">
        <v>2450</v>
      </c>
    </row>
    <row r="100" spans="2:12" ht="14.25" outlineLevel="1">
      <c r="B100" s="473" t="s">
        <v>2451</v>
      </c>
      <c r="C100" s="474" t="s">
        <v>2046</v>
      </c>
      <c r="D100" s="602" t="s">
        <v>2462</v>
      </c>
      <c r="E100" s="477" t="s">
        <v>2463</v>
      </c>
      <c r="F100" s="477">
        <v>330</v>
      </c>
      <c r="G100" s="477">
        <v>330</v>
      </c>
      <c r="H100" s="477">
        <v>330</v>
      </c>
      <c r="I100" s="477"/>
      <c r="J100" s="475" t="s">
        <v>3233</v>
      </c>
      <c r="K100" s="476" t="s">
        <v>2464</v>
      </c>
      <c r="L100" s="478" t="s">
        <v>2422</v>
      </c>
    </row>
    <row r="101" spans="2:12" ht="27.75" outlineLevel="1">
      <c r="B101" s="473" t="s">
        <v>2423</v>
      </c>
      <c r="C101" s="474" t="s">
        <v>2047</v>
      </c>
      <c r="D101" s="602" t="s">
        <v>2465</v>
      </c>
      <c r="E101" s="477" t="s">
        <v>2466</v>
      </c>
      <c r="F101" s="477"/>
      <c r="G101" s="477">
        <v>500</v>
      </c>
      <c r="H101" s="477"/>
      <c r="I101" s="477">
        <v>500</v>
      </c>
      <c r="J101" s="475" t="s">
        <v>3234</v>
      </c>
      <c r="K101" s="476" t="s">
        <v>2467</v>
      </c>
      <c r="L101" s="478" t="s">
        <v>2468</v>
      </c>
    </row>
    <row r="102" spans="2:12" ht="28.5" outlineLevel="1">
      <c r="B102" s="473" t="s">
        <v>2428</v>
      </c>
      <c r="C102" s="474" t="s">
        <v>2048</v>
      </c>
      <c r="D102" s="602" t="s">
        <v>2469</v>
      </c>
      <c r="E102" s="477" t="s">
        <v>2470</v>
      </c>
      <c r="F102" s="477">
        <v>500</v>
      </c>
      <c r="G102" s="477"/>
      <c r="H102" s="477">
        <v>500</v>
      </c>
      <c r="I102" s="477"/>
      <c r="J102" s="475" t="s">
        <v>3227</v>
      </c>
      <c r="K102" s="476" t="s">
        <v>2471</v>
      </c>
      <c r="L102" s="478" t="s">
        <v>2472</v>
      </c>
    </row>
    <row r="103" spans="2:12" ht="27.75" outlineLevel="1">
      <c r="B103" s="473" t="s">
        <v>2432</v>
      </c>
      <c r="C103" s="474" t="s">
        <v>2049</v>
      </c>
      <c r="D103" s="601" t="s">
        <v>2473</v>
      </c>
      <c r="E103" s="477" t="s">
        <v>2474</v>
      </c>
      <c r="F103" s="477">
        <v>100</v>
      </c>
      <c r="G103" s="477"/>
      <c r="H103" s="477"/>
      <c r="I103" s="477"/>
      <c r="J103" s="475" t="s">
        <v>3235</v>
      </c>
      <c r="K103" s="476" t="s">
        <v>2475</v>
      </c>
      <c r="L103" s="478" t="s">
        <v>2476</v>
      </c>
    </row>
    <row r="104" spans="2:12" ht="27.75" outlineLevel="1">
      <c r="B104" s="473" t="s">
        <v>2382</v>
      </c>
      <c r="C104" s="474" t="s">
        <v>2050</v>
      </c>
      <c r="D104" s="603" t="s">
        <v>2477</v>
      </c>
      <c r="E104" s="477" t="s">
        <v>2478</v>
      </c>
      <c r="F104" s="477"/>
      <c r="G104" s="477">
        <v>300</v>
      </c>
      <c r="H104" s="477"/>
      <c r="I104" s="477">
        <v>300</v>
      </c>
      <c r="J104" s="475" t="s">
        <v>3236</v>
      </c>
      <c r="K104" s="476" t="s">
        <v>2479</v>
      </c>
      <c r="L104" s="478" t="s">
        <v>2480</v>
      </c>
    </row>
    <row r="105" spans="2:12" ht="28.5" outlineLevel="1">
      <c r="B105" s="473" t="s">
        <v>2441</v>
      </c>
      <c r="C105" s="474" t="s">
        <v>2051</v>
      </c>
      <c r="D105" s="603" t="s">
        <v>2955</v>
      </c>
      <c r="E105" s="477" t="s">
        <v>2481</v>
      </c>
      <c r="F105" s="477"/>
      <c r="G105" s="477">
        <v>300</v>
      </c>
      <c r="H105" s="477"/>
      <c r="I105" s="477">
        <v>300</v>
      </c>
      <c r="J105" s="475" t="s">
        <v>3237</v>
      </c>
      <c r="K105" s="476" t="s">
        <v>2482</v>
      </c>
      <c r="L105" s="478" t="s">
        <v>2483</v>
      </c>
    </row>
    <row r="106" spans="2:12" ht="28.5" outlineLevel="1">
      <c r="B106" s="473" t="s">
        <v>2446</v>
      </c>
      <c r="C106" s="474" t="s">
        <v>2052</v>
      </c>
      <c r="D106" s="601" t="s">
        <v>2954</v>
      </c>
      <c r="E106" s="477" t="s">
        <v>2484</v>
      </c>
      <c r="F106" s="477">
        <v>300</v>
      </c>
      <c r="G106" s="477">
        <v>300</v>
      </c>
      <c r="H106" s="477"/>
      <c r="I106" s="477"/>
      <c r="J106" s="475" t="s">
        <v>3238</v>
      </c>
      <c r="K106" s="476" t="s">
        <v>2485</v>
      </c>
      <c r="L106" s="478" t="s">
        <v>2486</v>
      </c>
    </row>
    <row r="107" spans="2:12" ht="28.5" outlineLevel="1">
      <c r="B107" s="473" t="s">
        <v>2451</v>
      </c>
      <c r="C107" s="474" t="s">
        <v>2053</v>
      </c>
      <c r="D107" s="603" t="s">
        <v>2487</v>
      </c>
      <c r="E107" s="477" t="s">
        <v>2488</v>
      </c>
      <c r="F107" s="477"/>
      <c r="G107" s="477">
        <v>400</v>
      </c>
      <c r="H107" s="477"/>
      <c r="I107" s="477"/>
      <c r="J107" s="475" t="s">
        <v>3239</v>
      </c>
      <c r="K107" s="476" t="s">
        <v>2489</v>
      </c>
      <c r="L107" s="478" t="s">
        <v>2490</v>
      </c>
    </row>
    <row r="108" spans="2:12" ht="56.25" outlineLevel="1">
      <c r="B108" s="473" t="s">
        <v>2409</v>
      </c>
      <c r="C108" s="474" t="s">
        <v>2054</v>
      </c>
      <c r="D108" s="601" t="s">
        <v>2491</v>
      </c>
      <c r="E108" s="477" t="s">
        <v>2492</v>
      </c>
      <c r="F108" s="477"/>
      <c r="G108" s="477">
        <v>500</v>
      </c>
      <c r="H108" s="477"/>
      <c r="I108" s="477">
        <v>250</v>
      </c>
      <c r="J108" s="475" t="s">
        <v>3240</v>
      </c>
      <c r="K108" s="476" t="s">
        <v>2493</v>
      </c>
      <c r="L108" s="478" t="s">
        <v>2494</v>
      </c>
    </row>
    <row r="109" spans="2:12" ht="28.5" outlineLevel="1">
      <c r="B109" s="473" t="s">
        <v>2414</v>
      </c>
      <c r="C109" s="474" t="s">
        <v>2055</v>
      </c>
      <c r="D109" s="603" t="s">
        <v>2495</v>
      </c>
      <c r="E109" s="477" t="s">
        <v>2496</v>
      </c>
      <c r="F109" s="477"/>
      <c r="G109" s="477"/>
      <c r="H109" s="477">
        <v>500</v>
      </c>
      <c r="I109" s="477">
        <v>300</v>
      </c>
      <c r="J109" s="475" t="s">
        <v>3241</v>
      </c>
      <c r="K109" s="476" t="s">
        <v>2497</v>
      </c>
      <c r="L109" s="618" t="s">
        <v>3341</v>
      </c>
    </row>
    <row r="110" spans="2:12" ht="28.5" outlineLevel="1">
      <c r="B110" s="473" t="s">
        <v>2498</v>
      </c>
      <c r="C110" s="474" t="s">
        <v>2499</v>
      </c>
      <c r="D110" s="603" t="s">
        <v>2500</v>
      </c>
      <c r="E110" s="477" t="s">
        <v>2501</v>
      </c>
      <c r="F110" s="477"/>
      <c r="G110" s="477">
        <v>400</v>
      </c>
      <c r="H110" s="477"/>
      <c r="I110" s="477">
        <v>400</v>
      </c>
      <c r="J110" s="475" t="s">
        <v>3242</v>
      </c>
      <c r="K110" s="476" t="s">
        <v>2502</v>
      </c>
      <c r="L110" s="478" t="s">
        <v>2503</v>
      </c>
    </row>
    <row r="111" spans="2:12" ht="27.75" outlineLevel="1">
      <c r="B111" s="473" t="s">
        <v>2498</v>
      </c>
      <c r="C111" s="474" t="s">
        <v>2504</v>
      </c>
      <c r="D111" s="603" t="s">
        <v>2505</v>
      </c>
      <c r="E111" s="477" t="s">
        <v>2506</v>
      </c>
      <c r="F111" s="477"/>
      <c r="G111" s="477">
        <v>300</v>
      </c>
      <c r="H111" s="477">
        <v>300</v>
      </c>
      <c r="I111" s="477"/>
      <c r="J111" s="475" t="s">
        <v>3243</v>
      </c>
      <c r="K111" s="476" t="s">
        <v>2507</v>
      </c>
      <c r="L111" s="478" t="s">
        <v>2508</v>
      </c>
    </row>
    <row r="112" spans="2:12" ht="28.5" outlineLevel="1">
      <c r="B112" s="473" t="s">
        <v>2418</v>
      </c>
      <c r="C112" s="474" t="s">
        <v>2509</v>
      </c>
      <c r="D112" s="603" t="s">
        <v>2505</v>
      </c>
      <c r="E112" s="477" t="s">
        <v>2510</v>
      </c>
      <c r="F112" s="477">
        <v>400</v>
      </c>
      <c r="G112" s="477"/>
      <c r="H112" s="477"/>
      <c r="I112" s="477">
        <v>200</v>
      </c>
      <c r="J112" s="475" t="s">
        <v>3244</v>
      </c>
      <c r="K112" s="476" t="s">
        <v>2511</v>
      </c>
      <c r="L112" s="478" t="s">
        <v>2512</v>
      </c>
    </row>
    <row r="113" spans="2:12" ht="27.75" outlineLevel="1">
      <c r="B113" s="473" t="s">
        <v>2418</v>
      </c>
      <c r="C113" s="474" t="s">
        <v>2513</v>
      </c>
      <c r="D113" s="603" t="s">
        <v>2514</v>
      </c>
      <c r="E113" s="477" t="s">
        <v>2515</v>
      </c>
      <c r="F113" s="477">
        <v>300</v>
      </c>
      <c r="G113" s="477">
        <v>300</v>
      </c>
      <c r="H113" s="477">
        <v>300</v>
      </c>
      <c r="I113" s="477"/>
      <c r="J113" s="475" t="s">
        <v>3245</v>
      </c>
      <c r="K113" s="476" t="s">
        <v>2516</v>
      </c>
      <c r="L113" s="478" t="s">
        <v>2508</v>
      </c>
    </row>
    <row r="114" spans="2:12" ht="28.5" outlineLevel="1">
      <c r="B114" s="473" t="s">
        <v>2498</v>
      </c>
      <c r="C114" s="474" t="s">
        <v>2517</v>
      </c>
      <c r="D114" s="603" t="s">
        <v>2518</v>
      </c>
      <c r="E114" s="477" t="s">
        <v>2519</v>
      </c>
      <c r="F114" s="477">
        <v>500</v>
      </c>
      <c r="G114" s="477">
        <v>300</v>
      </c>
      <c r="H114" s="477"/>
      <c r="I114" s="477"/>
      <c r="J114" s="475" t="s">
        <v>3246</v>
      </c>
      <c r="K114" s="476" t="s">
        <v>2520</v>
      </c>
      <c r="L114" s="478" t="s">
        <v>2521</v>
      </c>
    </row>
    <row r="115" spans="2:12" ht="28.5" outlineLevel="1">
      <c r="B115" s="473" t="s">
        <v>2498</v>
      </c>
      <c r="C115" s="474" t="s">
        <v>2522</v>
      </c>
      <c r="D115" s="603" t="s">
        <v>2523</v>
      </c>
      <c r="E115" s="477" t="s">
        <v>2524</v>
      </c>
      <c r="F115" s="477"/>
      <c r="G115" s="477"/>
      <c r="H115" s="477"/>
      <c r="I115" s="477">
        <v>400</v>
      </c>
      <c r="J115" s="475" t="s">
        <v>3247</v>
      </c>
      <c r="K115" s="476" t="s">
        <v>2525</v>
      </c>
      <c r="L115" s="478" t="s">
        <v>2526</v>
      </c>
    </row>
    <row r="116" spans="2:12" ht="28.5" outlineLevel="1">
      <c r="B116" s="473" t="s">
        <v>2527</v>
      </c>
      <c r="C116" s="474" t="s">
        <v>2528</v>
      </c>
      <c r="D116" s="601" t="s">
        <v>2529</v>
      </c>
      <c r="E116" s="477" t="s">
        <v>2530</v>
      </c>
      <c r="F116" s="477">
        <v>300</v>
      </c>
      <c r="G116" s="477"/>
      <c r="H116" s="477">
        <v>300</v>
      </c>
      <c r="I116" s="477"/>
      <c r="J116" s="475" t="s">
        <v>3248</v>
      </c>
      <c r="K116" s="476" t="s">
        <v>3181</v>
      </c>
      <c r="L116" s="478"/>
    </row>
    <row r="117" spans="2:12" ht="28.5" outlineLevel="1">
      <c r="B117" s="473" t="s">
        <v>2527</v>
      </c>
      <c r="C117" s="474" t="s">
        <v>2531</v>
      </c>
      <c r="D117" s="601" t="s">
        <v>2532</v>
      </c>
      <c r="E117" s="477" t="s">
        <v>2533</v>
      </c>
      <c r="F117" s="477">
        <v>480</v>
      </c>
      <c r="G117" s="477">
        <v>480</v>
      </c>
      <c r="H117" s="477"/>
      <c r="I117" s="477"/>
      <c r="J117" s="475" t="s">
        <v>3249</v>
      </c>
      <c r="K117" s="476" t="s">
        <v>2534</v>
      </c>
      <c r="L117" s="478" t="s">
        <v>2535</v>
      </c>
    </row>
    <row r="118" spans="2:12" ht="28.5" outlineLevel="1">
      <c r="B118" s="473" t="s">
        <v>2527</v>
      </c>
      <c r="C118" s="474" t="s">
        <v>2536</v>
      </c>
      <c r="D118" s="601" t="s">
        <v>2537</v>
      </c>
      <c r="E118" s="477" t="s">
        <v>2538</v>
      </c>
      <c r="F118" s="477">
        <v>200</v>
      </c>
      <c r="G118" s="477">
        <v>200</v>
      </c>
      <c r="H118" s="477">
        <v>200</v>
      </c>
      <c r="I118" s="477"/>
      <c r="J118" s="475" t="s">
        <v>3250</v>
      </c>
      <c r="K118" s="476" t="s">
        <v>2539</v>
      </c>
      <c r="L118" s="478" t="s">
        <v>2540</v>
      </c>
    </row>
    <row r="119" spans="2:12" ht="28.5" outlineLevel="1">
      <c r="B119" s="473" t="s">
        <v>2527</v>
      </c>
      <c r="C119" s="474" t="s">
        <v>2541</v>
      </c>
      <c r="D119" s="603" t="s">
        <v>2542</v>
      </c>
      <c r="E119" s="477" t="s">
        <v>2543</v>
      </c>
      <c r="F119" s="477">
        <v>350</v>
      </c>
      <c r="G119" s="477"/>
      <c r="H119" s="477"/>
      <c r="I119" s="477">
        <v>250</v>
      </c>
      <c r="J119" s="475" t="s">
        <v>3251</v>
      </c>
      <c r="K119" s="476" t="s">
        <v>2544</v>
      </c>
      <c r="L119" s="478" t="s">
        <v>2545</v>
      </c>
    </row>
    <row r="120" spans="2:12" ht="28.5" outlineLevel="1">
      <c r="B120" s="473" t="s">
        <v>2527</v>
      </c>
      <c r="C120" s="474" t="s">
        <v>2056</v>
      </c>
      <c r="D120" s="603" t="s">
        <v>2546</v>
      </c>
      <c r="E120" s="477" t="s">
        <v>2547</v>
      </c>
      <c r="F120" s="477">
        <v>500</v>
      </c>
      <c r="G120" s="477"/>
      <c r="H120" s="477">
        <v>500</v>
      </c>
      <c r="I120" s="477"/>
      <c r="J120" s="475" t="s">
        <v>3252</v>
      </c>
      <c r="K120" s="476" t="s">
        <v>2548</v>
      </c>
      <c r="L120" s="478" t="s">
        <v>2549</v>
      </c>
    </row>
    <row r="121" spans="2:12" ht="42" outlineLevel="1">
      <c r="B121" s="473" t="s">
        <v>2527</v>
      </c>
      <c r="C121" s="474" t="s">
        <v>2057</v>
      </c>
      <c r="D121" s="603" t="s">
        <v>2550</v>
      </c>
      <c r="E121" s="477" t="s">
        <v>2551</v>
      </c>
      <c r="F121" s="477">
        <v>300</v>
      </c>
      <c r="G121" s="477">
        <v>300</v>
      </c>
      <c r="H121" s="477"/>
      <c r="I121" s="477"/>
      <c r="J121" s="475" t="s">
        <v>3253</v>
      </c>
      <c r="K121" s="476" t="s">
        <v>2552</v>
      </c>
      <c r="L121" s="478" t="s">
        <v>2553</v>
      </c>
    </row>
    <row r="122" spans="2:12" ht="28.5" outlineLevel="1">
      <c r="B122" s="473" t="s">
        <v>2527</v>
      </c>
      <c r="C122" s="474" t="s">
        <v>2058</v>
      </c>
      <c r="D122" s="603" t="s">
        <v>2006</v>
      </c>
      <c r="E122" s="477" t="s">
        <v>2554</v>
      </c>
      <c r="F122" s="477"/>
      <c r="G122" s="477">
        <v>300</v>
      </c>
      <c r="H122" s="477"/>
      <c r="I122" s="477">
        <v>400</v>
      </c>
      <c r="J122" s="475" t="s">
        <v>3254</v>
      </c>
      <c r="K122" s="476" t="s">
        <v>2555</v>
      </c>
      <c r="L122" s="478" t="s">
        <v>2556</v>
      </c>
    </row>
    <row r="123" spans="2:12" ht="28.5" outlineLevel="1">
      <c r="B123" s="473" t="s">
        <v>2557</v>
      </c>
      <c r="C123" s="474" t="s">
        <v>2059</v>
      </c>
      <c r="D123" s="603" t="s">
        <v>2007</v>
      </c>
      <c r="E123" s="477" t="s">
        <v>2558</v>
      </c>
      <c r="F123" s="477"/>
      <c r="G123" s="477">
        <v>400</v>
      </c>
      <c r="H123" s="477"/>
      <c r="I123" s="477">
        <v>500</v>
      </c>
      <c r="J123" s="475" t="s">
        <v>3255</v>
      </c>
      <c r="K123" s="476" t="s">
        <v>2559</v>
      </c>
      <c r="L123" s="478" t="s">
        <v>2560</v>
      </c>
    </row>
    <row r="124" spans="2:12" ht="27.75" outlineLevel="1">
      <c r="B124" s="473" t="s">
        <v>2561</v>
      </c>
      <c r="C124" s="474" t="s">
        <v>2060</v>
      </c>
      <c r="D124" s="601" t="s">
        <v>2562</v>
      </c>
      <c r="E124" s="477" t="s">
        <v>2563</v>
      </c>
      <c r="F124" s="477">
        <v>300</v>
      </c>
      <c r="G124" s="477">
        <v>300</v>
      </c>
      <c r="H124" s="477"/>
      <c r="I124" s="477"/>
      <c r="J124" s="475" t="s">
        <v>3233</v>
      </c>
      <c r="K124" s="476" t="s">
        <v>2564</v>
      </c>
      <c r="L124" s="478" t="s">
        <v>2565</v>
      </c>
    </row>
    <row r="125" spans="2:12" ht="28.5" outlineLevel="1">
      <c r="B125" s="473" t="s">
        <v>2561</v>
      </c>
      <c r="C125" s="474" t="s">
        <v>2061</v>
      </c>
      <c r="D125" s="601" t="s">
        <v>2566</v>
      </c>
      <c r="E125" s="477" t="s">
        <v>2567</v>
      </c>
      <c r="F125" s="477">
        <v>500</v>
      </c>
      <c r="G125" s="477"/>
      <c r="H125" s="477">
        <v>500</v>
      </c>
      <c r="I125" s="477"/>
      <c r="J125" s="475" t="s">
        <v>3256</v>
      </c>
      <c r="K125" s="476" t="s">
        <v>2568</v>
      </c>
      <c r="L125" s="478" t="s">
        <v>2569</v>
      </c>
    </row>
    <row r="126" spans="2:12" ht="56.25" outlineLevel="1">
      <c r="B126" s="473" t="s">
        <v>2561</v>
      </c>
      <c r="C126" s="474" t="s">
        <v>2062</v>
      </c>
      <c r="D126" s="603" t="s">
        <v>2570</v>
      </c>
      <c r="E126" s="477" t="s">
        <v>2571</v>
      </c>
      <c r="F126" s="477"/>
      <c r="G126" s="477">
        <v>500</v>
      </c>
      <c r="H126" s="477"/>
      <c r="I126" s="477"/>
      <c r="J126" s="475" t="s">
        <v>3257</v>
      </c>
      <c r="K126" s="476" t="s">
        <v>2572</v>
      </c>
      <c r="L126" s="478"/>
    </row>
    <row r="127" spans="2:12" ht="69.75" outlineLevel="1">
      <c r="B127" s="473" t="s">
        <v>2561</v>
      </c>
      <c r="C127" s="474" t="s">
        <v>2063</v>
      </c>
      <c r="D127" s="603" t="s">
        <v>2010</v>
      </c>
      <c r="E127" s="477" t="s">
        <v>2573</v>
      </c>
      <c r="F127" s="477">
        <v>300</v>
      </c>
      <c r="G127" s="477">
        <v>300</v>
      </c>
      <c r="H127" s="477"/>
      <c r="I127" s="477"/>
      <c r="J127" s="475" t="s">
        <v>3258</v>
      </c>
      <c r="K127" s="476" t="s">
        <v>2574</v>
      </c>
      <c r="L127" s="478"/>
    </row>
    <row r="128" spans="2:12" ht="56.25" outlineLevel="1">
      <c r="B128" s="473" t="s">
        <v>2575</v>
      </c>
      <c r="C128" s="474" t="s">
        <v>2064</v>
      </c>
      <c r="D128" s="603" t="s">
        <v>2011</v>
      </c>
      <c r="E128" s="477" t="s">
        <v>2576</v>
      </c>
      <c r="F128" s="477">
        <v>200</v>
      </c>
      <c r="G128" s="477"/>
      <c r="H128" s="477">
        <v>200</v>
      </c>
      <c r="I128" s="477"/>
      <c r="J128" s="475" t="s">
        <v>3259</v>
      </c>
      <c r="K128" s="476" t="s">
        <v>2577</v>
      </c>
      <c r="L128" s="478" t="s">
        <v>2578</v>
      </c>
    </row>
    <row r="129" spans="2:12" ht="28.5" outlineLevel="1">
      <c r="B129" s="473" t="s">
        <v>2579</v>
      </c>
      <c r="C129" s="474" t="s">
        <v>2065</v>
      </c>
      <c r="D129" s="603" t="s">
        <v>2012</v>
      </c>
      <c r="E129" s="490" t="s">
        <v>2580</v>
      </c>
      <c r="F129" s="477"/>
      <c r="G129" s="477"/>
      <c r="H129" s="477">
        <v>300</v>
      </c>
      <c r="I129" s="477"/>
      <c r="J129" s="475" t="s">
        <v>3260</v>
      </c>
      <c r="K129" s="476" t="s">
        <v>2581</v>
      </c>
      <c r="L129" s="478" t="s">
        <v>2582</v>
      </c>
    </row>
    <row r="130" spans="2:12" ht="28.5" outlineLevel="1">
      <c r="B130" s="473" t="s">
        <v>2583</v>
      </c>
      <c r="C130" s="474" t="s">
        <v>2066</v>
      </c>
      <c r="D130" s="603" t="s">
        <v>2017</v>
      </c>
      <c r="E130" s="490" t="s">
        <v>2584</v>
      </c>
      <c r="F130" s="477">
        <v>300</v>
      </c>
      <c r="G130" s="477"/>
      <c r="H130" s="477">
        <v>300</v>
      </c>
      <c r="I130" s="477">
        <v>300</v>
      </c>
      <c r="J130" s="475" t="s">
        <v>3261</v>
      </c>
      <c r="K130" s="476" t="s">
        <v>2585</v>
      </c>
      <c r="L130" s="478" t="s">
        <v>2586</v>
      </c>
    </row>
    <row r="131" spans="2:12" ht="42" outlineLevel="1">
      <c r="B131" s="473" t="s">
        <v>2587</v>
      </c>
      <c r="C131" s="474" t="s">
        <v>2067</v>
      </c>
      <c r="D131" s="603" t="s">
        <v>2588</v>
      </c>
      <c r="E131" s="477" t="s">
        <v>2589</v>
      </c>
      <c r="F131" s="477">
        <v>320</v>
      </c>
      <c r="G131" s="477"/>
      <c r="H131" s="477">
        <v>320</v>
      </c>
      <c r="I131" s="477"/>
      <c r="J131" s="475" t="s">
        <v>3262</v>
      </c>
      <c r="K131" s="480" t="s">
        <v>2590</v>
      </c>
      <c r="L131" s="478" t="s">
        <v>2591</v>
      </c>
    </row>
    <row r="132" spans="2:12" ht="27.75" outlineLevel="1">
      <c r="B132" s="473" t="s">
        <v>2587</v>
      </c>
      <c r="C132" s="474" t="s">
        <v>2068</v>
      </c>
      <c r="D132" s="603" t="s">
        <v>2592</v>
      </c>
      <c r="E132" s="490" t="s">
        <v>2593</v>
      </c>
      <c r="F132" s="477"/>
      <c r="G132" s="477">
        <v>400</v>
      </c>
      <c r="H132" s="477"/>
      <c r="I132" s="477">
        <v>400</v>
      </c>
      <c r="J132" s="475" t="s">
        <v>3263</v>
      </c>
      <c r="K132" s="476" t="s">
        <v>2594</v>
      </c>
      <c r="L132" s="478" t="s">
        <v>2595</v>
      </c>
    </row>
    <row r="133" spans="2:12" ht="28.5" outlineLevel="1">
      <c r="B133" s="473" t="s">
        <v>2587</v>
      </c>
      <c r="C133" s="474" t="s">
        <v>2069</v>
      </c>
      <c r="D133" s="603" t="s">
        <v>2596</v>
      </c>
      <c r="E133" s="490" t="s">
        <v>2597</v>
      </c>
      <c r="F133" s="477">
        <v>300</v>
      </c>
      <c r="G133" s="477">
        <v>700</v>
      </c>
      <c r="H133" s="477"/>
      <c r="I133" s="477"/>
      <c r="J133" s="475" t="s">
        <v>3264</v>
      </c>
      <c r="K133" s="476" t="s">
        <v>2598</v>
      </c>
      <c r="L133" s="478" t="s">
        <v>2599</v>
      </c>
    </row>
    <row r="134" spans="2:12" ht="55.5" outlineLevel="1">
      <c r="B134" s="473" t="s">
        <v>2587</v>
      </c>
      <c r="C134" s="474" t="s">
        <v>2070</v>
      </c>
      <c r="D134" s="601" t="s">
        <v>2600</v>
      </c>
      <c r="E134" s="490" t="s">
        <v>2601</v>
      </c>
      <c r="F134" s="477">
        <v>300</v>
      </c>
      <c r="G134" s="477"/>
      <c r="H134" s="477">
        <v>300</v>
      </c>
      <c r="I134" s="477"/>
      <c r="J134" s="475" t="s">
        <v>3265</v>
      </c>
      <c r="K134" s="480" t="s">
        <v>2602</v>
      </c>
      <c r="L134" s="478" t="s">
        <v>2603</v>
      </c>
    </row>
    <row r="135" spans="2:12" ht="42" outlineLevel="1">
      <c r="B135" s="473" t="s">
        <v>2587</v>
      </c>
      <c r="C135" s="474" t="s">
        <v>2071</v>
      </c>
      <c r="D135" s="601" t="s">
        <v>2604</v>
      </c>
      <c r="E135" s="490" t="s">
        <v>2605</v>
      </c>
      <c r="F135" s="477">
        <v>500</v>
      </c>
      <c r="G135" s="477">
        <v>500</v>
      </c>
      <c r="H135" s="477"/>
      <c r="I135" s="477"/>
      <c r="J135" s="475" t="s">
        <v>3266</v>
      </c>
      <c r="K135" s="476" t="s">
        <v>2606</v>
      </c>
      <c r="L135" s="478" t="s">
        <v>2607</v>
      </c>
    </row>
    <row r="136" spans="2:12" ht="41.25" outlineLevel="1">
      <c r="B136" s="473" t="s">
        <v>2587</v>
      </c>
      <c r="C136" s="474" t="s">
        <v>2072</v>
      </c>
      <c r="D136" s="603" t="s">
        <v>2608</v>
      </c>
      <c r="E136" s="490" t="s">
        <v>2609</v>
      </c>
      <c r="F136" s="477"/>
      <c r="G136" s="477"/>
      <c r="H136" s="477">
        <v>600</v>
      </c>
      <c r="I136" s="477"/>
      <c r="J136" s="475" t="s">
        <v>3267</v>
      </c>
      <c r="K136" s="480" t="s">
        <v>2610</v>
      </c>
      <c r="L136" s="478" t="s">
        <v>2611</v>
      </c>
    </row>
    <row r="137" spans="2:12" ht="41.25" outlineLevel="1">
      <c r="B137" s="473" t="s">
        <v>2527</v>
      </c>
      <c r="C137" s="474" t="s">
        <v>2073</v>
      </c>
      <c r="D137" s="603" t="s">
        <v>2612</v>
      </c>
      <c r="E137" s="490" t="s">
        <v>2613</v>
      </c>
      <c r="F137" s="477">
        <v>500</v>
      </c>
      <c r="G137" s="477"/>
      <c r="H137" s="477">
        <v>500</v>
      </c>
      <c r="I137" s="477"/>
      <c r="J137" s="475" t="s">
        <v>3268</v>
      </c>
      <c r="K137" s="476" t="s">
        <v>2614</v>
      </c>
      <c r="L137" s="478" t="s">
        <v>2615</v>
      </c>
    </row>
    <row r="138" spans="2:12" ht="27" outlineLevel="1">
      <c r="B138" s="473" t="s">
        <v>2587</v>
      </c>
      <c r="C138" s="474" t="s">
        <v>3020</v>
      </c>
      <c r="D138" s="603" t="s">
        <v>3021</v>
      </c>
      <c r="E138" s="490" t="s">
        <v>3022</v>
      </c>
      <c r="F138" s="477"/>
      <c r="G138" s="477">
        <v>600</v>
      </c>
      <c r="H138" s="477"/>
      <c r="I138" s="477"/>
      <c r="J138" s="614" t="s">
        <v>3269</v>
      </c>
      <c r="K138" s="486" t="s">
        <v>3023</v>
      </c>
      <c r="L138" s="478"/>
    </row>
    <row r="139" spans="2:12" ht="28.5" outlineLevel="1">
      <c r="B139" s="473" t="s">
        <v>2527</v>
      </c>
      <c r="C139" s="474" t="s">
        <v>3171</v>
      </c>
      <c r="D139" s="603" t="s">
        <v>3179</v>
      </c>
      <c r="E139" s="490" t="s">
        <v>3180</v>
      </c>
      <c r="F139" s="477">
        <v>400</v>
      </c>
      <c r="G139" s="477"/>
      <c r="H139" s="477"/>
      <c r="I139" s="477"/>
      <c r="J139" s="615" t="s">
        <v>3316</v>
      </c>
      <c r="K139" s="611" t="s">
        <v>3318</v>
      </c>
      <c r="L139" s="612" t="s">
        <v>3182</v>
      </c>
    </row>
    <row r="140" spans="2:12" ht="28.5" outlineLevel="1">
      <c r="B140" s="473" t="s">
        <v>2527</v>
      </c>
      <c r="C140" s="474" t="s">
        <v>3172</v>
      </c>
      <c r="D140" s="603" t="s">
        <v>3183</v>
      </c>
      <c r="E140" s="490" t="s">
        <v>3184</v>
      </c>
      <c r="F140" s="477"/>
      <c r="G140" s="477"/>
      <c r="H140" s="477">
        <v>400</v>
      </c>
      <c r="I140" s="477"/>
      <c r="J140" s="615" t="s">
        <v>3317</v>
      </c>
      <c r="K140" s="616" t="s">
        <v>3332</v>
      </c>
      <c r="L140" s="478"/>
    </row>
    <row r="141" spans="2:12" ht="28.5" outlineLevel="1">
      <c r="B141" s="473" t="s">
        <v>2527</v>
      </c>
      <c r="C141" s="474" t="s">
        <v>3173</v>
      </c>
      <c r="D141" s="603" t="s">
        <v>3324</v>
      </c>
      <c r="E141" s="490" t="s">
        <v>3319</v>
      </c>
      <c r="F141" s="477"/>
      <c r="G141" s="477">
        <v>400</v>
      </c>
      <c r="H141" s="477"/>
      <c r="I141" s="477">
        <v>200</v>
      </c>
      <c r="J141" s="614" t="s">
        <v>3320</v>
      </c>
      <c r="K141" s="486" t="s">
        <v>3321</v>
      </c>
      <c r="L141" s="617" t="s">
        <v>3322</v>
      </c>
    </row>
    <row r="142" spans="2:12" ht="28.5" outlineLevel="1">
      <c r="B142" s="473" t="s">
        <v>2527</v>
      </c>
      <c r="C142" s="474" t="s">
        <v>3174</v>
      </c>
      <c r="D142" s="603" t="s">
        <v>3325</v>
      </c>
      <c r="E142" s="490" t="s">
        <v>3323</v>
      </c>
      <c r="F142" s="477">
        <v>500</v>
      </c>
      <c r="G142" s="477">
        <v>500</v>
      </c>
      <c r="H142" s="477"/>
      <c r="I142" s="477"/>
      <c r="J142" s="614" t="s">
        <v>3326</v>
      </c>
      <c r="K142" s="486" t="s">
        <v>3327</v>
      </c>
      <c r="L142" s="617" t="s">
        <v>3328</v>
      </c>
    </row>
    <row r="143" spans="2:12" ht="27" outlineLevel="1">
      <c r="B143" s="473" t="s">
        <v>2527</v>
      </c>
      <c r="C143" s="474" t="s">
        <v>3175</v>
      </c>
      <c r="D143" s="603" t="s">
        <v>3330</v>
      </c>
      <c r="E143" s="490" t="s">
        <v>3329</v>
      </c>
      <c r="F143" s="477">
        <v>1000</v>
      </c>
      <c r="G143" s="477">
        <v>1000</v>
      </c>
      <c r="H143" s="477">
        <v>1000</v>
      </c>
      <c r="I143" s="477"/>
      <c r="J143" s="614" t="s">
        <v>3331</v>
      </c>
      <c r="K143" s="486" t="s">
        <v>3333</v>
      </c>
      <c r="L143" s="478" t="s">
        <v>3334</v>
      </c>
    </row>
    <row r="144" spans="2:12" ht="40.5" outlineLevel="1">
      <c r="B144" s="473" t="s">
        <v>2527</v>
      </c>
      <c r="C144" s="474" t="s">
        <v>3176</v>
      </c>
      <c r="D144" s="603" t="s">
        <v>3169</v>
      </c>
      <c r="E144" s="490" t="s">
        <v>3335</v>
      </c>
      <c r="F144" s="477">
        <v>500</v>
      </c>
      <c r="G144" s="477"/>
      <c r="H144" s="477">
        <v>500</v>
      </c>
      <c r="I144" s="477"/>
      <c r="J144" s="614" t="s">
        <v>3336</v>
      </c>
      <c r="K144" s="486" t="s">
        <v>3343</v>
      </c>
      <c r="L144" s="478" t="s">
        <v>3337</v>
      </c>
    </row>
    <row r="145" spans="2:12" ht="28.5" outlineLevel="1">
      <c r="B145" s="473" t="s">
        <v>2527</v>
      </c>
      <c r="C145" s="474" t="s">
        <v>3177</v>
      </c>
      <c r="D145" s="603" t="s">
        <v>3339</v>
      </c>
      <c r="E145" s="490" t="s">
        <v>3338</v>
      </c>
      <c r="F145" s="477"/>
      <c r="G145" s="477">
        <v>800</v>
      </c>
      <c r="H145" s="477"/>
      <c r="I145" s="477">
        <v>800</v>
      </c>
      <c r="J145" s="614" t="s">
        <v>3340</v>
      </c>
      <c r="K145" s="486" t="s">
        <v>3342</v>
      </c>
      <c r="L145" s="478" t="s">
        <v>3344</v>
      </c>
    </row>
    <row r="146" spans="2:12" ht="27" outlineLevel="1">
      <c r="B146" s="473" t="s">
        <v>2527</v>
      </c>
      <c r="C146" s="474" t="s">
        <v>3465</v>
      </c>
      <c r="D146" s="603" t="s">
        <v>3445</v>
      </c>
      <c r="E146" s="490" t="s">
        <v>3475</v>
      </c>
      <c r="F146" s="477">
        <v>300</v>
      </c>
      <c r="G146" s="477">
        <v>300</v>
      </c>
      <c r="H146" s="477">
        <v>300</v>
      </c>
      <c r="I146" s="477"/>
      <c r="J146" s="614" t="s">
        <v>3480</v>
      </c>
      <c r="K146" s="728" t="s">
        <v>3486</v>
      </c>
      <c r="L146" s="478" t="s">
        <v>3485</v>
      </c>
    </row>
    <row r="147" spans="2:12" ht="27" outlineLevel="1">
      <c r="B147" s="473" t="s">
        <v>2527</v>
      </c>
      <c r="C147" s="474" t="s">
        <v>3466</v>
      </c>
      <c r="D147" s="603" t="s">
        <v>3472</v>
      </c>
      <c r="E147" s="490" t="s">
        <v>3476</v>
      </c>
      <c r="F147" s="477"/>
      <c r="G147" s="477">
        <v>900</v>
      </c>
      <c r="H147" s="477">
        <v>900</v>
      </c>
      <c r="I147" s="477">
        <v>900</v>
      </c>
      <c r="J147" s="614" t="s">
        <v>3484</v>
      </c>
      <c r="K147" s="728" t="s">
        <v>3489</v>
      </c>
      <c r="L147" s="478" t="s">
        <v>3487</v>
      </c>
    </row>
    <row r="148" spans="2:12" ht="28.5" outlineLevel="1">
      <c r="B148" s="473" t="s">
        <v>2527</v>
      </c>
      <c r="C148" s="474" t="s">
        <v>3467</v>
      </c>
      <c r="D148" s="603" t="s">
        <v>3473</v>
      </c>
      <c r="E148" s="490" t="s">
        <v>3477</v>
      </c>
      <c r="F148" s="477">
        <v>310</v>
      </c>
      <c r="G148" s="477">
        <v>310</v>
      </c>
      <c r="H148" s="477"/>
      <c r="I148" s="477">
        <v>310</v>
      </c>
      <c r="J148" s="614" t="s">
        <v>3481</v>
      </c>
      <c r="K148" s="486" t="s">
        <v>3488</v>
      </c>
      <c r="L148" s="617" t="s">
        <v>3493</v>
      </c>
    </row>
    <row r="149" spans="2:12" ht="27.75" outlineLevel="1">
      <c r="B149" s="473" t="s">
        <v>2527</v>
      </c>
      <c r="C149" s="474" t="s">
        <v>3468</v>
      </c>
      <c r="D149" s="603" t="s">
        <v>3446</v>
      </c>
      <c r="E149" s="490" t="s">
        <v>3478</v>
      </c>
      <c r="F149" s="477">
        <v>400</v>
      </c>
      <c r="G149" s="477">
        <v>400</v>
      </c>
      <c r="H149" s="477"/>
      <c r="I149" s="477"/>
      <c r="J149" s="614" t="s">
        <v>3482</v>
      </c>
      <c r="K149" s="486" t="s">
        <v>3490</v>
      </c>
      <c r="L149" s="617" t="s">
        <v>3492</v>
      </c>
    </row>
    <row r="150" spans="2:12" ht="27" outlineLevel="1">
      <c r="B150" s="473" t="s">
        <v>2527</v>
      </c>
      <c r="C150" s="474" t="s">
        <v>3469</v>
      </c>
      <c r="D150" s="603" t="s">
        <v>3474</v>
      </c>
      <c r="E150" s="490" t="s">
        <v>3479</v>
      </c>
      <c r="F150" s="477"/>
      <c r="G150" s="477">
        <v>800</v>
      </c>
      <c r="H150" s="477"/>
      <c r="I150" s="477">
        <v>200</v>
      </c>
      <c r="J150" s="614" t="s">
        <v>3483</v>
      </c>
      <c r="K150" s="616" t="s">
        <v>3491</v>
      </c>
      <c r="L150" s="478" t="s">
        <v>3493</v>
      </c>
    </row>
    <row r="151" spans="2:12" ht="30" outlineLevel="1">
      <c r="B151" s="473" t="s">
        <v>2527</v>
      </c>
      <c r="C151" s="474" t="s">
        <v>3470</v>
      </c>
      <c r="D151" s="603" t="s">
        <v>3498</v>
      </c>
      <c r="E151" s="490" t="s">
        <v>3494</v>
      </c>
      <c r="F151" s="477"/>
      <c r="G151" s="477">
        <v>350</v>
      </c>
      <c r="H151" s="477"/>
      <c r="I151" s="477">
        <v>350</v>
      </c>
      <c r="J151" s="614" t="s">
        <v>3496</v>
      </c>
      <c r="K151" s="486" t="s">
        <v>3503</v>
      </c>
      <c r="L151" s="478" t="s">
        <v>3500</v>
      </c>
    </row>
    <row r="152" spans="2:12" ht="30.75" outlineLevel="1">
      <c r="B152" s="473" t="s">
        <v>2527</v>
      </c>
      <c r="C152" s="474" t="s">
        <v>3471</v>
      </c>
      <c r="D152" s="603" t="s">
        <v>3499</v>
      </c>
      <c r="E152" s="490" t="s">
        <v>3495</v>
      </c>
      <c r="F152" s="477">
        <v>600</v>
      </c>
      <c r="G152" s="477"/>
      <c r="H152" s="477"/>
      <c r="I152" s="477"/>
      <c r="J152" s="614" t="s">
        <v>3497</v>
      </c>
      <c r="K152" s="486" t="s">
        <v>3502</v>
      </c>
      <c r="L152" s="617" t="s">
        <v>3501</v>
      </c>
    </row>
    <row r="153" spans="2:12" ht="27.75" outlineLevel="1">
      <c r="B153" s="473" t="s">
        <v>2409</v>
      </c>
      <c r="C153" s="474" t="s">
        <v>2616</v>
      </c>
      <c r="D153" s="601"/>
      <c r="E153" s="477" t="s">
        <v>2617</v>
      </c>
      <c r="F153" s="477">
        <v>50</v>
      </c>
      <c r="G153" s="477">
        <v>50</v>
      </c>
      <c r="H153" s="477"/>
      <c r="I153" s="477"/>
      <c r="J153" s="475" t="s">
        <v>3219</v>
      </c>
      <c r="K153" s="480" t="s">
        <v>2618</v>
      </c>
      <c r="L153" s="479" t="s">
        <v>2619</v>
      </c>
    </row>
    <row r="154" spans="2:12" ht="28.5" outlineLevel="1">
      <c r="B154" s="473" t="s">
        <v>2409</v>
      </c>
      <c r="C154" s="474" t="s">
        <v>2074</v>
      </c>
      <c r="D154" s="601" t="s">
        <v>2620</v>
      </c>
      <c r="E154" s="477" t="s">
        <v>2621</v>
      </c>
      <c r="F154" s="477">
        <v>50</v>
      </c>
      <c r="G154" s="477">
        <v>50</v>
      </c>
      <c r="H154" s="477">
        <v>50</v>
      </c>
      <c r="I154" s="477">
        <v>50</v>
      </c>
      <c r="J154" s="475" t="s">
        <v>3270</v>
      </c>
      <c r="K154" s="476" t="s">
        <v>2622</v>
      </c>
      <c r="L154" s="479" t="s">
        <v>2623</v>
      </c>
    </row>
    <row r="155" spans="2:12" ht="14.25" outlineLevel="1">
      <c r="B155" s="473" t="s">
        <v>2414</v>
      </c>
      <c r="C155" s="474" t="s">
        <v>2075</v>
      </c>
      <c r="D155" s="601" t="s">
        <v>2537</v>
      </c>
      <c r="E155" s="477" t="s">
        <v>2624</v>
      </c>
      <c r="F155" s="477">
        <v>150</v>
      </c>
      <c r="G155" s="477">
        <v>150</v>
      </c>
      <c r="H155" s="477">
        <v>200</v>
      </c>
      <c r="I155" s="477">
        <v>100</v>
      </c>
      <c r="J155" s="475" t="s">
        <v>3219</v>
      </c>
      <c r="K155" s="476" t="s">
        <v>2625</v>
      </c>
      <c r="L155" s="479" t="s">
        <v>2626</v>
      </c>
    </row>
    <row r="156" spans="2:12" ht="14.25" outlineLevel="1">
      <c r="B156" s="473" t="s">
        <v>2418</v>
      </c>
      <c r="C156" s="474" t="s">
        <v>2076</v>
      </c>
      <c r="D156" s="601" t="s">
        <v>2627</v>
      </c>
      <c r="E156" s="477" t="s">
        <v>2628</v>
      </c>
      <c r="F156" s="477">
        <v>150</v>
      </c>
      <c r="G156" s="477">
        <v>150</v>
      </c>
      <c r="H156" s="477">
        <v>150</v>
      </c>
      <c r="I156" s="477">
        <v>300</v>
      </c>
      <c r="J156" s="475" t="s">
        <v>3224</v>
      </c>
      <c r="K156" s="476" t="s">
        <v>2629</v>
      </c>
      <c r="L156" s="479" t="s">
        <v>2630</v>
      </c>
    </row>
    <row r="157" spans="2:12" ht="28.5" outlineLevel="1">
      <c r="B157" s="473" t="s">
        <v>2423</v>
      </c>
      <c r="C157" s="474" t="s">
        <v>2077</v>
      </c>
      <c r="D157" s="601" t="s">
        <v>2631</v>
      </c>
      <c r="E157" s="477" t="s">
        <v>2632</v>
      </c>
      <c r="F157" s="477">
        <v>100</v>
      </c>
      <c r="G157" s="477">
        <v>50</v>
      </c>
      <c r="H157" s="477">
        <v>200</v>
      </c>
      <c r="I157" s="477">
        <v>50</v>
      </c>
      <c r="J157" s="475" t="s">
        <v>3270</v>
      </c>
      <c r="K157" s="476" t="s">
        <v>2633</v>
      </c>
      <c r="L157" s="479" t="s">
        <v>2634</v>
      </c>
    </row>
    <row r="158" spans="2:12" ht="14.25" outlineLevel="1">
      <c r="B158" s="473" t="s">
        <v>2428</v>
      </c>
      <c r="C158" s="474" t="s">
        <v>2078</v>
      </c>
      <c r="D158" s="601" t="s">
        <v>2635</v>
      </c>
      <c r="E158" s="477" t="s">
        <v>2636</v>
      </c>
      <c r="F158" s="477"/>
      <c r="G158" s="477">
        <v>200</v>
      </c>
      <c r="H158" s="477"/>
      <c r="I158" s="477"/>
      <c r="J158" s="475" t="s">
        <v>3271</v>
      </c>
      <c r="K158" s="476" t="s">
        <v>2637</v>
      </c>
      <c r="L158" s="478" t="s">
        <v>2638</v>
      </c>
    </row>
    <row r="159" spans="2:12" ht="28.5" outlineLevel="1">
      <c r="B159" s="473" t="s">
        <v>2432</v>
      </c>
      <c r="C159" s="474" t="s">
        <v>2079</v>
      </c>
      <c r="D159" s="601" t="s">
        <v>2639</v>
      </c>
      <c r="E159" s="477" t="s">
        <v>2640</v>
      </c>
      <c r="F159" s="477">
        <v>300</v>
      </c>
      <c r="G159" s="477"/>
      <c r="H159" s="477"/>
      <c r="I159" s="477">
        <v>200</v>
      </c>
      <c r="J159" s="475" t="s">
        <v>3272</v>
      </c>
      <c r="K159" s="476" t="s">
        <v>2641</v>
      </c>
      <c r="L159" s="478" t="s">
        <v>2642</v>
      </c>
    </row>
    <row r="160" spans="2:12" ht="27.75" outlineLevel="1">
      <c r="B160" s="473" t="s">
        <v>2382</v>
      </c>
      <c r="C160" s="474" t="s">
        <v>2080</v>
      </c>
      <c r="D160" s="601" t="s">
        <v>2643</v>
      </c>
      <c r="E160" s="477" t="s">
        <v>2644</v>
      </c>
      <c r="F160" s="477">
        <v>300</v>
      </c>
      <c r="G160" s="477">
        <v>30</v>
      </c>
      <c r="H160" s="477">
        <v>300</v>
      </c>
      <c r="I160" s="477">
        <v>30</v>
      </c>
      <c r="J160" s="475" t="s">
        <v>3218</v>
      </c>
      <c r="K160" s="476" t="s">
        <v>2645</v>
      </c>
      <c r="L160" s="478" t="s">
        <v>2646</v>
      </c>
    </row>
    <row r="161" spans="2:12" ht="28.5" outlineLevel="1">
      <c r="B161" s="473" t="s">
        <v>2441</v>
      </c>
      <c r="C161" s="474" t="s">
        <v>2647</v>
      </c>
      <c r="D161" s="601" t="s">
        <v>2354</v>
      </c>
      <c r="E161" s="477" t="s">
        <v>2648</v>
      </c>
      <c r="F161" s="477">
        <v>300</v>
      </c>
      <c r="G161" s="477">
        <v>300</v>
      </c>
      <c r="H161" s="477">
        <v>300</v>
      </c>
      <c r="I161" s="477">
        <v>100</v>
      </c>
      <c r="J161" s="475" t="s">
        <v>3273</v>
      </c>
      <c r="K161" s="476" t="s">
        <v>2649</v>
      </c>
      <c r="L161" s="478" t="s">
        <v>2650</v>
      </c>
    </row>
    <row r="162" spans="2:12" ht="14.25" outlineLevel="1">
      <c r="B162" s="473" t="s">
        <v>2441</v>
      </c>
      <c r="C162" s="474" t="s">
        <v>2651</v>
      </c>
      <c r="D162" s="601" t="s">
        <v>2652</v>
      </c>
      <c r="E162" s="477" t="s">
        <v>2653</v>
      </c>
      <c r="F162" s="477"/>
      <c r="G162" s="477">
        <v>500</v>
      </c>
      <c r="H162" s="477"/>
      <c r="I162" s="477">
        <v>500</v>
      </c>
      <c r="J162" s="475" t="s">
        <v>3271</v>
      </c>
      <c r="K162" s="476" t="s">
        <v>2654</v>
      </c>
      <c r="L162" s="478" t="s">
        <v>2655</v>
      </c>
    </row>
    <row r="163" spans="2:12" ht="14.25" outlineLevel="1">
      <c r="B163" s="473" t="s">
        <v>2441</v>
      </c>
      <c r="C163" s="474" t="s">
        <v>2656</v>
      </c>
      <c r="D163" s="601" t="s">
        <v>2354</v>
      </c>
      <c r="E163" s="477" t="s">
        <v>2657</v>
      </c>
      <c r="F163" s="477">
        <v>500</v>
      </c>
      <c r="G163" s="477"/>
      <c r="H163" s="477">
        <v>400</v>
      </c>
      <c r="I163" s="477"/>
      <c r="J163" s="475" t="s">
        <v>3214</v>
      </c>
      <c r="K163" s="476" t="s">
        <v>2658</v>
      </c>
      <c r="L163" s="478"/>
    </row>
    <row r="164" spans="2:12" ht="14.25" outlineLevel="1">
      <c r="B164" s="473" t="s">
        <v>2441</v>
      </c>
      <c r="C164" s="474" t="s">
        <v>2659</v>
      </c>
      <c r="D164" s="601" t="s">
        <v>2647</v>
      </c>
      <c r="E164" s="477" t="s">
        <v>2660</v>
      </c>
      <c r="F164" s="477">
        <v>400</v>
      </c>
      <c r="G164" s="477"/>
      <c r="H164" s="477">
        <v>800</v>
      </c>
      <c r="I164" s="477"/>
      <c r="J164" s="475" t="s">
        <v>3274</v>
      </c>
      <c r="K164" s="476" t="s">
        <v>2661</v>
      </c>
      <c r="L164" s="478"/>
    </row>
    <row r="165" spans="2:12" ht="14.25" outlineLevel="1">
      <c r="B165" s="473" t="s">
        <v>2441</v>
      </c>
      <c r="C165" s="474" t="s">
        <v>2662</v>
      </c>
      <c r="D165" s="601" t="s">
        <v>2651</v>
      </c>
      <c r="E165" s="477" t="s">
        <v>2663</v>
      </c>
      <c r="F165" s="477">
        <v>600</v>
      </c>
      <c r="G165" s="477"/>
      <c r="H165" s="477"/>
      <c r="I165" s="477"/>
      <c r="J165" s="475" t="s">
        <v>3224</v>
      </c>
      <c r="K165" s="476" t="s">
        <v>2664</v>
      </c>
      <c r="L165" s="478"/>
    </row>
    <row r="166" spans="2:12" ht="14.25" outlineLevel="1">
      <c r="B166" s="473" t="s">
        <v>2441</v>
      </c>
      <c r="C166" s="474" t="s">
        <v>2081</v>
      </c>
      <c r="D166" s="601" t="s">
        <v>2665</v>
      </c>
      <c r="E166" s="477" t="s">
        <v>2666</v>
      </c>
      <c r="F166" s="477">
        <v>400</v>
      </c>
      <c r="G166" s="477"/>
      <c r="H166" s="477"/>
      <c r="I166" s="477">
        <v>700</v>
      </c>
      <c r="J166" s="475" t="s">
        <v>3271</v>
      </c>
      <c r="K166" s="476" t="s">
        <v>2667</v>
      </c>
      <c r="L166" s="478"/>
    </row>
    <row r="167" spans="2:12" ht="28.5" outlineLevel="1">
      <c r="B167" s="473" t="s">
        <v>2432</v>
      </c>
      <c r="C167" s="474" t="s">
        <v>2082</v>
      </c>
      <c r="D167" s="601" t="s">
        <v>2668</v>
      </c>
      <c r="E167" s="477" t="s">
        <v>2669</v>
      </c>
      <c r="F167" s="477">
        <v>300</v>
      </c>
      <c r="G167" s="477">
        <v>300</v>
      </c>
      <c r="H167" s="477">
        <v>400</v>
      </c>
      <c r="I167" s="477">
        <v>300</v>
      </c>
      <c r="J167" s="475" t="s">
        <v>3275</v>
      </c>
      <c r="K167" s="476" t="s">
        <v>2670</v>
      </c>
      <c r="L167" s="478"/>
    </row>
    <row r="168" spans="2:12" ht="28.5" outlineLevel="1">
      <c r="B168" s="473" t="s">
        <v>2382</v>
      </c>
      <c r="C168" s="474" t="s">
        <v>2083</v>
      </c>
      <c r="D168" s="601" t="s">
        <v>2671</v>
      </c>
      <c r="E168" s="477" t="s">
        <v>2672</v>
      </c>
      <c r="F168" s="477">
        <v>500</v>
      </c>
      <c r="G168" s="477"/>
      <c r="H168" s="477">
        <v>500</v>
      </c>
      <c r="I168" s="477"/>
      <c r="J168" s="475" t="s">
        <v>3270</v>
      </c>
      <c r="K168" s="476" t="s">
        <v>2673</v>
      </c>
      <c r="L168" s="478"/>
    </row>
    <row r="169" spans="2:12" ht="28.5" outlineLevel="1">
      <c r="B169" s="473" t="s">
        <v>2441</v>
      </c>
      <c r="C169" s="474" t="s">
        <v>2084</v>
      </c>
      <c r="D169" s="601" t="s">
        <v>2674</v>
      </c>
      <c r="E169" s="477" t="s">
        <v>2675</v>
      </c>
      <c r="F169" s="477"/>
      <c r="G169" s="477">
        <v>300</v>
      </c>
      <c r="H169" s="477"/>
      <c r="I169" s="477">
        <v>800</v>
      </c>
      <c r="J169" s="475" t="s">
        <v>3276</v>
      </c>
      <c r="K169" s="476" t="s">
        <v>2676</v>
      </c>
      <c r="L169" s="478"/>
    </row>
    <row r="170" spans="2:12" ht="28.5" outlineLevel="1">
      <c r="B170" s="473" t="s">
        <v>2446</v>
      </c>
      <c r="C170" s="474" t="s">
        <v>2085</v>
      </c>
      <c r="D170" s="603" t="s">
        <v>2677</v>
      </c>
      <c r="E170" s="477" t="s">
        <v>2678</v>
      </c>
      <c r="F170" s="477">
        <v>100</v>
      </c>
      <c r="G170" s="477"/>
      <c r="H170" s="477"/>
      <c r="I170" s="477"/>
      <c r="J170" s="475" t="s">
        <v>3277</v>
      </c>
      <c r="K170" s="476" t="s">
        <v>2679</v>
      </c>
      <c r="L170" s="478"/>
    </row>
    <row r="171" spans="2:12" ht="28.5" outlineLevel="1">
      <c r="B171" s="473" t="s">
        <v>2446</v>
      </c>
      <c r="C171" s="474" t="s">
        <v>2680</v>
      </c>
      <c r="D171" s="603" t="s">
        <v>2681</v>
      </c>
      <c r="E171" s="477" t="s">
        <v>2682</v>
      </c>
      <c r="F171" s="477"/>
      <c r="G171" s="477">
        <v>550</v>
      </c>
      <c r="H171" s="477">
        <v>550</v>
      </c>
      <c r="I171" s="477"/>
      <c r="J171" s="475" t="s">
        <v>3278</v>
      </c>
      <c r="K171" s="476" t="s">
        <v>2683</v>
      </c>
      <c r="L171" s="478" t="s">
        <v>2445</v>
      </c>
    </row>
    <row r="172" spans="2:12" ht="28.5" outlineLevel="1">
      <c r="B172" s="473" t="s">
        <v>2446</v>
      </c>
      <c r="C172" s="474" t="s">
        <v>2086</v>
      </c>
      <c r="D172" s="601" t="s">
        <v>2684</v>
      </c>
      <c r="E172" s="477" t="s">
        <v>2685</v>
      </c>
      <c r="F172" s="477"/>
      <c r="G172" s="477">
        <v>600</v>
      </c>
      <c r="H172" s="477"/>
      <c r="I172" s="477"/>
      <c r="J172" s="475" t="s">
        <v>3279</v>
      </c>
      <c r="K172" s="476" t="s">
        <v>2686</v>
      </c>
      <c r="L172" s="478"/>
    </row>
    <row r="173" spans="2:12" ht="28.5" outlineLevel="1">
      <c r="B173" s="473" t="s">
        <v>2414</v>
      </c>
      <c r="C173" s="474" t="s">
        <v>2087</v>
      </c>
      <c r="D173" s="601" t="s">
        <v>2687</v>
      </c>
      <c r="E173" s="477" t="s">
        <v>2688</v>
      </c>
      <c r="F173" s="477">
        <v>500</v>
      </c>
      <c r="G173" s="477"/>
      <c r="H173" s="477"/>
      <c r="I173" s="477">
        <v>300</v>
      </c>
      <c r="J173" s="475" t="s">
        <v>3279</v>
      </c>
      <c r="K173" s="476" t="s">
        <v>2689</v>
      </c>
      <c r="L173" s="478" t="s">
        <v>2690</v>
      </c>
    </row>
    <row r="174" spans="2:12" ht="28.5" outlineLevel="1">
      <c r="B174" s="473" t="s">
        <v>2418</v>
      </c>
      <c r="C174" s="474" t="s">
        <v>2088</v>
      </c>
      <c r="D174" s="603" t="s">
        <v>2000</v>
      </c>
      <c r="E174" s="477" t="s">
        <v>2691</v>
      </c>
      <c r="F174" s="477">
        <v>350</v>
      </c>
      <c r="G174" s="477">
        <v>400</v>
      </c>
      <c r="H174" s="477">
        <v>350</v>
      </c>
      <c r="I174" s="477"/>
      <c r="J174" s="475" t="s">
        <v>2342</v>
      </c>
      <c r="K174" s="476" t="s">
        <v>2692</v>
      </c>
      <c r="L174" s="478" t="s">
        <v>2693</v>
      </c>
    </row>
    <row r="175" spans="2:12" ht="28.5" outlineLevel="1">
      <c r="B175" s="473" t="s">
        <v>2418</v>
      </c>
      <c r="C175" s="474" t="s">
        <v>2694</v>
      </c>
      <c r="D175" s="601" t="s">
        <v>2695</v>
      </c>
      <c r="E175" s="477" t="s">
        <v>2696</v>
      </c>
      <c r="F175" s="477">
        <v>800</v>
      </c>
      <c r="G175" s="477"/>
      <c r="H175" s="477"/>
      <c r="I175" s="477"/>
      <c r="J175" s="475" t="s">
        <v>3280</v>
      </c>
      <c r="K175" s="476" t="s">
        <v>2697</v>
      </c>
      <c r="L175" s="478"/>
    </row>
    <row r="176" spans="2:12" ht="28.5" outlineLevel="1">
      <c r="B176" s="473" t="s">
        <v>2498</v>
      </c>
      <c r="C176" s="474" t="s">
        <v>2698</v>
      </c>
      <c r="D176" s="601" t="s">
        <v>2699</v>
      </c>
      <c r="E176" s="477" t="s">
        <v>2700</v>
      </c>
      <c r="F176" s="477"/>
      <c r="G176" s="477"/>
      <c r="H176" s="477">
        <v>600</v>
      </c>
      <c r="I176" s="477">
        <v>800</v>
      </c>
      <c r="J176" s="475" t="s">
        <v>3281</v>
      </c>
      <c r="K176" s="476" t="s">
        <v>2701</v>
      </c>
      <c r="L176" s="478" t="s">
        <v>2702</v>
      </c>
    </row>
    <row r="177" spans="2:12" ht="28.5" outlineLevel="1">
      <c r="B177" s="729" t="s">
        <v>2498</v>
      </c>
      <c r="C177" s="730" t="s">
        <v>2703</v>
      </c>
      <c r="D177" s="731" t="s">
        <v>2704</v>
      </c>
      <c r="E177" s="643" t="s">
        <v>2705</v>
      </c>
      <c r="F177" s="643"/>
      <c r="G177" s="643">
        <v>600</v>
      </c>
      <c r="H177" s="643"/>
      <c r="I177" s="643">
        <v>200</v>
      </c>
      <c r="J177" s="623" t="s">
        <v>3282</v>
      </c>
      <c r="K177" s="732" t="s">
        <v>2706</v>
      </c>
      <c r="L177" s="733"/>
    </row>
    <row r="178" spans="2:12" ht="29.25" outlineLevel="1" thickBot="1">
      <c r="B178" s="481" t="s">
        <v>2498</v>
      </c>
      <c r="C178" s="482" t="s">
        <v>3504</v>
      </c>
      <c r="D178" s="604" t="s">
        <v>3505</v>
      </c>
      <c r="E178" s="483" t="s">
        <v>3506</v>
      </c>
      <c r="F178" s="483">
        <v>800</v>
      </c>
      <c r="G178" s="483">
        <v>800</v>
      </c>
      <c r="H178" s="483">
        <v>800</v>
      </c>
      <c r="I178" s="483"/>
      <c r="J178" s="613" t="s">
        <v>3507</v>
      </c>
      <c r="K178" s="484" t="s">
        <v>3508</v>
      </c>
      <c r="L178" s="485" t="s">
        <v>3509</v>
      </c>
    </row>
    <row r="179" spans="2:12" s="414" customFormat="1" ht="15" thickBot="1">
      <c r="B179" s="419"/>
      <c r="C179" s="420"/>
      <c r="D179" s="631"/>
      <c r="E179" s="421"/>
      <c r="F179" s="421"/>
      <c r="G179" s="421"/>
      <c r="H179" s="421"/>
      <c r="I179" s="421"/>
      <c r="J179" s="631"/>
      <c r="K179" s="421"/>
      <c r="L179" s="422"/>
    </row>
    <row r="180" spans="2:12" ht="14.25" outlineLevel="1">
      <c r="B180" s="423" t="s">
        <v>2707</v>
      </c>
      <c r="C180" s="424" t="s">
        <v>2708</v>
      </c>
      <c r="D180" s="600"/>
      <c r="E180" s="411" t="s">
        <v>2709</v>
      </c>
      <c r="F180" s="411">
        <v>10</v>
      </c>
      <c r="G180" s="411">
        <v>10</v>
      </c>
      <c r="H180" s="411"/>
      <c r="I180" s="411"/>
      <c r="J180" s="469" t="s">
        <v>3219</v>
      </c>
      <c r="K180" s="410" t="s">
        <v>2710</v>
      </c>
      <c r="L180" s="412"/>
    </row>
    <row r="181" spans="2:12" ht="14.25" outlineLevel="1">
      <c r="B181" s="425" t="s">
        <v>2707</v>
      </c>
      <c r="C181" s="396" t="s">
        <v>2089</v>
      </c>
      <c r="D181" s="601"/>
      <c r="E181" s="386" t="s">
        <v>2711</v>
      </c>
      <c r="F181" s="386">
        <v>50</v>
      </c>
      <c r="G181" s="386"/>
      <c r="H181" s="386"/>
      <c r="I181" s="386">
        <v>50</v>
      </c>
      <c r="J181" s="475" t="s">
        <v>3283</v>
      </c>
      <c r="K181" s="385" t="s">
        <v>2712</v>
      </c>
      <c r="L181" s="387" t="s">
        <v>3355</v>
      </c>
    </row>
    <row r="182" spans="2:12" ht="42.75" outlineLevel="1">
      <c r="B182" s="425" t="s">
        <v>2707</v>
      </c>
      <c r="C182" s="396" t="s">
        <v>2090</v>
      </c>
      <c r="D182" s="601" t="s">
        <v>2713</v>
      </c>
      <c r="E182" s="386" t="s">
        <v>2714</v>
      </c>
      <c r="F182" s="386"/>
      <c r="G182" s="386">
        <v>50</v>
      </c>
      <c r="H182" s="386"/>
      <c r="I182" s="386">
        <v>50</v>
      </c>
      <c r="J182" s="475" t="s">
        <v>3219</v>
      </c>
      <c r="K182" s="385" t="s">
        <v>2715</v>
      </c>
      <c r="L182" s="387" t="s">
        <v>3356</v>
      </c>
    </row>
    <row r="183" spans="2:12" ht="14.25" outlineLevel="1">
      <c r="B183" s="425" t="s">
        <v>2707</v>
      </c>
      <c r="C183" s="396" t="s">
        <v>2091</v>
      </c>
      <c r="D183" s="601" t="s">
        <v>2713</v>
      </c>
      <c r="E183" s="386" t="s">
        <v>2717</v>
      </c>
      <c r="F183" s="386">
        <v>200</v>
      </c>
      <c r="G183" s="386">
        <v>200</v>
      </c>
      <c r="H183" s="386">
        <v>200</v>
      </c>
      <c r="I183" s="386">
        <v>200</v>
      </c>
      <c r="J183" s="601" t="s">
        <v>3271</v>
      </c>
      <c r="K183" s="385" t="s">
        <v>2718</v>
      </c>
      <c r="L183" s="387" t="s">
        <v>2716</v>
      </c>
    </row>
    <row r="184" spans="2:12" ht="55.5" outlineLevel="1">
      <c r="B184" s="425" t="s">
        <v>2707</v>
      </c>
      <c r="C184" s="396" t="s">
        <v>2532</v>
      </c>
      <c r="D184" s="602" t="s">
        <v>2719</v>
      </c>
      <c r="E184" s="386" t="s">
        <v>2720</v>
      </c>
      <c r="F184" s="386"/>
      <c r="G184" s="386"/>
      <c r="H184" s="386">
        <v>300</v>
      </c>
      <c r="I184" s="386">
        <v>300</v>
      </c>
      <c r="J184" s="475" t="s">
        <v>3284</v>
      </c>
      <c r="K184" s="385" t="s">
        <v>2721</v>
      </c>
      <c r="L184" s="387" t="s">
        <v>3360</v>
      </c>
    </row>
    <row r="185" spans="2:12" ht="28.5" outlineLevel="1">
      <c r="B185" s="425" t="s">
        <v>2707</v>
      </c>
      <c r="C185" s="396" t="s">
        <v>2722</v>
      </c>
      <c r="D185" s="601" t="s">
        <v>2723</v>
      </c>
      <c r="E185" s="386" t="s">
        <v>2724</v>
      </c>
      <c r="F185" s="386"/>
      <c r="G185" s="386">
        <v>300</v>
      </c>
      <c r="H185" s="386"/>
      <c r="I185" s="386"/>
      <c r="J185" s="475" t="s">
        <v>3285</v>
      </c>
      <c r="K185" s="385" t="s">
        <v>2725</v>
      </c>
      <c r="L185" s="626" t="s">
        <v>3357</v>
      </c>
    </row>
    <row r="186" spans="2:12" ht="28.5" outlineLevel="1">
      <c r="B186" s="425" t="s">
        <v>2707</v>
      </c>
      <c r="C186" s="396" t="s">
        <v>2008</v>
      </c>
      <c r="D186" s="601" t="s">
        <v>2726</v>
      </c>
      <c r="E186" s="386" t="s">
        <v>2727</v>
      </c>
      <c r="F186" s="386">
        <v>300</v>
      </c>
      <c r="G186" s="386"/>
      <c r="H186" s="386"/>
      <c r="I186" s="386"/>
      <c r="J186" s="475" t="s">
        <v>3285</v>
      </c>
      <c r="K186" s="385" t="s">
        <v>3353</v>
      </c>
      <c r="L186" s="626" t="s">
        <v>3358</v>
      </c>
    </row>
    <row r="187" spans="2:12" ht="28.5" outlineLevel="1">
      <c r="B187" s="619" t="s">
        <v>3346</v>
      </c>
      <c r="C187" s="620" t="s">
        <v>2092</v>
      </c>
      <c r="D187" s="627" t="s">
        <v>2354</v>
      </c>
      <c r="E187" s="487" t="s">
        <v>3347</v>
      </c>
      <c r="F187" s="487"/>
      <c r="G187" s="487">
        <v>400</v>
      </c>
      <c r="H187" s="487"/>
      <c r="I187" s="487">
        <v>200</v>
      </c>
      <c r="J187" s="623" t="s">
        <v>3348</v>
      </c>
      <c r="K187" s="625" t="s">
        <v>3352</v>
      </c>
      <c r="L187" s="621"/>
    </row>
    <row r="188" spans="2:12" ht="29.25" outlineLevel="1" thickBot="1">
      <c r="B188" s="427" t="s">
        <v>2707</v>
      </c>
      <c r="C188" s="428" t="s">
        <v>3345</v>
      </c>
      <c r="D188" s="622" t="s">
        <v>3349</v>
      </c>
      <c r="E188" s="488" t="s">
        <v>3351</v>
      </c>
      <c r="F188" s="403"/>
      <c r="G188" s="403">
        <v>200</v>
      </c>
      <c r="H188" s="403">
        <v>200</v>
      </c>
      <c r="I188" s="403"/>
      <c r="J188" s="624" t="s">
        <v>3350</v>
      </c>
      <c r="K188" s="625" t="s">
        <v>3354</v>
      </c>
      <c r="L188" s="626" t="s">
        <v>3359</v>
      </c>
    </row>
    <row r="189" spans="2:12" s="414" customFormat="1" ht="15" thickBot="1">
      <c r="B189" s="419"/>
      <c r="C189" s="420"/>
      <c r="D189" s="631"/>
      <c r="E189" s="421"/>
      <c r="F189" s="421"/>
      <c r="G189" s="421"/>
      <c r="H189" s="421"/>
      <c r="I189" s="421"/>
      <c r="J189" s="631"/>
      <c r="K189" s="421"/>
      <c r="L189" s="422"/>
    </row>
    <row r="190" spans="2:12" ht="14.25" outlineLevel="1">
      <c r="B190" s="429" t="s">
        <v>2728</v>
      </c>
      <c r="C190" s="430" t="s">
        <v>2729</v>
      </c>
      <c r="D190" s="600"/>
      <c r="E190" s="411" t="s">
        <v>2730</v>
      </c>
      <c r="F190" s="411">
        <v>30</v>
      </c>
      <c r="G190" s="411">
        <v>30</v>
      </c>
      <c r="H190" s="411">
        <v>30</v>
      </c>
      <c r="I190" s="411">
        <v>30</v>
      </c>
      <c r="J190" s="469" t="s">
        <v>3286</v>
      </c>
      <c r="K190" s="410" t="s">
        <v>2731</v>
      </c>
      <c r="L190" s="412"/>
    </row>
    <row r="191" spans="2:12" ht="14.25" outlineLevel="1">
      <c r="B191" s="431" t="s">
        <v>2728</v>
      </c>
      <c r="C191" s="426" t="s">
        <v>2093</v>
      </c>
      <c r="D191" s="601"/>
      <c r="E191" s="386" t="s">
        <v>2732</v>
      </c>
      <c r="F191" s="386">
        <v>100</v>
      </c>
      <c r="G191" s="386">
        <v>100</v>
      </c>
      <c r="H191" s="386">
        <v>100</v>
      </c>
      <c r="I191" s="386">
        <v>100</v>
      </c>
      <c r="J191" s="475" t="s">
        <v>3219</v>
      </c>
      <c r="K191" s="385" t="s">
        <v>2733</v>
      </c>
      <c r="L191" s="387"/>
    </row>
    <row r="192" spans="2:12" ht="28.5" outlineLevel="1">
      <c r="B192" s="431" t="s">
        <v>2728</v>
      </c>
      <c r="C192" s="426" t="s">
        <v>2094</v>
      </c>
      <c r="D192" s="601" t="s">
        <v>2734</v>
      </c>
      <c r="E192" s="386" t="s">
        <v>2735</v>
      </c>
      <c r="F192" s="386">
        <v>150</v>
      </c>
      <c r="G192" s="386">
        <v>300</v>
      </c>
      <c r="H192" s="386">
        <v>300</v>
      </c>
      <c r="I192" s="386">
        <v>150</v>
      </c>
      <c r="J192" s="475" t="s">
        <v>3287</v>
      </c>
      <c r="K192" s="385" t="s">
        <v>2736</v>
      </c>
      <c r="L192" s="387"/>
    </row>
    <row r="193" spans="2:12" ht="28.5" outlineLevel="1">
      <c r="B193" s="431" t="s">
        <v>2728</v>
      </c>
      <c r="C193" s="426" t="s">
        <v>2095</v>
      </c>
      <c r="D193" s="601"/>
      <c r="E193" s="386" t="s">
        <v>2737</v>
      </c>
      <c r="F193" s="386">
        <v>300</v>
      </c>
      <c r="G193" s="386">
        <v>500</v>
      </c>
      <c r="H193" s="386">
        <v>500</v>
      </c>
      <c r="I193" s="386">
        <v>300</v>
      </c>
      <c r="J193" s="475" t="s">
        <v>3288</v>
      </c>
      <c r="K193" s="385" t="s">
        <v>2738</v>
      </c>
      <c r="L193" s="387"/>
    </row>
    <row r="194" spans="2:12" ht="14.25" outlineLevel="1">
      <c r="B194" s="431" t="s">
        <v>2728</v>
      </c>
      <c r="C194" s="426" t="s">
        <v>2096</v>
      </c>
      <c r="D194" s="602" t="s">
        <v>2739</v>
      </c>
      <c r="E194" s="386" t="s">
        <v>2740</v>
      </c>
      <c r="F194" s="386"/>
      <c r="G194" s="386"/>
      <c r="H194" s="386">
        <v>10</v>
      </c>
      <c r="I194" s="386">
        <v>10</v>
      </c>
      <c r="J194" s="475" t="s">
        <v>3289</v>
      </c>
      <c r="K194" s="385" t="s">
        <v>2741</v>
      </c>
      <c r="L194" s="387"/>
    </row>
    <row r="195" spans="2:12" ht="14.25" outlineLevel="1">
      <c r="B195" s="431" t="s">
        <v>2728</v>
      </c>
      <c r="C195" s="426" t="s">
        <v>2097</v>
      </c>
      <c r="D195" s="601" t="s">
        <v>2742</v>
      </c>
      <c r="E195" s="386" t="s">
        <v>2743</v>
      </c>
      <c r="F195" s="386"/>
      <c r="G195" s="386"/>
      <c r="H195" s="386">
        <v>10</v>
      </c>
      <c r="I195" s="386">
        <v>10</v>
      </c>
      <c r="J195" s="475" t="s">
        <v>3290</v>
      </c>
      <c r="K195" s="385" t="s">
        <v>2741</v>
      </c>
      <c r="L195" s="387"/>
    </row>
    <row r="196" spans="2:12" ht="28.5" outlineLevel="1">
      <c r="B196" s="431" t="s">
        <v>2728</v>
      </c>
      <c r="C196" s="426" t="s">
        <v>2098</v>
      </c>
      <c r="D196" s="601" t="s">
        <v>2744</v>
      </c>
      <c r="E196" s="386" t="s">
        <v>2745</v>
      </c>
      <c r="F196" s="386"/>
      <c r="G196" s="386"/>
      <c r="H196" s="386"/>
      <c r="I196" s="386">
        <v>800</v>
      </c>
      <c r="J196" s="475" t="s">
        <v>3291</v>
      </c>
      <c r="K196" s="385" t="s">
        <v>2746</v>
      </c>
      <c r="L196" s="387" t="s">
        <v>2747</v>
      </c>
    </row>
    <row r="197" spans="2:12" ht="27.75" outlineLevel="1">
      <c r="B197" s="431" t="s">
        <v>2728</v>
      </c>
      <c r="C197" s="426" t="s">
        <v>2099</v>
      </c>
      <c r="D197" s="601" t="s">
        <v>2748</v>
      </c>
      <c r="E197" s="386" t="s">
        <v>2749</v>
      </c>
      <c r="F197" s="386"/>
      <c r="G197" s="386">
        <v>100</v>
      </c>
      <c r="H197" s="386"/>
      <c r="I197" s="386"/>
      <c r="J197" s="475" t="s">
        <v>3292</v>
      </c>
      <c r="K197" s="385" t="s">
        <v>2750</v>
      </c>
      <c r="L197" s="387" t="s">
        <v>2751</v>
      </c>
    </row>
    <row r="198" spans="2:12" ht="14.25" outlineLevel="1">
      <c r="B198" s="431" t="s">
        <v>2728</v>
      </c>
      <c r="C198" s="426" t="s">
        <v>2100</v>
      </c>
      <c r="D198" s="602" t="s">
        <v>2752</v>
      </c>
      <c r="E198" s="386" t="s">
        <v>2753</v>
      </c>
      <c r="F198" s="386">
        <v>150</v>
      </c>
      <c r="G198" s="386"/>
      <c r="H198" s="386"/>
      <c r="I198" s="386"/>
      <c r="J198" s="475" t="s">
        <v>3293</v>
      </c>
      <c r="K198" s="385" t="s">
        <v>2754</v>
      </c>
      <c r="L198" s="387" t="s">
        <v>2755</v>
      </c>
    </row>
    <row r="199" spans="2:12" ht="14.25" outlineLevel="1">
      <c r="B199" s="431" t="s">
        <v>2728</v>
      </c>
      <c r="C199" s="426" t="s">
        <v>2045</v>
      </c>
      <c r="D199" s="601" t="s">
        <v>2756</v>
      </c>
      <c r="E199" s="386" t="s">
        <v>2757</v>
      </c>
      <c r="F199" s="386"/>
      <c r="G199" s="386"/>
      <c r="H199" s="386"/>
      <c r="I199" s="386">
        <v>100</v>
      </c>
      <c r="J199" s="475" t="s">
        <v>3294</v>
      </c>
      <c r="K199" s="385" t="s">
        <v>2758</v>
      </c>
      <c r="L199" s="387"/>
    </row>
    <row r="200" spans="2:12" ht="28.5" outlineLevel="1">
      <c r="B200" s="431" t="s">
        <v>2759</v>
      </c>
      <c r="C200" s="426" t="s">
        <v>2101</v>
      </c>
      <c r="D200" s="601" t="s">
        <v>2760</v>
      </c>
      <c r="E200" s="386" t="s">
        <v>2761</v>
      </c>
      <c r="F200" s="386">
        <v>400</v>
      </c>
      <c r="G200" s="386"/>
      <c r="H200" s="386"/>
      <c r="I200" s="386">
        <v>400</v>
      </c>
      <c r="J200" s="475" t="s">
        <v>3295</v>
      </c>
      <c r="K200" s="385" t="s">
        <v>2762</v>
      </c>
      <c r="L200" s="387" t="s">
        <v>2763</v>
      </c>
    </row>
    <row r="201" spans="2:12" ht="14.25" outlineLevel="1">
      <c r="B201" s="431" t="s">
        <v>2764</v>
      </c>
      <c r="C201" s="426" t="s">
        <v>2102</v>
      </c>
      <c r="D201" s="601" t="s">
        <v>2765</v>
      </c>
      <c r="E201" s="386" t="s">
        <v>2766</v>
      </c>
      <c r="F201" s="386"/>
      <c r="G201" s="386"/>
      <c r="H201" s="386"/>
      <c r="I201" s="386">
        <v>200</v>
      </c>
      <c r="J201" s="475" t="s">
        <v>3294</v>
      </c>
      <c r="K201" s="385" t="s">
        <v>2767</v>
      </c>
      <c r="L201" s="387" t="s">
        <v>2768</v>
      </c>
    </row>
    <row r="202" spans="2:12" ht="14.25" outlineLevel="1">
      <c r="B202" s="431" t="s">
        <v>2769</v>
      </c>
      <c r="C202" s="426" t="s">
        <v>2103</v>
      </c>
      <c r="D202" s="602" t="s">
        <v>2770</v>
      </c>
      <c r="E202" s="386" t="s">
        <v>2771</v>
      </c>
      <c r="F202" s="386"/>
      <c r="G202" s="386">
        <v>200</v>
      </c>
      <c r="H202" s="386"/>
      <c r="I202" s="386"/>
      <c r="J202" s="475" t="s">
        <v>3296</v>
      </c>
      <c r="K202" s="385" t="s">
        <v>2772</v>
      </c>
      <c r="L202" s="387"/>
    </row>
    <row r="203" spans="2:12" ht="14.25" outlineLevel="1">
      <c r="B203" s="431" t="s">
        <v>2728</v>
      </c>
      <c r="C203" s="426" t="s">
        <v>2104</v>
      </c>
      <c r="D203" s="601" t="s">
        <v>2773</v>
      </c>
      <c r="E203" s="386" t="s">
        <v>2774</v>
      </c>
      <c r="F203" s="386"/>
      <c r="G203" s="386">
        <v>400</v>
      </c>
      <c r="H203" s="386"/>
      <c r="I203" s="386"/>
      <c r="J203" s="475" t="s">
        <v>3296</v>
      </c>
      <c r="K203" s="385" t="s">
        <v>2775</v>
      </c>
      <c r="L203" s="387"/>
    </row>
    <row r="204" spans="2:12" ht="28.5" outlineLevel="1">
      <c r="B204" s="431" t="s">
        <v>2776</v>
      </c>
      <c r="C204" s="426" t="s">
        <v>2777</v>
      </c>
      <c r="D204" s="601" t="s">
        <v>2778</v>
      </c>
      <c r="E204" s="386" t="s">
        <v>2779</v>
      </c>
      <c r="F204" s="386"/>
      <c r="G204" s="386">
        <v>200</v>
      </c>
      <c r="H204" s="386"/>
      <c r="I204" s="386">
        <v>200</v>
      </c>
      <c r="J204" s="475" t="s">
        <v>3297</v>
      </c>
      <c r="K204" s="385" t="s">
        <v>2780</v>
      </c>
      <c r="L204" s="387"/>
    </row>
    <row r="205" spans="2:12" ht="28.5" outlineLevel="1">
      <c r="B205" s="431" t="s">
        <v>2776</v>
      </c>
      <c r="C205" s="426" t="s">
        <v>2781</v>
      </c>
      <c r="D205" s="601" t="s">
        <v>2782</v>
      </c>
      <c r="E205" s="386" t="s">
        <v>2783</v>
      </c>
      <c r="F205" s="386">
        <v>400</v>
      </c>
      <c r="G205" s="386"/>
      <c r="H205" s="386"/>
      <c r="I205" s="386">
        <v>400</v>
      </c>
      <c r="J205" s="475" t="s">
        <v>3298</v>
      </c>
      <c r="K205" s="385" t="s">
        <v>2784</v>
      </c>
      <c r="L205" s="387"/>
    </row>
    <row r="206" spans="2:12" ht="14.25" outlineLevel="1">
      <c r="B206" s="431" t="s">
        <v>2785</v>
      </c>
      <c r="C206" s="426" t="s">
        <v>2786</v>
      </c>
      <c r="D206" s="602" t="s">
        <v>2787</v>
      </c>
      <c r="E206" s="386" t="s">
        <v>2788</v>
      </c>
      <c r="F206" s="386">
        <v>150</v>
      </c>
      <c r="G206" s="386"/>
      <c r="H206" s="386"/>
      <c r="I206" s="386">
        <v>150</v>
      </c>
      <c r="J206" s="475" t="s">
        <v>3299</v>
      </c>
      <c r="K206" s="385" t="s">
        <v>2789</v>
      </c>
      <c r="L206" s="387"/>
    </row>
    <row r="207" spans="2:12" ht="28.5" outlineLevel="1">
      <c r="B207" s="431" t="s">
        <v>2785</v>
      </c>
      <c r="C207" s="426" t="s">
        <v>2790</v>
      </c>
      <c r="D207" s="601" t="s">
        <v>2791</v>
      </c>
      <c r="E207" s="386" t="s">
        <v>2792</v>
      </c>
      <c r="F207" s="386">
        <v>300</v>
      </c>
      <c r="G207" s="386">
        <v>300</v>
      </c>
      <c r="H207" s="386">
        <v>300</v>
      </c>
      <c r="I207" s="386"/>
      <c r="J207" s="475" t="s">
        <v>3300</v>
      </c>
      <c r="K207" s="385" t="s">
        <v>2793</v>
      </c>
      <c r="L207" s="387" t="s">
        <v>2794</v>
      </c>
    </row>
    <row r="208" spans="2:12" ht="42.75" outlineLevel="1" thickBot="1">
      <c r="B208" s="432" t="s">
        <v>2785</v>
      </c>
      <c r="C208" s="433" t="s">
        <v>2105</v>
      </c>
      <c r="D208" s="622" t="s">
        <v>2795</v>
      </c>
      <c r="E208" s="403" t="s">
        <v>2796</v>
      </c>
      <c r="F208" s="403">
        <v>200</v>
      </c>
      <c r="G208" s="403">
        <v>200</v>
      </c>
      <c r="H208" s="403">
        <v>400</v>
      </c>
      <c r="I208" s="403"/>
      <c r="J208" s="613" t="s">
        <v>3301</v>
      </c>
      <c r="K208" s="417" t="s">
        <v>2797</v>
      </c>
      <c r="L208" s="418" t="s">
        <v>2798</v>
      </c>
    </row>
    <row r="209" spans="2:12" s="414" customFormat="1" ht="15" thickBot="1">
      <c r="B209" s="434"/>
      <c r="C209" s="434"/>
      <c r="D209" s="628"/>
      <c r="E209" s="435"/>
      <c r="F209" s="435"/>
      <c r="G209" s="435"/>
      <c r="H209" s="435"/>
      <c r="I209" s="435"/>
      <c r="J209" s="628"/>
      <c r="K209" s="435"/>
      <c r="L209" s="435"/>
    </row>
    <row r="210" spans="2:12" ht="27.75" outlineLevel="1">
      <c r="B210" s="436" t="s">
        <v>2799</v>
      </c>
      <c r="C210" s="437" t="s">
        <v>2800</v>
      </c>
      <c r="D210" s="600" t="s">
        <v>2801</v>
      </c>
      <c r="E210" s="411" t="s">
        <v>2802</v>
      </c>
      <c r="F210" s="411">
        <v>20</v>
      </c>
      <c r="G210" s="411">
        <v>20</v>
      </c>
      <c r="H210" s="411"/>
      <c r="I210" s="411"/>
      <c r="J210" s="469" t="s">
        <v>3218</v>
      </c>
      <c r="K210" s="410" t="s">
        <v>2803</v>
      </c>
      <c r="L210" s="412"/>
    </row>
    <row r="211" spans="2:12" ht="27.75" outlineLevel="1">
      <c r="B211" s="438" t="s">
        <v>2799</v>
      </c>
      <c r="C211" s="439" t="s">
        <v>2106</v>
      </c>
      <c r="D211" s="601" t="s">
        <v>2801</v>
      </c>
      <c r="E211" s="386" t="s">
        <v>2804</v>
      </c>
      <c r="F211" s="386"/>
      <c r="G211" s="386"/>
      <c r="H211" s="386">
        <v>30</v>
      </c>
      <c r="I211" s="386"/>
      <c r="J211" s="475" t="s">
        <v>3219</v>
      </c>
      <c r="K211" s="385" t="s">
        <v>2805</v>
      </c>
      <c r="L211" s="387"/>
    </row>
    <row r="212" spans="2:12" ht="27.75" outlineLevel="1">
      <c r="B212" s="438" t="s">
        <v>2799</v>
      </c>
      <c r="C212" s="439" t="s">
        <v>2107</v>
      </c>
      <c r="D212" s="601"/>
      <c r="E212" s="386" t="s">
        <v>2806</v>
      </c>
      <c r="F212" s="386">
        <v>30</v>
      </c>
      <c r="G212" s="386">
        <v>30</v>
      </c>
      <c r="H212" s="386">
        <v>30</v>
      </c>
      <c r="I212" s="386">
        <v>30</v>
      </c>
      <c r="J212" s="475" t="s">
        <v>3224</v>
      </c>
      <c r="K212" s="385" t="s">
        <v>2807</v>
      </c>
      <c r="L212" s="387"/>
    </row>
    <row r="213" spans="2:12" ht="29.25" outlineLevel="1" thickBot="1">
      <c r="B213" s="440" t="s">
        <v>2799</v>
      </c>
      <c r="C213" s="441" t="s">
        <v>2108</v>
      </c>
      <c r="D213" s="622" t="s">
        <v>2808</v>
      </c>
      <c r="E213" s="403" t="s">
        <v>2809</v>
      </c>
      <c r="F213" s="403">
        <v>50</v>
      </c>
      <c r="G213" s="403">
        <v>50</v>
      </c>
      <c r="H213" s="403">
        <v>50</v>
      </c>
      <c r="I213" s="403">
        <v>50</v>
      </c>
      <c r="J213" s="613" t="s">
        <v>3302</v>
      </c>
      <c r="K213" s="417" t="s">
        <v>2810</v>
      </c>
      <c r="L213" s="418" t="s">
        <v>2811</v>
      </c>
    </row>
    <row r="214" spans="2:12" s="414" customFormat="1" ht="15" thickBot="1">
      <c r="B214" s="434"/>
      <c r="C214" s="434"/>
      <c r="D214" s="628"/>
      <c r="E214" s="435"/>
      <c r="F214" s="435"/>
      <c r="G214" s="435"/>
      <c r="H214" s="435"/>
      <c r="I214" s="435"/>
      <c r="J214" s="628"/>
      <c r="K214" s="435"/>
      <c r="L214" s="435"/>
    </row>
    <row r="215" spans="2:12" ht="14.25" outlineLevel="1">
      <c r="B215" s="442" t="s">
        <v>2812</v>
      </c>
      <c r="C215" s="443" t="s">
        <v>2813</v>
      </c>
      <c r="D215" s="600"/>
      <c r="E215" s="411" t="s">
        <v>2814</v>
      </c>
      <c r="F215" s="411">
        <v>50</v>
      </c>
      <c r="G215" s="411">
        <v>50</v>
      </c>
      <c r="H215" s="411">
        <v>50</v>
      </c>
      <c r="I215" s="411">
        <v>50</v>
      </c>
      <c r="J215" s="469" t="s">
        <v>3219</v>
      </c>
      <c r="K215" s="410" t="s">
        <v>2815</v>
      </c>
      <c r="L215" s="412"/>
    </row>
    <row r="216" spans="2:12" ht="14.25" outlineLevel="1">
      <c r="B216" s="444" t="s">
        <v>2812</v>
      </c>
      <c r="C216" s="397" t="s">
        <v>2109</v>
      </c>
      <c r="D216" s="601"/>
      <c r="E216" s="386" t="s">
        <v>2816</v>
      </c>
      <c r="F216" s="386">
        <v>100</v>
      </c>
      <c r="G216" s="386">
        <v>100</v>
      </c>
      <c r="H216" s="386">
        <v>100</v>
      </c>
      <c r="I216" s="386">
        <v>100</v>
      </c>
      <c r="J216" s="475" t="s">
        <v>3219</v>
      </c>
      <c r="K216" s="385" t="s">
        <v>2817</v>
      </c>
      <c r="L216" s="387"/>
    </row>
    <row r="217" spans="2:12" ht="28.5" outlineLevel="1">
      <c r="B217" s="444" t="s">
        <v>2812</v>
      </c>
      <c r="C217" s="397" t="s">
        <v>2110</v>
      </c>
      <c r="D217" s="601"/>
      <c r="E217" s="386" t="s">
        <v>2818</v>
      </c>
      <c r="F217" s="386">
        <v>60</v>
      </c>
      <c r="G217" s="386">
        <v>60</v>
      </c>
      <c r="H217" s="386">
        <v>60</v>
      </c>
      <c r="I217" s="386">
        <v>60</v>
      </c>
      <c r="J217" s="475" t="s">
        <v>3302</v>
      </c>
      <c r="K217" s="385" t="s">
        <v>2819</v>
      </c>
      <c r="L217" s="387"/>
    </row>
    <row r="218" spans="2:12" ht="28.5" outlineLevel="1">
      <c r="B218" s="444" t="s">
        <v>2812</v>
      </c>
      <c r="C218" s="397" t="s">
        <v>2111</v>
      </c>
      <c r="D218" s="601"/>
      <c r="E218" s="386" t="s">
        <v>2820</v>
      </c>
      <c r="F218" s="386">
        <v>80</v>
      </c>
      <c r="G218" s="386">
        <v>80</v>
      </c>
      <c r="H218" s="386">
        <v>80</v>
      </c>
      <c r="I218" s="386">
        <v>80</v>
      </c>
      <c r="J218" s="475" t="s">
        <v>3270</v>
      </c>
      <c r="K218" s="385" t="s">
        <v>2821</v>
      </c>
      <c r="L218" s="387"/>
    </row>
    <row r="219" spans="2:12" ht="28.5" outlineLevel="1">
      <c r="B219" s="444" t="s">
        <v>2812</v>
      </c>
      <c r="C219" s="397" t="s">
        <v>2112</v>
      </c>
      <c r="D219" s="601"/>
      <c r="E219" s="386" t="s">
        <v>2822</v>
      </c>
      <c r="F219" s="386">
        <v>40</v>
      </c>
      <c r="G219" s="386">
        <v>40</v>
      </c>
      <c r="H219" s="386">
        <v>40</v>
      </c>
      <c r="I219" s="386">
        <v>40</v>
      </c>
      <c r="J219" s="475" t="s">
        <v>3302</v>
      </c>
      <c r="K219" s="385" t="s">
        <v>2817</v>
      </c>
      <c r="L219" s="387"/>
    </row>
    <row r="220" spans="2:12" ht="28.5" outlineLevel="1">
      <c r="B220" s="444" t="s">
        <v>2812</v>
      </c>
      <c r="C220" s="397" t="s">
        <v>2113</v>
      </c>
      <c r="D220" s="601" t="s">
        <v>2823</v>
      </c>
      <c r="E220" s="386" t="s">
        <v>2824</v>
      </c>
      <c r="F220" s="386">
        <v>50</v>
      </c>
      <c r="G220" s="386">
        <v>50</v>
      </c>
      <c r="H220" s="386">
        <v>50</v>
      </c>
      <c r="I220" s="386">
        <v>50</v>
      </c>
      <c r="J220" s="475" t="s">
        <v>3270</v>
      </c>
      <c r="K220" s="385" t="s">
        <v>2815</v>
      </c>
      <c r="L220" s="387"/>
    </row>
    <row r="221" spans="2:12" ht="14.25" outlineLevel="1">
      <c r="B221" s="444" t="s">
        <v>2812</v>
      </c>
      <c r="C221" s="397" t="s">
        <v>2114</v>
      </c>
      <c r="D221" s="601" t="s">
        <v>2113</v>
      </c>
      <c r="E221" s="386" t="s">
        <v>2825</v>
      </c>
      <c r="F221" s="386">
        <v>100</v>
      </c>
      <c r="G221" s="386">
        <v>100</v>
      </c>
      <c r="H221" s="386">
        <v>100</v>
      </c>
      <c r="I221" s="386">
        <v>100</v>
      </c>
      <c r="J221" s="475" t="s">
        <v>3271</v>
      </c>
      <c r="K221" s="385" t="s">
        <v>2826</v>
      </c>
      <c r="L221" s="387"/>
    </row>
    <row r="222" spans="2:12" ht="28.5" outlineLevel="1">
      <c r="B222" s="444" t="s">
        <v>2812</v>
      </c>
      <c r="C222" s="397" t="s">
        <v>2115</v>
      </c>
      <c r="D222" s="601" t="s">
        <v>2114</v>
      </c>
      <c r="E222" s="386" t="s">
        <v>2827</v>
      </c>
      <c r="F222" s="386">
        <v>200</v>
      </c>
      <c r="G222" s="386">
        <v>200</v>
      </c>
      <c r="H222" s="386">
        <v>300</v>
      </c>
      <c r="I222" s="386">
        <v>100</v>
      </c>
      <c r="J222" s="475" t="s">
        <v>3303</v>
      </c>
      <c r="K222" s="385" t="s">
        <v>2828</v>
      </c>
      <c r="L222" s="387"/>
    </row>
    <row r="223" spans="2:12" ht="14.25" outlineLevel="1">
      <c r="B223" s="444" t="s">
        <v>2812</v>
      </c>
      <c r="C223" s="397" t="s">
        <v>2116</v>
      </c>
      <c r="D223" s="601" t="s">
        <v>2115</v>
      </c>
      <c r="E223" s="386" t="s">
        <v>2829</v>
      </c>
      <c r="F223" s="386"/>
      <c r="G223" s="386"/>
      <c r="H223" s="386"/>
      <c r="I223" s="386">
        <v>50</v>
      </c>
      <c r="J223" s="475" t="s">
        <v>3218</v>
      </c>
      <c r="K223" s="385" t="s">
        <v>2830</v>
      </c>
      <c r="L223" s="387"/>
    </row>
    <row r="224" spans="2:12" ht="14.25" outlineLevel="1">
      <c r="B224" s="444" t="s">
        <v>2941</v>
      </c>
      <c r="C224" s="397" t="s">
        <v>2831</v>
      </c>
      <c r="D224" s="601" t="s">
        <v>2832</v>
      </c>
      <c r="E224" s="386" t="s">
        <v>2833</v>
      </c>
      <c r="F224" s="386">
        <v>800</v>
      </c>
      <c r="G224" s="386">
        <v>800</v>
      </c>
      <c r="H224" s="386"/>
      <c r="I224" s="386"/>
      <c r="J224" s="475" t="s">
        <v>3304</v>
      </c>
      <c r="K224" s="385" t="s">
        <v>2834</v>
      </c>
      <c r="L224" s="387"/>
    </row>
    <row r="225" spans="2:12" ht="14.25" outlineLevel="1">
      <c r="B225" s="444" t="s">
        <v>2812</v>
      </c>
      <c r="C225" s="397" t="s">
        <v>2835</v>
      </c>
      <c r="D225" s="601"/>
      <c r="E225" s="386" t="s">
        <v>2836</v>
      </c>
      <c r="F225" s="386"/>
      <c r="G225" s="386"/>
      <c r="H225" s="386">
        <v>30</v>
      </c>
      <c r="I225" s="386"/>
      <c r="J225" s="475" t="s">
        <v>3305</v>
      </c>
      <c r="K225" s="385" t="s">
        <v>2837</v>
      </c>
      <c r="L225" s="387" t="s">
        <v>3369</v>
      </c>
    </row>
    <row r="226" spans="2:12" ht="14.25" outlineLevel="1">
      <c r="B226" s="444" t="s">
        <v>2812</v>
      </c>
      <c r="C226" s="397" t="s">
        <v>2838</v>
      </c>
      <c r="D226" s="601" t="s">
        <v>2839</v>
      </c>
      <c r="E226" s="386" t="s">
        <v>2840</v>
      </c>
      <c r="F226" s="386"/>
      <c r="G226" s="386"/>
      <c r="H226" s="386">
        <v>100</v>
      </c>
      <c r="I226" s="386"/>
      <c r="J226" s="475" t="s">
        <v>3306</v>
      </c>
      <c r="K226" s="385" t="s">
        <v>2841</v>
      </c>
      <c r="L226" s="387" t="s">
        <v>3369</v>
      </c>
    </row>
    <row r="227" spans="2:12" ht="27.75" outlineLevel="1">
      <c r="B227" s="444" t="s">
        <v>2812</v>
      </c>
      <c r="C227" s="397" t="s">
        <v>2117</v>
      </c>
      <c r="D227" s="601" t="s">
        <v>2842</v>
      </c>
      <c r="E227" s="386" t="s">
        <v>2843</v>
      </c>
      <c r="F227" s="386"/>
      <c r="G227" s="386"/>
      <c r="H227" s="386"/>
      <c r="I227" s="386">
        <v>50</v>
      </c>
      <c r="J227" s="475" t="s">
        <v>3307</v>
      </c>
      <c r="K227" s="385" t="s">
        <v>2844</v>
      </c>
      <c r="L227" s="387" t="s">
        <v>2845</v>
      </c>
    </row>
    <row r="228" spans="2:12" ht="27.75" outlineLevel="1">
      <c r="B228" s="444" t="s">
        <v>2846</v>
      </c>
      <c r="C228" s="397" t="s">
        <v>2118</v>
      </c>
      <c r="D228" s="601" t="s">
        <v>2847</v>
      </c>
      <c r="E228" s="386" t="s">
        <v>2848</v>
      </c>
      <c r="F228" s="386"/>
      <c r="G228" s="386"/>
      <c r="H228" s="386"/>
      <c r="I228" s="386">
        <v>50</v>
      </c>
      <c r="J228" s="475" t="s">
        <v>3308</v>
      </c>
      <c r="K228" s="385" t="s">
        <v>2849</v>
      </c>
      <c r="L228" s="387" t="s">
        <v>2850</v>
      </c>
    </row>
    <row r="229" spans="2:12" ht="27.75" outlineLevel="1">
      <c r="B229" s="444" t="s">
        <v>2851</v>
      </c>
      <c r="C229" s="397" t="s">
        <v>2119</v>
      </c>
      <c r="D229" s="601" t="s">
        <v>2852</v>
      </c>
      <c r="E229" s="386" t="s">
        <v>2853</v>
      </c>
      <c r="F229" s="386"/>
      <c r="G229" s="386"/>
      <c r="H229" s="386"/>
      <c r="I229" s="386">
        <v>50</v>
      </c>
      <c r="J229" s="475" t="s">
        <v>3309</v>
      </c>
      <c r="K229" s="385" t="s">
        <v>2854</v>
      </c>
      <c r="L229" s="387" t="s">
        <v>2855</v>
      </c>
    </row>
    <row r="230" spans="2:12" ht="14.25" outlineLevel="1">
      <c r="B230" s="444" t="s">
        <v>2856</v>
      </c>
      <c r="C230" s="397" t="s">
        <v>2953</v>
      </c>
      <c r="D230" s="601" t="s">
        <v>2857</v>
      </c>
      <c r="E230" s="386" t="s">
        <v>2858</v>
      </c>
      <c r="F230" s="386">
        <v>100</v>
      </c>
      <c r="G230" s="386"/>
      <c r="H230" s="386"/>
      <c r="I230" s="386"/>
      <c r="J230" s="475" t="s">
        <v>3310</v>
      </c>
      <c r="K230" s="385" t="s">
        <v>2859</v>
      </c>
      <c r="L230" s="387"/>
    </row>
    <row r="231" spans="2:12" ht="14.25" outlineLevel="1">
      <c r="B231" s="444" t="s">
        <v>2860</v>
      </c>
      <c r="C231" s="397" t="s">
        <v>2120</v>
      </c>
      <c r="D231" s="603" t="s">
        <v>2861</v>
      </c>
      <c r="E231" s="386" t="s">
        <v>2862</v>
      </c>
      <c r="F231" s="386"/>
      <c r="G231" s="386"/>
      <c r="H231" s="386">
        <v>100</v>
      </c>
      <c r="I231" s="386"/>
      <c r="J231" s="475" t="s">
        <v>3311</v>
      </c>
      <c r="K231" s="385" t="s">
        <v>2863</v>
      </c>
      <c r="L231" s="387" t="s">
        <v>2864</v>
      </c>
    </row>
    <row r="232" spans="2:12" ht="28.5" outlineLevel="1">
      <c r="B232" s="444" t="s">
        <v>2865</v>
      </c>
      <c r="C232" s="397" t="s">
        <v>2121</v>
      </c>
      <c r="D232" s="601" t="s">
        <v>2866</v>
      </c>
      <c r="E232" s="386" t="s">
        <v>2867</v>
      </c>
      <c r="F232" s="386"/>
      <c r="G232" s="386">
        <v>50</v>
      </c>
      <c r="H232" s="386"/>
      <c r="I232" s="386"/>
      <c r="J232" s="475" t="s">
        <v>3312</v>
      </c>
      <c r="K232" s="385" t="s">
        <v>2868</v>
      </c>
      <c r="L232" s="387" t="s">
        <v>2869</v>
      </c>
    </row>
    <row r="233" spans="2:12" ht="28.5" outlineLevel="1">
      <c r="B233" s="444" t="s">
        <v>2870</v>
      </c>
      <c r="C233" s="397" t="s">
        <v>2122</v>
      </c>
      <c r="D233" s="601" t="s">
        <v>2871</v>
      </c>
      <c r="E233" s="386" t="s">
        <v>2872</v>
      </c>
      <c r="F233" s="386"/>
      <c r="G233" s="386"/>
      <c r="H233" s="386"/>
      <c r="I233" s="386">
        <v>50</v>
      </c>
      <c r="J233" s="475" t="s">
        <v>2123</v>
      </c>
      <c r="K233" s="385" t="s">
        <v>2873</v>
      </c>
      <c r="L233" s="387"/>
    </row>
    <row r="234" spans="2:12" ht="28.5" outlineLevel="1">
      <c r="B234" s="444" t="s">
        <v>2812</v>
      </c>
      <c r="C234" s="397" t="s">
        <v>2124</v>
      </c>
      <c r="D234" s="601" t="s">
        <v>2874</v>
      </c>
      <c r="E234" s="386" t="s">
        <v>2875</v>
      </c>
      <c r="F234" s="386"/>
      <c r="G234" s="386"/>
      <c r="H234" s="386"/>
      <c r="I234" s="386">
        <v>50</v>
      </c>
      <c r="J234" s="475" t="s">
        <v>2125</v>
      </c>
      <c r="K234" s="385" t="s">
        <v>2876</v>
      </c>
      <c r="L234" s="387" t="s">
        <v>2877</v>
      </c>
    </row>
    <row r="235" spans="2:12" ht="28.5" outlineLevel="1">
      <c r="B235" s="444" t="s">
        <v>2878</v>
      </c>
      <c r="C235" s="397" t="s">
        <v>2126</v>
      </c>
      <c r="D235" s="601" t="s">
        <v>2879</v>
      </c>
      <c r="E235" s="386" t="s">
        <v>2880</v>
      </c>
      <c r="F235" s="386"/>
      <c r="G235" s="386"/>
      <c r="H235" s="386">
        <v>100</v>
      </c>
      <c r="I235" s="386"/>
      <c r="J235" s="475" t="s">
        <v>2127</v>
      </c>
      <c r="K235" s="385" t="s">
        <v>2881</v>
      </c>
      <c r="L235" s="621" t="s">
        <v>3380</v>
      </c>
    </row>
    <row r="236" spans="2:12" ht="28.5" outlineLevel="1">
      <c r="B236" s="444" t="s">
        <v>2882</v>
      </c>
      <c r="C236" s="397" t="s">
        <v>2128</v>
      </c>
      <c r="D236" s="477" t="s">
        <v>2883</v>
      </c>
      <c r="E236" s="386" t="s">
        <v>2884</v>
      </c>
      <c r="F236" s="386"/>
      <c r="G236" s="386"/>
      <c r="H236" s="386"/>
      <c r="I236" s="386">
        <v>50</v>
      </c>
      <c r="J236" s="475" t="s">
        <v>2129</v>
      </c>
      <c r="K236" s="385" t="s">
        <v>2964</v>
      </c>
      <c r="L236" s="648" t="s">
        <v>3379</v>
      </c>
    </row>
    <row r="237" spans="2:12" ht="28.5" outlineLevel="1">
      <c r="B237" s="444" t="s">
        <v>2885</v>
      </c>
      <c r="C237" s="397" t="s">
        <v>2130</v>
      </c>
      <c r="D237" s="477" t="s">
        <v>2886</v>
      </c>
      <c r="E237" s="386" t="s">
        <v>2887</v>
      </c>
      <c r="F237" s="386"/>
      <c r="G237" s="386"/>
      <c r="H237" s="386">
        <v>100</v>
      </c>
      <c r="I237" s="386">
        <v>50</v>
      </c>
      <c r="J237" s="475" t="s">
        <v>2127</v>
      </c>
      <c r="K237" s="385" t="s">
        <v>2888</v>
      </c>
      <c r="L237" s="621" t="s">
        <v>3370</v>
      </c>
    </row>
    <row r="238" spans="2:12" ht="28.5" outlineLevel="1">
      <c r="B238" s="444" t="s">
        <v>2846</v>
      </c>
      <c r="C238" s="397" t="s">
        <v>2131</v>
      </c>
      <c r="D238" s="477" t="s">
        <v>2889</v>
      </c>
      <c r="E238" s="386" t="s">
        <v>2890</v>
      </c>
      <c r="F238" s="386"/>
      <c r="G238" s="386"/>
      <c r="H238" s="386"/>
      <c r="I238" s="386">
        <v>50</v>
      </c>
      <c r="J238" s="475" t="s">
        <v>2132</v>
      </c>
      <c r="K238" s="385" t="s">
        <v>2965</v>
      </c>
      <c r="L238" s="387" t="s">
        <v>2891</v>
      </c>
    </row>
    <row r="239" spans="2:12" ht="42.75" outlineLevel="1">
      <c r="B239" s="444" t="s">
        <v>2851</v>
      </c>
      <c r="C239" s="397" t="s">
        <v>2133</v>
      </c>
      <c r="D239" s="477" t="s">
        <v>2892</v>
      </c>
      <c r="E239" s="386" t="s">
        <v>2893</v>
      </c>
      <c r="F239" s="386"/>
      <c r="G239" s="386"/>
      <c r="H239" s="386"/>
      <c r="I239" s="386">
        <v>50</v>
      </c>
      <c r="J239" s="475" t="s">
        <v>2132</v>
      </c>
      <c r="K239" s="385" t="s">
        <v>2966</v>
      </c>
      <c r="L239" s="387" t="s">
        <v>2894</v>
      </c>
    </row>
    <row r="240" spans="2:12" ht="28.5" outlineLevel="1">
      <c r="B240" s="444" t="s">
        <v>2856</v>
      </c>
      <c r="C240" s="397" t="s">
        <v>2134</v>
      </c>
      <c r="D240" s="477" t="s">
        <v>2895</v>
      </c>
      <c r="E240" s="386" t="s">
        <v>2896</v>
      </c>
      <c r="F240" s="386"/>
      <c r="G240" s="386"/>
      <c r="H240" s="386"/>
      <c r="I240" s="386">
        <v>50</v>
      </c>
      <c r="J240" s="475" t="s">
        <v>2135</v>
      </c>
      <c r="K240" s="385" t="s">
        <v>2897</v>
      </c>
      <c r="L240" s="387" t="s">
        <v>2898</v>
      </c>
    </row>
    <row r="241" spans="2:12" ht="28.5" outlineLevel="1">
      <c r="B241" s="444" t="s">
        <v>2860</v>
      </c>
      <c r="C241" s="397" t="s">
        <v>2136</v>
      </c>
      <c r="D241" s="477" t="s">
        <v>2899</v>
      </c>
      <c r="E241" s="386" t="s">
        <v>2900</v>
      </c>
      <c r="F241" s="386"/>
      <c r="G241" s="386"/>
      <c r="H241" s="386"/>
      <c r="I241" s="386">
        <v>50</v>
      </c>
      <c r="J241" s="475" t="s">
        <v>2137</v>
      </c>
      <c r="K241" s="385" t="s">
        <v>2967</v>
      </c>
      <c r="L241" s="387" t="s">
        <v>2901</v>
      </c>
    </row>
    <row r="242" spans="2:12" ht="28.5" outlineLevel="1">
      <c r="B242" s="444" t="s">
        <v>2865</v>
      </c>
      <c r="C242" s="397" t="s">
        <v>2138</v>
      </c>
      <c r="D242" s="477" t="s">
        <v>2902</v>
      </c>
      <c r="E242" s="386" t="s">
        <v>2903</v>
      </c>
      <c r="F242" s="386"/>
      <c r="G242" s="386"/>
      <c r="H242" s="386"/>
      <c r="I242" s="386">
        <v>50</v>
      </c>
      <c r="J242" s="475" t="s">
        <v>2139</v>
      </c>
      <c r="K242" s="385" t="s">
        <v>2968</v>
      </c>
      <c r="L242" s="387" t="s">
        <v>2904</v>
      </c>
    </row>
    <row r="243" spans="2:12" ht="28.5" outlineLevel="1">
      <c r="B243" s="444" t="s">
        <v>2870</v>
      </c>
      <c r="C243" s="397" t="s">
        <v>2140</v>
      </c>
      <c r="D243" s="477" t="s">
        <v>2905</v>
      </c>
      <c r="E243" s="386" t="s">
        <v>2906</v>
      </c>
      <c r="F243" s="386"/>
      <c r="G243" s="386"/>
      <c r="H243" s="386"/>
      <c r="I243" s="386">
        <v>50</v>
      </c>
      <c r="J243" s="475" t="s">
        <v>2141</v>
      </c>
      <c r="K243" s="385" t="s">
        <v>2969</v>
      </c>
      <c r="L243" s="387" t="s">
        <v>2907</v>
      </c>
    </row>
    <row r="244" spans="2:12" ht="28.5" outlineLevel="1">
      <c r="B244" s="641" t="s">
        <v>3361</v>
      </c>
      <c r="C244" s="642" t="s">
        <v>2142</v>
      </c>
      <c r="D244" s="643" t="s">
        <v>2019</v>
      </c>
      <c r="E244" s="487" t="s">
        <v>3362</v>
      </c>
      <c r="F244" s="487"/>
      <c r="G244" s="487"/>
      <c r="H244" s="487"/>
      <c r="I244" s="487">
        <v>50</v>
      </c>
      <c r="J244" s="623" t="s">
        <v>2143</v>
      </c>
      <c r="K244" s="587" t="s">
        <v>2970</v>
      </c>
      <c r="L244" s="621" t="s">
        <v>3363</v>
      </c>
    </row>
    <row r="245" spans="2:12" ht="14.25" outlineLevel="1">
      <c r="B245" s="641" t="s">
        <v>3361</v>
      </c>
      <c r="C245" s="642" t="s">
        <v>3364</v>
      </c>
      <c r="D245" s="643" t="s">
        <v>3178</v>
      </c>
      <c r="E245" s="487" t="s">
        <v>3367</v>
      </c>
      <c r="F245" s="487"/>
      <c r="G245" s="487"/>
      <c r="H245" s="487">
        <v>90</v>
      </c>
      <c r="I245" s="487"/>
      <c r="J245" s="623" t="s">
        <v>3368</v>
      </c>
      <c r="K245" s="644" t="s">
        <v>3381</v>
      </c>
      <c r="L245" s="621" t="s">
        <v>3370</v>
      </c>
    </row>
    <row r="246" spans="2:12" ht="14.25" outlineLevel="1">
      <c r="B246" s="641" t="s">
        <v>3361</v>
      </c>
      <c r="C246" s="642" t="s">
        <v>3365</v>
      </c>
      <c r="D246" s="643" t="s">
        <v>3372</v>
      </c>
      <c r="E246" s="645" t="s">
        <v>3371</v>
      </c>
      <c r="F246" s="487"/>
      <c r="G246" s="487"/>
      <c r="H246" s="487">
        <v>50</v>
      </c>
      <c r="I246" s="487"/>
      <c r="J246" s="623" t="s">
        <v>3373</v>
      </c>
      <c r="K246" s="644" t="s">
        <v>3382</v>
      </c>
      <c r="L246" s="621" t="s">
        <v>3374</v>
      </c>
    </row>
    <row r="247" spans="2:12" ht="28.5" outlineLevel="1">
      <c r="B247" s="641" t="s">
        <v>2812</v>
      </c>
      <c r="C247" s="642" t="s">
        <v>3366</v>
      </c>
      <c r="D247" s="643" t="s">
        <v>3376</v>
      </c>
      <c r="E247" s="645" t="s">
        <v>3375</v>
      </c>
      <c r="F247" s="487">
        <v>50</v>
      </c>
      <c r="G247" s="487"/>
      <c r="H247" s="487"/>
      <c r="I247" s="487"/>
      <c r="J247" s="734" t="s">
        <v>3377</v>
      </c>
      <c r="K247" s="587" t="s">
        <v>3378</v>
      </c>
      <c r="L247" s="621" t="s">
        <v>3517</v>
      </c>
    </row>
    <row r="248" spans="2:12" ht="27" outlineLevel="1">
      <c r="B248" s="641" t="s">
        <v>2812</v>
      </c>
      <c r="C248" s="397" t="s">
        <v>3510</v>
      </c>
      <c r="D248" s="477" t="s">
        <v>3513</v>
      </c>
      <c r="E248" s="735" t="s">
        <v>3514</v>
      </c>
      <c r="F248" s="386"/>
      <c r="G248" s="386">
        <v>100</v>
      </c>
      <c r="H248" s="386"/>
      <c r="I248" s="386">
        <v>200</v>
      </c>
      <c r="J248" s="736" t="s">
        <v>3515</v>
      </c>
      <c r="K248" s="385" t="s">
        <v>3516</v>
      </c>
      <c r="L248" s="387"/>
    </row>
    <row r="249" spans="2:12" ht="27.75" outlineLevel="1">
      <c r="B249" s="641" t="s">
        <v>2812</v>
      </c>
      <c r="C249" s="397" t="s">
        <v>3511</v>
      </c>
      <c r="D249" s="737" t="s">
        <v>3520</v>
      </c>
      <c r="E249" s="735" t="s">
        <v>3518</v>
      </c>
      <c r="F249" s="386"/>
      <c r="G249" s="386"/>
      <c r="H249" s="386"/>
      <c r="I249" s="386">
        <v>100</v>
      </c>
      <c r="J249" s="736" t="s">
        <v>3522</v>
      </c>
      <c r="K249" s="385" t="s">
        <v>3622</v>
      </c>
      <c r="L249" s="387" t="s">
        <v>3523</v>
      </c>
    </row>
    <row r="250" spans="2:12" ht="29.25" outlineLevel="1" thickBot="1">
      <c r="B250" s="446" t="s">
        <v>3361</v>
      </c>
      <c r="C250" s="447" t="s">
        <v>3512</v>
      </c>
      <c r="D250" s="483" t="s">
        <v>3521</v>
      </c>
      <c r="E250" s="646" t="s">
        <v>3519</v>
      </c>
      <c r="F250" s="403"/>
      <c r="G250" s="403">
        <v>600</v>
      </c>
      <c r="H250" s="403"/>
      <c r="I250" s="403"/>
      <c r="J250" s="647" t="s">
        <v>3524</v>
      </c>
      <c r="K250" s="385" t="s">
        <v>3623</v>
      </c>
      <c r="L250" s="387" t="s">
        <v>3523</v>
      </c>
    </row>
    <row r="251" spans="2:12" s="414" customFormat="1" ht="15" thickBot="1">
      <c r="B251" s="434"/>
      <c r="C251" s="434"/>
      <c r="D251" s="628"/>
      <c r="E251" s="435"/>
      <c r="F251" s="435"/>
      <c r="G251" s="435"/>
      <c r="H251" s="435"/>
      <c r="I251" s="435"/>
      <c r="J251" s="628"/>
      <c r="K251" s="435"/>
      <c r="L251" s="435"/>
    </row>
    <row r="252" spans="2:12" ht="28.5" outlineLevel="1">
      <c r="B252" s="448" t="s">
        <v>2908</v>
      </c>
      <c r="C252" s="449" t="s">
        <v>2909</v>
      </c>
      <c r="D252" s="600"/>
      <c r="E252" s="411" t="s">
        <v>2910</v>
      </c>
      <c r="F252" s="411"/>
      <c r="G252" s="411"/>
      <c r="H252" s="411">
        <v>50</v>
      </c>
      <c r="I252" s="411">
        <v>50</v>
      </c>
      <c r="J252" s="469" t="s">
        <v>3219</v>
      </c>
      <c r="K252" s="410" t="s">
        <v>2911</v>
      </c>
      <c r="L252" s="412" t="s">
        <v>2912</v>
      </c>
    </row>
    <row r="253" spans="2:12" ht="14.25" outlineLevel="1">
      <c r="B253" s="450" t="s">
        <v>2908</v>
      </c>
      <c r="C253" s="445" t="s">
        <v>2913</v>
      </c>
      <c r="D253" s="601"/>
      <c r="E253" s="386" t="s">
        <v>2914</v>
      </c>
      <c r="F253" s="386">
        <v>20</v>
      </c>
      <c r="G253" s="386">
        <v>20</v>
      </c>
      <c r="H253" s="386">
        <v>50</v>
      </c>
      <c r="I253" s="386"/>
      <c r="J253" s="475" t="s">
        <v>3218</v>
      </c>
      <c r="K253" s="385" t="s">
        <v>2915</v>
      </c>
      <c r="L253" s="387"/>
    </row>
    <row r="254" spans="2:12" ht="28.5" outlineLevel="1">
      <c r="B254" s="450" t="s">
        <v>2908</v>
      </c>
      <c r="C254" s="445" t="s">
        <v>2916</v>
      </c>
      <c r="D254" s="601" t="s">
        <v>2913</v>
      </c>
      <c r="E254" s="386" t="s">
        <v>2917</v>
      </c>
      <c r="F254" s="386">
        <v>200</v>
      </c>
      <c r="G254" s="386">
        <v>200</v>
      </c>
      <c r="H254" s="386">
        <v>300</v>
      </c>
      <c r="I254" s="386">
        <v>100</v>
      </c>
      <c r="J254" s="475" t="s">
        <v>3303</v>
      </c>
      <c r="K254" s="385" t="s">
        <v>2918</v>
      </c>
      <c r="L254" s="387"/>
    </row>
    <row r="255" spans="2:12" ht="15" outlineLevel="1" thickBot="1">
      <c r="B255" s="451" t="s">
        <v>2942</v>
      </c>
      <c r="C255" s="452" t="s">
        <v>2919</v>
      </c>
      <c r="D255" s="632" t="s">
        <v>2920</v>
      </c>
      <c r="E255" s="403" t="s">
        <v>2921</v>
      </c>
      <c r="F255" s="403"/>
      <c r="G255" s="403"/>
      <c r="H255" s="403">
        <v>400</v>
      </c>
      <c r="I255" s="403">
        <v>400</v>
      </c>
      <c r="J255" s="613" t="s">
        <v>3219</v>
      </c>
      <c r="K255" s="417" t="s">
        <v>2922</v>
      </c>
      <c r="L255" s="418"/>
    </row>
    <row r="256" spans="2:12" s="414" customFormat="1" ht="15" thickBot="1">
      <c r="B256" s="434"/>
      <c r="C256" s="434"/>
      <c r="D256" s="628"/>
      <c r="E256" s="435"/>
      <c r="F256" s="435"/>
      <c r="G256" s="435"/>
      <c r="H256" s="435"/>
      <c r="I256" s="435"/>
      <c r="J256" s="628"/>
      <c r="K256" s="435"/>
      <c r="L256" s="435"/>
    </row>
    <row r="257" spans="1:18" ht="27" outlineLevel="1">
      <c r="B257" s="453" t="s">
        <v>2944</v>
      </c>
      <c r="C257" s="443" t="s">
        <v>2923</v>
      </c>
      <c r="D257" s="633" t="s">
        <v>2924</v>
      </c>
      <c r="E257" s="411" t="s">
        <v>2925</v>
      </c>
      <c r="F257" s="411">
        <v>88</v>
      </c>
      <c r="G257" s="411">
        <v>88</v>
      </c>
      <c r="H257" s="411"/>
      <c r="I257" s="411"/>
      <c r="J257" s="469" t="s">
        <v>3219</v>
      </c>
      <c r="K257" s="410" t="s">
        <v>2926</v>
      </c>
      <c r="L257" s="412"/>
    </row>
    <row r="258" spans="1:18" ht="28.5" outlineLevel="1">
      <c r="B258" s="425" t="s">
        <v>2943</v>
      </c>
      <c r="C258" s="396" t="s">
        <v>2927</v>
      </c>
      <c r="D258" s="601" t="s">
        <v>2923</v>
      </c>
      <c r="E258" s="386" t="s">
        <v>2928</v>
      </c>
      <c r="F258" s="386"/>
      <c r="G258" s="386"/>
      <c r="H258" s="386">
        <v>88</v>
      </c>
      <c r="I258" s="386">
        <v>88</v>
      </c>
      <c r="J258" s="475" t="s">
        <v>3219</v>
      </c>
      <c r="K258" s="385" t="s">
        <v>2929</v>
      </c>
      <c r="L258" s="387"/>
    </row>
    <row r="259" spans="1:18" ht="28.5" outlineLevel="1">
      <c r="B259" s="383" t="s">
        <v>2943</v>
      </c>
      <c r="C259" s="384" t="s">
        <v>2930</v>
      </c>
      <c r="D259" s="601" t="s">
        <v>2927</v>
      </c>
      <c r="E259" s="386" t="s">
        <v>2931</v>
      </c>
      <c r="F259" s="386">
        <v>88</v>
      </c>
      <c r="G259" s="386">
        <v>88</v>
      </c>
      <c r="H259" s="386">
        <v>88</v>
      </c>
      <c r="I259" s="386">
        <v>88</v>
      </c>
      <c r="J259" s="475" t="s">
        <v>3313</v>
      </c>
      <c r="K259" s="385" t="s">
        <v>2932</v>
      </c>
      <c r="L259" s="387"/>
    </row>
    <row r="260" spans="1:18" ht="28.5" outlineLevel="1">
      <c r="B260" s="413" t="s">
        <v>2943</v>
      </c>
      <c r="C260" s="388" t="s">
        <v>2933</v>
      </c>
      <c r="D260" s="602" t="s">
        <v>2930</v>
      </c>
      <c r="E260" s="386" t="s">
        <v>2934</v>
      </c>
      <c r="F260" s="386"/>
      <c r="G260" s="386"/>
      <c r="H260" s="386"/>
      <c r="I260" s="386"/>
      <c r="J260" s="475" t="s">
        <v>3314</v>
      </c>
      <c r="K260" s="385" t="s">
        <v>2935</v>
      </c>
      <c r="L260" s="387"/>
    </row>
    <row r="261" spans="1:18" ht="28.5" outlineLevel="1">
      <c r="B261" s="383" t="s">
        <v>2943</v>
      </c>
      <c r="C261" s="384" t="s">
        <v>2936</v>
      </c>
      <c r="D261" s="601" t="s">
        <v>2933</v>
      </c>
      <c r="E261" s="386" t="s">
        <v>2937</v>
      </c>
      <c r="F261" s="386">
        <v>200</v>
      </c>
      <c r="G261" s="386">
        <v>200</v>
      </c>
      <c r="H261" s="386">
        <v>200</v>
      </c>
      <c r="I261" s="386">
        <v>200</v>
      </c>
      <c r="J261" s="475" t="s">
        <v>3223</v>
      </c>
      <c r="K261" s="385" t="s">
        <v>2938</v>
      </c>
      <c r="L261" s="387"/>
    </row>
    <row r="262" spans="1:18" ht="29.25" outlineLevel="1" thickBot="1">
      <c r="B262" s="416" t="s">
        <v>2943</v>
      </c>
      <c r="C262" s="401" t="s">
        <v>2285</v>
      </c>
      <c r="D262" s="632" t="s">
        <v>2936</v>
      </c>
      <c r="E262" s="403" t="s">
        <v>2939</v>
      </c>
      <c r="F262" s="403">
        <v>300</v>
      </c>
      <c r="G262" s="403">
        <v>300</v>
      </c>
      <c r="H262" s="403">
        <v>300</v>
      </c>
      <c r="I262" s="403">
        <v>300</v>
      </c>
      <c r="J262" s="613" t="s">
        <v>3315</v>
      </c>
      <c r="K262" s="417" t="s">
        <v>2940</v>
      </c>
      <c r="L262" s="418"/>
    </row>
    <row r="263" spans="1:18" ht="15" customHeight="1"/>
    <row r="264" spans="1:18" ht="13.5" customHeight="1"/>
    <row r="265" spans="1:18" ht="13.5" customHeight="1"/>
    <row r="266" spans="1:18" s="372" customFormat="1" ht="13.5" customHeight="1">
      <c r="A266" s="375"/>
      <c r="D266" s="634"/>
      <c r="E266" s="414"/>
      <c r="F266" s="414"/>
      <c r="G266" s="414"/>
      <c r="H266" s="414"/>
      <c r="I266" s="414"/>
      <c r="J266" s="640"/>
      <c r="K266" s="375"/>
      <c r="L266" s="375"/>
      <c r="M266" s="375"/>
      <c r="N266" s="375"/>
      <c r="O266" s="375"/>
      <c r="P266" s="375"/>
      <c r="Q266" s="375"/>
      <c r="R266" s="375"/>
    </row>
    <row r="267" spans="1:18" s="372" customFormat="1" ht="13.5" customHeight="1">
      <c r="A267" s="375"/>
      <c r="D267" s="634"/>
      <c r="E267" s="414"/>
      <c r="F267" s="414"/>
      <c r="G267" s="414"/>
      <c r="H267" s="414"/>
      <c r="I267" s="414"/>
      <c r="J267" s="640"/>
      <c r="K267" s="375"/>
      <c r="L267" s="375"/>
      <c r="M267" s="375"/>
      <c r="N267" s="375"/>
      <c r="O267" s="375"/>
      <c r="P267" s="375"/>
      <c r="Q267" s="375"/>
      <c r="R267" s="375"/>
    </row>
    <row r="268" spans="1:18" s="372" customFormat="1" ht="13.5" customHeight="1">
      <c r="A268" s="375"/>
      <c r="D268" s="634"/>
      <c r="E268" s="414"/>
      <c r="F268" s="414"/>
      <c r="G268" s="414"/>
      <c r="H268" s="414"/>
      <c r="I268" s="414"/>
      <c r="J268" s="640"/>
      <c r="K268" s="375"/>
      <c r="L268" s="375"/>
      <c r="M268" s="375"/>
      <c r="N268" s="375"/>
      <c r="O268" s="375"/>
      <c r="P268" s="375"/>
      <c r="Q268" s="375"/>
      <c r="R268" s="375"/>
    </row>
    <row r="269" spans="1:18" s="372" customFormat="1" ht="13.5" customHeight="1">
      <c r="A269" s="375"/>
      <c r="D269" s="634"/>
      <c r="E269" s="414"/>
      <c r="F269" s="414"/>
      <c r="G269" s="414"/>
      <c r="H269" s="414"/>
      <c r="I269" s="414"/>
      <c r="J269" s="640"/>
      <c r="K269" s="375"/>
      <c r="L269" s="375"/>
      <c r="M269" s="375"/>
      <c r="N269" s="375"/>
      <c r="O269" s="375"/>
      <c r="P269" s="375"/>
      <c r="Q269" s="375"/>
      <c r="R269" s="375"/>
    </row>
    <row r="270" spans="1:18" s="372" customFormat="1" ht="13.5" customHeight="1">
      <c r="A270" s="375"/>
      <c r="D270" s="634"/>
      <c r="E270" s="414"/>
      <c r="F270" s="414"/>
      <c r="G270" s="414"/>
      <c r="H270" s="414"/>
      <c r="I270" s="414"/>
      <c r="J270" s="640"/>
      <c r="K270" s="375"/>
      <c r="L270" s="375"/>
      <c r="M270" s="375"/>
      <c r="N270" s="375"/>
      <c r="O270" s="375"/>
      <c r="P270" s="375"/>
      <c r="Q270" s="375"/>
      <c r="R270" s="375"/>
    </row>
    <row r="271" spans="1:18" s="372" customFormat="1" ht="13.5" customHeight="1">
      <c r="A271" s="375"/>
      <c r="D271" s="634"/>
      <c r="E271" s="414"/>
      <c r="F271" s="414"/>
      <c r="G271" s="414"/>
      <c r="H271" s="414"/>
      <c r="I271" s="414"/>
      <c r="J271" s="640"/>
      <c r="K271" s="375"/>
      <c r="L271" s="375"/>
      <c r="M271" s="375"/>
      <c r="N271" s="375"/>
      <c r="O271" s="375"/>
      <c r="P271" s="375"/>
      <c r="Q271" s="375"/>
      <c r="R271" s="375"/>
    </row>
    <row r="272" spans="1:18" s="372" customFormat="1" ht="13.5" customHeight="1">
      <c r="A272" s="375"/>
      <c r="D272" s="634"/>
      <c r="E272" s="414"/>
      <c r="F272" s="414"/>
      <c r="G272" s="414"/>
      <c r="H272" s="414"/>
      <c r="I272" s="414"/>
      <c r="J272" s="640"/>
      <c r="K272" s="375"/>
      <c r="L272" s="375"/>
      <c r="M272" s="375"/>
      <c r="N272" s="375"/>
      <c r="O272" s="375"/>
      <c r="P272" s="375"/>
      <c r="Q272" s="375"/>
      <c r="R272" s="375"/>
    </row>
    <row r="273" spans="1:18" s="372" customFormat="1" ht="13.5" customHeight="1">
      <c r="A273" s="375"/>
      <c r="D273" s="634"/>
      <c r="E273" s="414"/>
      <c r="F273" s="414"/>
      <c r="G273" s="414"/>
      <c r="H273" s="414"/>
      <c r="I273" s="414"/>
      <c r="J273" s="640"/>
      <c r="K273" s="375"/>
      <c r="L273" s="375"/>
      <c r="M273" s="375"/>
      <c r="N273" s="375"/>
      <c r="O273" s="375"/>
      <c r="P273" s="375"/>
      <c r="Q273" s="375"/>
      <c r="R273" s="375"/>
    </row>
    <row r="274" spans="1:18" s="372" customFormat="1" ht="13.5" customHeight="1">
      <c r="A274" s="375"/>
      <c r="D274" s="634"/>
      <c r="E274" s="414"/>
      <c r="F274" s="414"/>
      <c r="G274" s="414"/>
      <c r="H274" s="414"/>
      <c r="I274" s="414"/>
      <c r="J274" s="640"/>
      <c r="K274" s="375"/>
      <c r="L274" s="375"/>
      <c r="M274" s="375"/>
      <c r="N274" s="375"/>
      <c r="O274" s="375"/>
      <c r="P274" s="375"/>
      <c r="Q274" s="375"/>
      <c r="R274" s="375"/>
    </row>
    <row r="275" spans="1:18" s="372" customFormat="1" ht="13.5" customHeight="1">
      <c r="A275" s="375"/>
      <c r="D275" s="634"/>
      <c r="E275" s="414"/>
      <c r="F275" s="414"/>
      <c r="G275" s="414"/>
      <c r="H275" s="414"/>
      <c r="I275" s="414"/>
      <c r="J275" s="640"/>
      <c r="K275" s="375"/>
      <c r="L275" s="375"/>
      <c r="M275" s="375"/>
      <c r="N275" s="375"/>
      <c r="O275" s="375"/>
      <c r="P275" s="375"/>
      <c r="Q275" s="375"/>
      <c r="R275" s="375"/>
    </row>
    <row r="276" spans="1:18" s="372" customFormat="1" ht="13.5" customHeight="1">
      <c r="A276" s="375"/>
      <c r="D276" s="634"/>
      <c r="E276" s="414"/>
      <c r="F276" s="414"/>
      <c r="G276" s="414"/>
      <c r="H276" s="414"/>
      <c r="I276" s="414"/>
      <c r="J276" s="640"/>
      <c r="K276" s="375"/>
      <c r="L276" s="375"/>
      <c r="M276" s="375"/>
      <c r="N276" s="375"/>
      <c r="O276" s="375"/>
      <c r="P276" s="375"/>
      <c r="Q276" s="375"/>
      <c r="R276" s="375"/>
    </row>
    <row r="277" spans="1:18" s="372" customFormat="1" ht="13.5" customHeight="1">
      <c r="A277" s="375"/>
      <c r="D277" s="634"/>
      <c r="E277" s="414"/>
      <c r="F277" s="414"/>
      <c r="G277" s="414"/>
      <c r="H277" s="414"/>
      <c r="I277" s="414"/>
      <c r="J277" s="640"/>
      <c r="K277" s="375"/>
      <c r="L277" s="375"/>
      <c r="M277" s="375"/>
      <c r="N277" s="375"/>
      <c r="O277" s="375"/>
      <c r="P277" s="375"/>
      <c r="Q277" s="375"/>
      <c r="R277" s="375"/>
    </row>
    <row r="278" spans="1:18" s="372" customFormat="1" ht="13.5" customHeight="1">
      <c r="A278" s="375"/>
      <c r="D278" s="634"/>
      <c r="E278" s="414"/>
      <c r="F278" s="414"/>
      <c r="G278" s="414"/>
      <c r="H278" s="414"/>
      <c r="I278" s="414"/>
      <c r="J278" s="640"/>
      <c r="K278" s="375"/>
      <c r="L278" s="375"/>
      <c r="M278" s="375"/>
      <c r="N278" s="375"/>
      <c r="O278" s="375"/>
      <c r="P278" s="375"/>
      <c r="Q278" s="375"/>
      <c r="R278" s="375"/>
    </row>
    <row r="279" spans="1:18" s="372" customFormat="1" ht="13.5" customHeight="1">
      <c r="A279" s="375"/>
      <c r="D279" s="634"/>
      <c r="E279" s="414"/>
      <c r="F279" s="414"/>
      <c r="G279" s="414"/>
      <c r="H279" s="414"/>
      <c r="I279" s="414"/>
      <c r="J279" s="640"/>
      <c r="K279" s="375"/>
      <c r="L279" s="375"/>
      <c r="M279" s="375"/>
      <c r="N279" s="375"/>
      <c r="O279" s="375"/>
      <c r="P279" s="375"/>
      <c r="Q279" s="375"/>
      <c r="R279" s="375"/>
    </row>
    <row r="280" spans="1:18" s="372" customFormat="1" ht="13.5" customHeight="1">
      <c r="A280" s="375"/>
      <c r="D280" s="634"/>
      <c r="E280" s="414"/>
      <c r="F280" s="414"/>
      <c r="G280" s="414"/>
      <c r="H280" s="414"/>
      <c r="I280" s="414"/>
      <c r="J280" s="640"/>
      <c r="K280" s="375"/>
      <c r="L280" s="375"/>
      <c r="M280" s="375"/>
      <c r="N280" s="375"/>
      <c r="O280" s="375"/>
      <c r="P280" s="375"/>
      <c r="Q280" s="375"/>
      <c r="R280" s="375"/>
    </row>
    <row r="281" spans="1:18" s="372" customFormat="1" ht="13.5" customHeight="1">
      <c r="A281" s="375"/>
      <c r="D281" s="634"/>
      <c r="E281" s="414"/>
      <c r="F281" s="414"/>
      <c r="G281" s="414"/>
      <c r="H281" s="414"/>
      <c r="I281" s="414"/>
      <c r="J281" s="640"/>
      <c r="K281" s="375"/>
      <c r="L281" s="375"/>
      <c r="M281" s="375"/>
      <c r="N281" s="375"/>
      <c r="O281" s="375"/>
      <c r="P281" s="375"/>
      <c r="Q281" s="375"/>
      <c r="R281" s="375"/>
    </row>
    <row r="282" spans="1:18" s="372" customFormat="1" ht="13.5" customHeight="1">
      <c r="A282" s="375"/>
      <c r="D282" s="634"/>
      <c r="E282" s="414"/>
      <c r="F282" s="414"/>
      <c r="G282" s="414"/>
      <c r="H282" s="414"/>
      <c r="I282" s="414"/>
      <c r="J282" s="640"/>
      <c r="K282" s="375"/>
      <c r="L282" s="375"/>
      <c r="M282" s="375"/>
      <c r="N282" s="375"/>
      <c r="O282" s="375"/>
      <c r="P282" s="375"/>
      <c r="Q282" s="375"/>
      <c r="R282" s="375"/>
    </row>
    <row r="283" spans="1:18" s="372" customFormat="1" ht="13.5" customHeight="1">
      <c r="A283" s="375"/>
      <c r="D283" s="634"/>
      <c r="E283" s="414"/>
      <c r="F283" s="414"/>
      <c r="G283" s="414"/>
      <c r="H283" s="414"/>
      <c r="I283" s="414"/>
      <c r="J283" s="640"/>
      <c r="K283" s="375"/>
      <c r="L283" s="375"/>
      <c r="M283" s="375"/>
      <c r="N283" s="375"/>
      <c r="O283" s="375"/>
      <c r="P283" s="375"/>
      <c r="Q283" s="375"/>
      <c r="R283" s="375"/>
    </row>
    <row r="284" spans="1:18" s="372" customFormat="1" ht="13.5" customHeight="1">
      <c r="A284" s="375"/>
      <c r="D284" s="634"/>
      <c r="E284" s="414"/>
      <c r="F284" s="414"/>
      <c r="G284" s="414"/>
      <c r="H284" s="414"/>
      <c r="I284" s="414"/>
      <c r="J284" s="640"/>
      <c r="K284" s="375"/>
      <c r="L284" s="375"/>
      <c r="M284" s="375"/>
      <c r="N284" s="375"/>
      <c r="O284" s="375"/>
      <c r="P284" s="375"/>
      <c r="Q284" s="375"/>
      <c r="R284" s="375"/>
    </row>
    <row r="285" spans="1:18" s="372" customFormat="1" ht="13.5" customHeight="1">
      <c r="A285" s="375"/>
      <c r="D285" s="634"/>
      <c r="E285" s="414"/>
      <c r="F285" s="414"/>
      <c r="G285" s="414"/>
      <c r="H285" s="414"/>
      <c r="I285" s="414"/>
      <c r="J285" s="640"/>
      <c r="K285" s="375"/>
      <c r="L285" s="375"/>
      <c r="M285" s="375"/>
      <c r="N285" s="375"/>
      <c r="O285" s="375"/>
      <c r="P285" s="375"/>
      <c r="Q285" s="375"/>
      <c r="R285" s="375"/>
    </row>
    <row r="286" spans="1:18" s="372" customFormat="1" ht="13.5" customHeight="1">
      <c r="A286" s="375"/>
      <c r="D286" s="634"/>
      <c r="E286" s="414"/>
      <c r="F286" s="414"/>
      <c r="G286" s="414"/>
      <c r="H286" s="414"/>
      <c r="I286" s="414"/>
      <c r="J286" s="640"/>
      <c r="K286" s="375"/>
      <c r="L286" s="375"/>
      <c r="M286" s="375"/>
      <c r="N286" s="375"/>
      <c r="O286" s="375"/>
      <c r="P286" s="375"/>
      <c r="Q286" s="375"/>
      <c r="R286" s="375"/>
    </row>
    <row r="287" spans="1:18" s="372" customFormat="1" ht="13.5" customHeight="1">
      <c r="A287" s="375"/>
      <c r="D287" s="634"/>
      <c r="E287" s="414"/>
      <c r="F287" s="414"/>
      <c r="G287" s="414"/>
      <c r="H287" s="414"/>
      <c r="I287" s="414"/>
      <c r="J287" s="640"/>
      <c r="K287" s="375"/>
      <c r="L287" s="375"/>
      <c r="M287" s="375"/>
      <c r="N287" s="375"/>
      <c r="O287" s="375"/>
      <c r="P287" s="375"/>
      <c r="Q287" s="375"/>
      <c r="R287" s="375"/>
    </row>
    <row r="288" spans="1:18" s="372" customFormat="1" ht="13.5" customHeight="1">
      <c r="A288" s="375"/>
      <c r="D288" s="634"/>
      <c r="E288" s="414"/>
      <c r="F288" s="414"/>
      <c r="G288" s="414"/>
      <c r="H288" s="414"/>
      <c r="I288" s="414"/>
      <c r="J288" s="640"/>
      <c r="K288" s="375"/>
      <c r="L288" s="375"/>
      <c r="M288" s="375"/>
      <c r="N288" s="375"/>
      <c r="O288" s="375"/>
      <c r="P288" s="375"/>
      <c r="Q288" s="375"/>
      <c r="R288" s="375"/>
    </row>
    <row r="289" spans="1:18" s="372" customFormat="1" ht="13.5" customHeight="1">
      <c r="A289" s="375"/>
      <c r="D289" s="634"/>
      <c r="E289" s="414"/>
      <c r="F289" s="414"/>
      <c r="G289" s="414"/>
      <c r="H289" s="414"/>
      <c r="I289" s="414"/>
      <c r="J289" s="640"/>
      <c r="K289" s="375"/>
      <c r="L289" s="375"/>
      <c r="M289" s="375"/>
      <c r="N289" s="375"/>
      <c r="O289" s="375"/>
      <c r="P289" s="375"/>
      <c r="Q289" s="375"/>
      <c r="R289" s="375"/>
    </row>
    <row r="290" spans="1:18" s="372" customFormat="1" ht="13.5" customHeight="1">
      <c r="A290" s="375"/>
      <c r="D290" s="634"/>
      <c r="E290" s="414"/>
      <c r="F290" s="414"/>
      <c r="G290" s="414"/>
      <c r="H290" s="414"/>
      <c r="I290" s="414"/>
      <c r="J290" s="640"/>
      <c r="K290" s="375"/>
      <c r="L290" s="375"/>
      <c r="M290" s="375"/>
      <c r="N290" s="375"/>
      <c r="O290" s="375"/>
      <c r="P290" s="375"/>
      <c r="Q290" s="375"/>
      <c r="R290" s="375"/>
    </row>
    <row r="291" spans="1:18" s="372" customFormat="1" ht="13.5" customHeight="1">
      <c r="A291" s="375"/>
      <c r="D291" s="634"/>
      <c r="E291" s="414"/>
      <c r="F291" s="414"/>
      <c r="G291" s="414"/>
      <c r="H291" s="414"/>
      <c r="I291" s="414"/>
      <c r="J291" s="640"/>
      <c r="K291" s="375"/>
      <c r="L291" s="375"/>
      <c r="M291" s="375"/>
      <c r="N291" s="375"/>
      <c r="O291" s="375"/>
      <c r="P291" s="375"/>
      <c r="Q291" s="375"/>
      <c r="R291" s="375"/>
    </row>
    <row r="292" spans="1:18" s="372" customFormat="1" ht="13.5" customHeight="1">
      <c r="A292" s="375"/>
      <c r="D292" s="634"/>
      <c r="E292" s="414"/>
      <c r="F292" s="414"/>
      <c r="G292" s="414"/>
      <c r="H292" s="414"/>
      <c r="I292" s="414"/>
      <c r="J292" s="640"/>
      <c r="K292" s="375"/>
      <c r="L292" s="375"/>
      <c r="M292" s="375"/>
      <c r="N292" s="375"/>
      <c r="O292" s="375"/>
      <c r="P292" s="375"/>
      <c r="Q292" s="375"/>
      <c r="R292" s="375"/>
    </row>
    <row r="293" spans="1:18" s="372" customFormat="1" ht="13.5" customHeight="1">
      <c r="A293" s="375"/>
      <c r="D293" s="634"/>
      <c r="E293" s="414"/>
      <c r="F293" s="414"/>
      <c r="G293" s="414"/>
      <c r="H293" s="414"/>
      <c r="I293" s="414"/>
      <c r="J293" s="640"/>
      <c r="K293" s="375"/>
      <c r="L293" s="375"/>
      <c r="M293" s="375"/>
      <c r="N293" s="375"/>
      <c r="O293" s="375"/>
      <c r="P293" s="375"/>
      <c r="Q293" s="375"/>
      <c r="R293" s="375"/>
    </row>
    <row r="294" spans="1:18" s="372" customFormat="1" ht="13.5" customHeight="1">
      <c r="A294" s="375"/>
      <c r="D294" s="634"/>
      <c r="E294" s="414"/>
      <c r="F294" s="414"/>
      <c r="G294" s="414"/>
      <c r="H294" s="414"/>
      <c r="I294" s="414"/>
      <c r="J294" s="640"/>
      <c r="K294" s="375"/>
      <c r="L294" s="375"/>
      <c r="M294" s="375"/>
      <c r="N294" s="375"/>
      <c r="O294" s="375"/>
      <c r="P294" s="375"/>
      <c r="Q294" s="375"/>
      <c r="R294" s="375"/>
    </row>
    <row r="295" spans="1:18" s="372" customFormat="1" ht="13.5" customHeight="1">
      <c r="A295" s="375"/>
      <c r="D295" s="634"/>
      <c r="E295" s="414"/>
      <c r="F295" s="414"/>
      <c r="G295" s="414"/>
      <c r="H295" s="414"/>
      <c r="I295" s="414"/>
      <c r="J295" s="640"/>
      <c r="K295" s="375"/>
      <c r="L295" s="375"/>
      <c r="M295" s="375"/>
      <c r="N295" s="375"/>
      <c r="O295" s="375"/>
      <c r="P295" s="375"/>
      <c r="Q295" s="375"/>
      <c r="R295" s="375"/>
    </row>
    <row r="296" spans="1:18" s="372" customFormat="1" ht="13.5" customHeight="1">
      <c r="A296" s="375"/>
      <c r="D296" s="634"/>
      <c r="E296" s="414"/>
      <c r="F296" s="414"/>
      <c r="G296" s="414"/>
      <c r="H296" s="414"/>
      <c r="I296" s="414"/>
      <c r="J296" s="640"/>
      <c r="K296" s="375"/>
      <c r="L296" s="375"/>
      <c r="M296" s="375"/>
      <c r="N296" s="375"/>
      <c r="O296" s="375"/>
      <c r="P296" s="375"/>
      <c r="Q296" s="375"/>
      <c r="R296" s="375"/>
    </row>
    <row r="297" spans="1:18" s="372" customFormat="1" ht="13.5" customHeight="1">
      <c r="A297" s="375"/>
      <c r="D297" s="634"/>
      <c r="E297" s="414"/>
      <c r="F297" s="414"/>
      <c r="G297" s="414"/>
      <c r="H297" s="414"/>
      <c r="I297" s="414"/>
      <c r="J297" s="640"/>
      <c r="K297" s="375"/>
      <c r="L297" s="375"/>
      <c r="M297" s="375"/>
      <c r="N297" s="375"/>
      <c r="O297" s="375"/>
      <c r="P297" s="375"/>
      <c r="Q297" s="375"/>
      <c r="R297" s="375"/>
    </row>
    <row r="298" spans="1:18" s="372" customFormat="1" ht="13.5" customHeight="1">
      <c r="A298" s="375"/>
      <c r="D298" s="634"/>
      <c r="E298" s="414"/>
      <c r="F298" s="414"/>
      <c r="G298" s="414"/>
      <c r="H298" s="414"/>
      <c r="I298" s="414"/>
      <c r="J298" s="640"/>
      <c r="K298" s="375"/>
      <c r="L298" s="375"/>
      <c r="M298" s="375"/>
      <c r="N298" s="375"/>
      <c r="O298" s="375"/>
      <c r="P298" s="375"/>
      <c r="Q298" s="375"/>
      <c r="R298" s="375"/>
    </row>
    <row r="299" spans="1:18" s="372" customFormat="1" ht="13.5" customHeight="1">
      <c r="A299" s="375"/>
      <c r="D299" s="634"/>
      <c r="E299" s="414"/>
      <c r="F299" s="414"/>
      <c r="G299" s="414"/>
      <c r="H299" s="414"/>
      <c r="I299" s="414"/>
      <c r="J299" s="640"/>
      <c r="K299" s="375"/>
      <c r="L299" s="375"/>
      <c r="M299" s="375"/>
      <c r="N299" s="375"/>
      <c r="O299" s="375"/>
      <c r="P299" s="375"/>
      <c r="Q299" s="375"/>
      <c r="R299" s="375"/>
    </row>
    <row r="300" spans="1:18" s="372" customFormat="1" ht="13.5" customHeight="1">
      <c r="A300" s="375"/>
      <c r="D300" s="634"/>
      <c r="E300" s="414"/>
      <c r="F300" s="414"/>
      <c r="G300" s="414"/>
      <c r="H300" s="414"/>
      <c r="I300" s="414"/>
      <c r="J300" s="640"/>
      <c r="K300" s="375"/>
      <c r="L300" s="375"/>
      <c r="M300" s="375"/>
      <c r="N300" s="375"/>
      <c r="O300" s="375"/>
      <c r="P300" s="375"/>
      <c r="Q300" s="375"/>
      <c r="R300" s="375"/>
    </row>
    <row r="301" spans="1:18" s="372" customFormat="1" ht="13.5" customHeight="1">
      <c r="A301" s="375"/>
      <c r="D301" s="634"/>
      <c r="E301" s="414"/>
      <c r="F301" s="414"/>
      <c r="G301" s="414"/>
      <c r="H301" s="414"/>
      <c r="I301" s="414"/>
      <c r="J301" s="640"/>
      <c r="K301" s="375"/>
      <c r="L301" s="375"/>
      <c r="M301" s="375"/>
      <c r="N301" s="375"/>
      <c r="O301" s="375"/>
      <c r="P301" s="375"/>
      <c r="Q301" s="375"/>
      <c r="R301" s="375"/>
    </row>
    <row r="302" spans="1:18" s="372" customFormat="1" ht="13.5" customHeight="1">
      <c r="A302" s="375"/>
      <c r="D302" s="634"/>
      <c r="E302" s="414"/>
      <c r="F302" s="414"/>
      <c r="G302" s="414"/>
      <c r="H302" s="414"/>
      <c r="I302" s="414"/>
      <c r="J302" s="640"/>
      <c r="K302" s="375"/>
      <c r="L302" s="375"/>
      <c r="M302" s="375"/>
      <c r="N302" s="375"/>
      <c r="O302" s="375"/>
      <c r="P302" s="375"/>
      <c r="Q302" s="375"/>
      <c r="R302" s="375"/>
    </row>
    <row r="303" spans="1:18" s="372" customFormat="1" ht="13.5" customHeight="1">
      <c r="A303" s="375"/>
      <c r="D303" s="634"/>
      <c r="E303" s="414"/>
      <c r="F303" s="414"/>
      <c r="G303" s="414"/>
      <c r="H303" s="414"/>
      <c r="I303" s="414"/>
      <c r="J303" s="640"/>
      <c r="K303" s="375"/>
      <c r="L303" s="375"/>
      <c r="M303" s="375"/>
      <c r="N303" s="375"/>
      <c r="O303" s="375"/>
      <c r="P303" s="375"/>
      <c r="Q303" s="375"/>
      <c r="R303" s="375"/>
    </row>
    <row r="304" spans="1:18" s="372" customFormat="1" ht="13.5" customHeight="1">
      <c r="A304" s="375"/>
      <c r="D304" s="634"/>
      <c r="E304" s="414"/>
      <c r="F304" s="414"/>
      <c r="G304" s="414"/>
      <c r="H304" s="414"/>
      <c r="I304" s="414"/>
      <c r="J304" s="640"/>
      <c r="K304" s="375"/>
      <c r="L304" s="375"/>
      <c r="M304" s="375"/>
      <c r="N304" s="375"/>
      <c r="O304" s="375"/>
      <c r="P304" s="375"/>
      <c r="Q304" s="375"/>
      <c r="R304" s="375"/>
    </row>
    <row r="305" spans="1:18" s="372" customFormat="1" ht="13.5" customHeight="1">
      <c r="A305" s="375"/>
      <c r="D305" s="634"/>
      <c r="E305" s="414"/>
      <c r="F305" s="414"/>
      <c r="G305" s="414"/>
      <c r="H305" s="414"/>
      <c r="I305" s="414"/>
      <c r="J305" s="640"/>
      <c r="K305" s="375"/>
      <c r="L305" s="375"/>
      <c r="M305" s="375"/>
      <c r="N305" s="375"/>
      <c r="O305" s="375"/>
      <c r="P305" s="375"/>
      <c r="Q305" s="375"/>
      <c r="R305" s="375"/>
    </row>
    <row r="306" spans="1:18" s="372" customFormat="1" ht="13.5" customHeight="1">
      <c r="A306" s="375"/>
      <c r="D306" s="634"/>
      <c r="E306" s="414"/>
      <c r="F306" s="414"/>
      <c r="G306" s="414"/>
      <c r="H306" s="414"/>
      <c r="I306" s="414"/>
      <c r="J306" s="640"/>
      <c r="K306" s="375"/>
      <c r="L306" s="375"/>
      <c r="M306" s="375"/>
      <c r="N306" s="375"/>
      <c r="O306" s="375"/>
      <c r="P306" s="375"/>
      <c r="Q306" s="375"/>
      <c r="R306" s="375"/>
    </row>
    <row r="307" spans="1:18" s="372" customFormat="1" ht="13.5" customHeight="1">
      <c r="A307" s="375"/>
      <c r="D307" s="634"/>
      <c r="E307" s="414"/>
      <c r="F307" s="414"/>
      <c r="G307" s="414"/>
      <c r="H307" s="414"/>
      <c r="I307" s="414"/>
      <c r="J307" s="640"/>
      <c r="K307" s="375"/>
      <c r="L307" s="375"/>
      <c r="M307" s="375"/>
      <c r="N307" s="375"/>
      <c r="O307" s="375"/>
      <c r="P307" s="375"/>
      <c r="Q307" s="375"/>
      <c r="R307" s="375"/>
    </row>
    <row r="308" spans="1:18" s="372" customFormat="1" ht="13.5" customHeight="1">
      <c r="A308" s="375"/>
      <c r="D308" s="634"/>
      <c r="E308" s="414"/>
      <c r="F308" s="414"/>
      <c r="G308" s="414"/>
      <c r="H308" s="414"/>
      <c r="I308" s="414"/>
      <c r="J308" s="640"/>
      <c r="K308" s="375"/>
      <c r="L308" s="375"/>
      <c r="M308" s="375"/>
      <c r="N308" s="375"/>
      <c r="O308" s="375"/>
      <c r="P308" s="375"/>
      <c r="Q308" s="375"/>
      <c r="R308" s="375"/>
    </row>
    <row r="309" spans="1:18" s="372" customFormat="1" ht="13.5" customHeight="1">
      <c r="A309" s="375"/>
      <c r="D309" s="634"/>
      <c r="E309" s="414"/>
      <c r="F309" s="414"/>
      <c r="G309" s="414"/>
      <c r="H309" s="414"/>
      <c r="I309" s="414"/>
      <c r="J309" s="640"/>
      <c r="K309" s="375"/>
      <c r="L309" s="375"/>
      <c r="M309" s="375"/>
      <c r="N309" s="375"/>
      <c r="O309" s="375"/>
      <c r="P309" s="375"/>
      <c r="Q309" s="375"/>
      <c r="R309" s="375"/>
    </row>
    <row r="310" spans="1:18" s="372" customFormat="1" ht="13.5" customHeight="1">
      <c r="A310" s="375"/>
      <c r="D310" s="634"/>
      <c r="E310" s="414"/>
      <c r="F310" s="414"/>
      <c r="G310" s="414"/>
      <c r="H310" s="414"/>
      <c r="I310" s="414"/>
      <c r="J310" s="640"/>
      <c r="K310" s="375"/>
      <c r="L310" s="375"/>
      <c r="M310" s="375"/>
      <c r="N310" s="375"/>
      <c r="O310" s="375"/>
      <c r="P310" s="375"/>
      <c r="Q310" s="375"/>
      <c r="R310" s="375"/>
    </row>
    <row r="311" spans="1:18" s="372" customFormat="1" ht="13.5" customHeight="1">
      <c r="A311" s="375"/>
      <c r="D311" s="634"/>
      <c r="E311" s="414"/>
      <c r="F311" s="414"/>
      <c r="G311" s="414"/>
      <c r="H311" s="414"/>
      <c r="I311" s="414"/>
      <c r="J311" s="640"/>
      <c r="K311" s="375"/>
      <c r="L311" s="375"/>
      <c r="M311" s="375"/>
      <c r="N311" s="375"/>
      <c r="O311" s="375"/>
      <c r="P311" s="375"/>
      <c r="Q311" s="375"/>
      <c r="R311" s="375"/>
    </row>
    <row r="312" spans="1:18" s="372" customFormat="1" ht="13.5" customHeight="1">
      <c r="A312" s="375"/>
      <c r="D312" s="634"/>
      <c r="E312" s="414"/>
      <c r="F312" s="414"/>
      <c r="G312" s="414"/>
      <c r="H312" s="414"/>
      <c r="I312" s="414"/>
      <c r="J312" s="640"/>
      <c r="K312" s="375"/>
      <c r="L312" s="375"/>
      <c r="M312" s="375"/>
      <c r="N312" s="375"/>
      <c r="O312" s="375"/>
      <c r="P312" s="375"/>
      <c r="Q312" s="375"/>
      <c r="R312" s="375"/>
    </row>
    <row r="313" spans="1:18" s="372" customFormat="1" ht="13.5" customHeight="1">
      <c r="A313" s="375"/>
      <c r="D313" s="634"/>
      <c r="E313" s="414"/>
      <c r="F313" s="414"/>
      <c r="G313" s="414"/>
      <c r="H313" s="414"/>
      <c r="I313" s="414"/>
      <c r="J313" s="640"/>
      <c r="K313" s="375"/>
      <c r="L313" s="375"/>
      <c r="M313" s="375"/>
      <c r="N313" s="375"/>
      <c r="O313" s="375"/>
      <c r="P313" s="375"/>
      <c r="Q313" s="375"/>
      <c r="R313" s="375"/>
    </row>
    <row r="314" spans="1:18" s="372" customFormat="1" ht="13.5" customHeight="1">
      <c r="A314" s="375"/>
      <c r="D314" s="634"/>
      <c r="E314" s="414"/>
      <c r="F314" s="414"/>
      <c r="G314" s="414"/>
      <c r="H314" s="414"/>
      <c r="I314" s="414"/>
      <c r="J314" s="640"/>
      <c r="K314" s="375"/>
      <c r="L314" s="375"/>
      <c r="M314" s="375"/>
      <c r="N314" s="375"/>
      <c r="O314" s="375"/>
      <c r="P314" s="375"/>
      <c r="Q314" s="375"/>
      <c r="R314" s="375"/>
    </row>
    <row r="315" spans="1:18" s="372" customFormat="1" ht="13.5" customHeight="1">
      <c r="A315" s="375"/>
      <c r="D315" s="634"/>
      <c r="E315" s="414"/>
      <c r="F315" s="414"/>
      <c r="G315" s="414"/>
      <c r="H315" s="414"/>
      <c r="I315" s="414"/>
      <c r="J315" s="640"/>
      <c r="K315" s="375"/>
      <c r="L315" s="375"/>
      <c r="M315" s="375"/>
      <c r="N315" s="375"/>
      <c r="O315" s="375"/>
      <c r="P315" s="375"/>
      <c r="Q315" s="375"/>
      <c r="R315" s="375"/>
    </row>
    <row r="316" spans="1:18" s="372" customFormat="1" ht="13.5" customHeight="1">
      <c r="A316" s="375"/>
      <c r="D316" s="634"/>
      <c r="E316" s="414"/>
      <c r="F316" s="414"/>
      <c r="G316" s="414"/>
      <c r="H316" s="414"/>
      <c r="I316" s="414"/>
      <c r="J316" s="640"/>
      <c r="K316" s="375"/>
      <c r="L316" s="375"/>
      <c r="M316" s="375"/>
      <c r="N316" s="375"/>
      <c r="O316" s="375"/>
      <c r="P316" s="375"/>
      <c r="Q316" s="375"/>
      <c r="R316" s="375"/>
    </row>
    <row r="317" spans="1:18" s="372" customFormat="1" ht="13.5" customHeight="1">
      <c r="A317" s="375"/>
      <c r="D317" s="634"/>
      <c r="E317" s="414"/>
      <c r="F317" s="414"/>
      <c r="G317" s="414"/>
      <c r="H317" s="414"/>
      <c r="I317" s="414"/>
      <c r="J317" s="640"/>
      <c r="K317" s="375"/>
      <c r="L317" s="375"/>
      <c r="M317" s="375"/>
      <c r="N317" s="375"/>
      <c r="O317" s="375"/>
      <c r="P317" s="375"/>
      <c r="Q317" s="375"/>
      <c r="R317" s="375"/>
    </row>
    <row r="318" spans="1:18" s="372" customFormat="1" ht="13.5" customHeight="1">
      <c r="A318" s="375"/>
      <c r="D318" s="634"/>
      <c r="E318" s="414"/>
      <c r="F318" s="414"/>
      <c r="G318" s="414"/>
      <c r="H318" s="414"/>
      <c r="I318" s="414"/>
      <c r="J318" s="640"/>
      <c r="K318" s="375"/>
      <c r="L318" s="375"/>
      <c r="M318" s="375"/>
      <c r="N318" s="375"/>
      <c r="O318" s="375"/>
      <c r="P318" s="375"/>
      <c r="Q318" s="375"/>
      <c r="R318" s="375"/>
    </row>
    <row r="319" spans="1:18" s="372" customFormat="1" ht="13.5" customHeight="1">
      <c r="A319" s="375"/>
      <c r="D319" s="634"/>
      <c r="E319" s="414"/>
      <c r="F319" s="414"/>
      <c r="G319" s="414"/>
      <c r="H319" s="414"/>
      <c r="I319" s="414"/>
      <c r="J319" s="640"/>
      <c r="K319" s="375"/>
      <c r="L319" s="375"/>
      <c r="M319" s="375"/>
      <c r="N319" s="375"/>
      <c r="O319" s="375"/>
      <c r="P319" s="375"/>
      <c r="Q319" s="375"/>
      <c r="R319" s="375"/>
    </row>
    <row r="320" spans="1:18" s="372" customFormat="1" ht="13.5" customHeight="1">
      <c r="A320" s="375"/>
      <c r="D320" s="634"/>
      <c r="E320" s="414"/>
      <c r="F320" s="414"/>
      <c r="G320" s="414"/>
      <c r="H320" s="414"/>
      <c r="I320" s="414"/>
      <c r="J320" s="640"/>
      <c r="K320" s="375"/>
      <c r="L320" s="375"/>
      <c r="M320" s="375"/>
      <c r="N320" s="375"/>
      <c r="O320" s="375"/>
      <c r="P320" s="375"/>
      <c r="Q320" s="375"/>
      <c r="R320" s="375"/>
    </row>
    <row r="321" spans="1:18" s="372" customFormat="1" ht="13.5" customHeight="1">
      <c r="A321" s="375"/>
      <c r="D321" s="634"/>
      <c r="E321" s="414"/>
      <c r="F321" s="414"/>
      <c r="G321" s="414"/>
      <c r="H321" s="414"/>
      <c r="I321" s="414"/>
      <c r="J321" s="640"/>
      <c r="K321" s="375"/>
      <c r="L321" s="375"/>
      <c r="M321" s="375"/>
      <c r="N321" s="375"/>
      <c r="O321" s="375"/>
      <c r="P321" s="375"/>
      <c r="Q321" s="375"/>
      <c r="R321" s="375"/>
    </row>
    <row r="322" spans="1:18" s="372" customFormat="1" ht="13.5" customHeight="1">
      <c r="A322" s="375"/>
      <c r="D322" s="634"/>
      <c r="E322" s="414"/>
      <c r="F322" s="414"/>
      <c r="G322" s="414"/>
      <c r="H322" s="414"/>
      <c r="I322" s="414"/>
      <c r="J322" s="640"/>
      <c r="K322" s="375"/>
      <c r="L322" s="375"/>
      <c r="M322" s="375"/>
      <c r="N322" s="375"/>
      <c r="O322" s="375"/>
      <c r="P322" s="375"/>
      <c r="Q322" s="375"/>
      <c r="R322" s="375"/>
    </row>
    <row r="323" spans="1:18" s="372" customFormat="1" ht="13.5" customHeight="1">
      <c r="A323" s="375"/>
      <c r="D323" s="634"/>
      <c r="E323" s="414"/>
      <c r="F323" s="414"/>
      <c r="G323" s="414"/>
      <c r="H323" s="414"/>
      <c r="I323" s="414"/>
      <c r="J323" s="640"/>
      <c r="K323" s="375"/>
      <c r="L323" s="375"/>
      <c r="M323" s="375"/>
      <c r="N323" s="375"/>
      <c r="O323" s="375"/>
      <c r="P323" s="375"/>
      <c r="Q323" s="375"/>
      <c r="R323" s="375"/>
    </row>
    <row r="324" spans="1:18" s="372" customFormat="1" ht="13.5" customHeight="1">
      <c r="A324" s="375"/>
      <c r="D324" s="634"/>
      <c r="E324" s="414"/>
      <c r="F324" s="414"/>
      <c r="G324" s="414"/>
      <c r="H324" s="414"/>
      <c r="I324" s="414"/>
      <c r="J324" s="640"/>
      <c r="K324" s="375"/>
      <c r="L324" s="375"/>
      <c r="M324" s="375"/>
      <c r="N324" s="375"/>
      <c r="O324" s="375"/>
      <c r="P324" s="375"/>
      <c r="Q324" s="375"/>
      <c r="R324" s="375"/>
    </row>
    <row r="325" spans="1:18" s="372" customFormat="1" ht="13.5" customHeight="1">
      <c r="A325" s="375"/>
      <c r="D325" s="634"/>
      <c r="E325" s="414"/>
      <c r="F325" s="414"/>
      <c r="G325" s="414"/>
      <c r="H325" s="414"/>
      <c r="I325" s="414"/>
      <c r="J325" s="640"/>
      <c r="K325" s="375"/>
      <c r="L325" s="375"/>
      <c r="M325" s="375"/>
      <c r="N325" s="375"/>
      <c r="O325" s="375"/>
      <c r="P325" s="375"/>
      <c r="Q325" s="375"/>
      <c r="R325" s="375"/>
    </row>
    <row r="326" spans="1:18" s="372" customFormat="1" ht="13.5" customHeight="1">
      <c r="A326" s="375"/>
      <c r="D326" s="634"/>
      <c r="E326" s="414"/>
      <c r="F326" s="414"/>
      <c r="G326" s="414"/>
      <c r="H326" s="414"/>
      <c r="I326" s="414"/>
      <c r="J326" s="640"/>
      <c r="K326" s="375"/>
      <c r="L326" s="375"/>
      <c r="M326" s="375"/>
      <c r="N326" s="375"/>
      <c r="O326" s="375"/>
      <c r="P326" s="375"/>
      <c r="Q326" s="375"/>
      <c r="R326" s="375"/>
    </row>
    <row r="327" spans="1:18" s="372" customFormat="1" ht="13.5" customHeight="1">
      <c r="A327" s="375"/>
      <c r="D327" s="634"/>
      <c r="E327" s="414"/>
      <c r="F327" s="414"/>
      <c r="G327" s="414"/>
      <c r="H327" s="414"/>
      <c r="I327" s="414"/>
      <c r="J327" s="640"/>
      <c r="K327" s="375"/>
      <c r="L327" s="375"/>
      <c r="M327" s="375"/>
      <c r="N327" s="375"/>
      <c r="O327" s="375"/>
      <c r="P327" s="375"/>
      <c r="Q327" s="375"/>
      <c r="R327" s="375"/>
    </row>
    <row r="328" spans="1:18" s="372" customFormat="1" ht="13.5" customHeight="1">
      <c r="A328" s="375"/>
      <c r="D328" s="634"/>
      <c r="E328" s="414"/>
      <c r="F328" s="414"/>
      <c r="G328" s="414"/>
      <c r="H328" s="414"/>
      <c r="I328" s="414"/>
      <c r="J328" s="640"/>
      <c r="K328" s="375"/>
      <c r="L328" s="375"/>
      <c r="M328" s="375"/>
      <c r="N328" s="375"/>
      <c r="O328" s="375"/>
      <c r="P328" s="375"/>
      <c r="Q328" s="375"/>
      <c r="R328" s="375"/>
    </row>
    <row r="329" spans="1:18" s="372" customFormat="1" ht="13.5" customHeight="1">
      <c r="A329" s="375"/>
      <c r="D329" s="634"/>
      <c r="E329" s="414"/>
      <c r="F329" s="414"/>
      <c r="G329" s="414"/>
      <c r="H329" s="414"/>
      <c r="I329" s="414"/>
      <c r="J329" s="640"/>
      <c r="K329" s="375"/>
      <c r="L329" s="375"/>
      <c r="M329" s="375"/>
      <c r="N329" s="375"/>
      <c r="O329" s="375"/>
      <c r="P329" s="375"/>
      <c r="Q329" s="375"/>
      <c r="R329" s="375"/>
    </row>
    <row r="330" spans="1:18" s="372" customFormat="1" ht="13.5" customHeight="1">
      <c r="A330" s="375"/>
      <c r="D330" s="634"/>
      <c r="E330" s="414"/>
      <c r="F330" s="414"/>
      <c r="G330" s="414"/>
      <c r="H330" s="414"/>
      <c r="I330" s="414"/>
      <c r="J330" s="640"/>
      <c r="K330" s="375"/>
      <c r="L330" s="375"/>
      <c r="M330" s="375"/>
      <c r="N330" s="375"/>
      <c r="O330" s="375"/>
      <c r="P330" s="375"/>
      <c r="Q330" s="375"/>
      <c r="R330" s="375"/>
    </row>
    <row r="331" spans="1:18" s="372" customFormat="1" ht="13.5" customHeight="1">
      <c r="A331" s="375"/>
      <c r="D331" s="634"/>
      <c r="E331" s="414"/>
      <c r="F331" s="414"/>
      <c r="G331" s="414"/>
      <c r="H331" s="414"/>
      <c r="I331" s="414"/>
      <c r="J331" s="640"/>
      <c r="K331" s="375"/>
      <c r="L331" s="375"/>
      <c r="M331" s="375"/>
      <c r="N331" s="375"/>
      <c r="O331" s="375"/>
      <c r="P331" s="375"/>
      <c r="Q331" s="375"/>
      <c r="R331" s="375"/>
    </row>
    <row r="332" spans="1:18" s="372" customFormat="1" ht="13.5" customHeight="1">
      <c r="A332" s="375"/>
      <c r="D332" s="634"/>
      <c r="E332" s="414"/>
      <c r="F332" s="414"/>
      <c r="G332" s="414"/>
      <c r="H332" s="414"/>
      <c r="I332" s="414"/>
      <c r="J332" s="640"/>
      <c r="K332" s="375"/>
      <c r="L332" s="375"/>
      <c r="M332" s="375"/>
      <c r="N332" s="375"/>
      <c r="O332" s="375"/>
      <c r="P332" s="375"/>
      <c r="Q332" s="375"/>
      <c r="R332" s="375"/>
    </row>
    <row r="333" spans="1:18" s="372" customFormat="1" ht="13.5" customHeight="1">
      <c r="A333" s="375"/>
      <c r="D333" s="634"/>
      <c r="E333" s="414"/>
      <c r="F333" s="414"/>
      <c r="G333" s="414"/>
      <c r="H333" s="414"/>
      <c r="I333" s="414"/>
      <c r="J333" s="640"/>
      <c r="K333" s="375"/>
      <c r="L333" s="375"/>
      <c r="M333" s="375"/>
      <c r="N333" s="375"/>
      <c r="O333" s="375"/>
      <c r="P333" s="375"/>
      <c r="Q333" s="375"/>
      <c r="R333" s="375"/>
    </row>
    <row r="334" spans="1:18" s="372" customFormat="1" ht="13.5" customHeight="1">
      <c r="A334" s="375"/>
      <c r="D334" s="634"/>
      <c r="E334" s="414"/>
      <c r="F334" s="414"/>
      <c r="G334" s="414"/>
      <c r="H334" s="414"/>
      <c r="I334" s="414"/>
      <c r="J334" s="640"/>
      <c r="K334" s="375"/>
      <c r="L334" s="375"/>
      <c r="M334" s="375"/>
      <c r="N334" s="375"/>
      <c r="O334" s="375"/>
      <c r="P334" s="375"/>
      <c r="Q334" s="375"/>
      <c r="R334" s="375"/>
    </row>
    <row r="335" spans="1:18" s="372" customFormat="1" ht="13.5" customHeight="1">
      <c r="A335" s="375"/>
      <c r="D335" s="634"/>
      <c r="E335" s="414"/>
      <c r="F335" s="414"/>
      <c r="G335" s="414"/>
      <c r="H335" s="414"/>
      <c r="I335" s="414"/>
      <c r="J335" s="640"/>
      <c r="K335" s="375"/>
      <c r="L335" s="375"/>
      <c r="M335" s="375"/>
      <c r="N335" s="375"/>
      <c r="O335" s="375"/>
      <c r="P335" s="375"/>
      <c r="Q335" s="375"/>
      <c r="R335" s="375"/>
    </row>
    <row r="336" spans="1:18" s="372" customFormat="1" ht="13.5" customHeight="1">
      <c r="A336" s="375"/>
      <c r="D336" s="634"/>
      <c r="E336" s="414"/>
      <c r="F336" s="414"/>
      <c r="G336" s="414"/>
      <c r="H336" s="414"/>
      <c r="I336" s="414"/>
      <c r="J336" s="640"/>
      <c r="K336" s="375"/>
      <c r="L336" s="375"/>
      <c r="M336" s="375"/>
      <c r="N336" s="375"/>
      <c r="O336" s="375"/>
      <c r="P336" s="375"/>
      <c r="Q336" s="375"/>
      <c r="R336" s="375"/>
    </row>
    <row r="337" spans="1:18" s="372" customFormat="1" ht="13.5" customHeight="1">
      <c r="A337" s="375"/>
      <c r="D337" s="634"/>
      <c r="E337" s="414"/>
      <c r="F337" s="414"/>
      <c r="G337" s="414"/>
      <c r="H337" s="414"/>
      <c r="I337" s="414"/>
      <c r="J337" s="640"/>
      <c r="K337" s="375"/>
      <c r="L337" s="375"/>
      <c r="M337" s="375"/>
      <c r="N337" s="375"/>
      <c r="O337" s="375"/>
      <c r="P337" s="375"/>
      <c r="Q337" s="375"/>
      <c r="R337" s="375"/>
    </row>
    <row r="338" spans="1:18" s="372" customFormat="1" ht="13.5" customHeight="1">
      <c r="A338" s="375"/>
      <c r="D338" s="634"/>
      <c r="E338" s="414"/>
      <c r="F338" s="414"/>
      <c r="G338" s="414"/>
      <c r="H338" s="414"/>
      <c r="I338" s="414"/>
      <c r="J338" s="640"/>
      <c r="K338" s="375"/>
      <c r="L338" s="375"/>
      <c r="M338" s="375"/>
      <c r="N338" s="375"/>
      <c r="O338" s="375"/>
      <c r="P338" s="375"/>
      <c r="Q338" s="375"/>
      <c r="R338" s="375"/>
    </row>
    <row r="339" spans="1:18" s="372" customFormat="1" ht="13.5" customHeight="1">
      <c r="A339" s="375"/>
      <c r="D339" s="634"/>
      <c r="E339" s="414"/>
      <c r="F339" s="414"/>
      <c r="G339" s="414"/>
      <c r="H339" s="414"/>
      <c r="I339" s="414"/>
      <c r="J339" s="640"/>
      <c r="K339" s="375"/>
      <c r="L339" s="375"/>
      <c r="M339" s="375"/>
      <c r="N339" s="375"/>
      <c r="O339" s="375"/>
      <c r="P339" s="375"/>
      <c r="Q339" s="375"/>
      <c r="R339" s="375"/>
    </row>
    <row r="340" spans="1:18" s="372" customFormat="1" ht="13.5" customHeight="1">
      <c r="A340" s="375"/>
      <c r="D340" s="634"/>
      <c r="E340" s="414"/>
      <c r="F340" s="414"/>
      <c r="G340" s="414"/>
      <c r="H340" s="414"/>
      <c r="I340" s="414"/>
      <c r="J340" s="640"/>
      <c r="K340" s="375"/>
      <c r="L340" s="375"/>
      <c r="M340" s="375"/>
      <c r="N340" s="375"/>
      <c r="O340" s="375"/>
      <c r="P340" s="375"/>
      <c r="Q340" s="375"/>
      <c r="R340" s="375"/>
    </row>
    <row r="341" spans="1:18" s="372" customFormat="1" ht="13.5" customHeight="1">
      <c r="A341" s="375"/>
      <c r="D341" s="634"/>
      <c r="E341" s="414"/>
      <c r="F341" s="414"/>
      <c r="G341" s="414"/>
      <c r="H341" s="414"/>
      <c r="I341" s="414"/>
      <c r="J341" s="640"/>
      <c r="K341" s="375"/>
      <c r="L341" s="375"/>
      <c r="M341" s="375"/>
      <c r="N341" s="375"/>
      <c r="O341" s="375"/>
      <c r="P341" s="375"/>
      <c r="Q341" s="375"/>
      <c r="R341" s="375"/>
    </row>
    <row r="342" spans="1:18" s="372" customFormat="1" ht="13.5" customHeight="1">
      <c r="A342" s="375"/>
      <c r="D342" s="634"/>
      <c r="E342" s="414"/>
      <c r="F342" s="414"/>
      <c r="G342" s="414"/>
      <c r="H342" s="414"/>
      <c r="I342" s="414"/>
      <c r="J342" s="640"/>
      <c r="K342" s="375"/>
      <c r="L342" s="375"/>
      <c r="M342" s="375"/>
      <c r="N342" s="375"/>
      <c r="O342" s="375"/>
      <c r="P342" s="375"/>
      <c r="Q342" s="375"/>
      <c r="R342" s="375"/>
    </row>
    <row r="343" spans="1:18" s="372" customFormat="1" ht="13.5" customHeight="1">
      <c r="A343" s="375"/>
      <c r="D343" s="634"/>
      <c r="E343" s="414"/>
      <c r="F343" s="414"/>
      <c r="G343" s="414"/>
      <c r="H343" s="414"/>
      <c r="I343" s="414"/>
      <c r="J343" s="640"/>
      <c r="K343" s="375"/>
      <c r="L343" s="375"/>
      <c r="M343" s="375"/>
      <c r="N343" s="375"/>
      <c r="O343" s="375"/>
      <c r="P343" s="375"/>
      <c r="Q343" s="375"/>
      <c r="R343" s="375"/>
    </row>
    <row r="344" spans="1:18" s="372" customFormat="1" ht="13.5" customHeight="1">
      <c r="A344" s="375"/>
      <c r="D344" s="634"/>
      <c r="E344" s="414"/>
      <c r="F344" s="414"/>
      <c r="G344" s="414"/>
      <c r="H344" s="414"/>
      <c r="I344" s="414"/>
      <c r="J344" s="640"/>
      <c r="K344" s="375"/>
      <c r="L344" s="375"/>
      <c r="M344" s="375"/>
      <c r="N344" s="375"/>
      <c r="O344" s="375"/>
      <c r="P344" s="375"/>
      <c r="Q344" s="375"/>
      <c r="R344" s="375"/>
    </row>
    <row r="345" spans="1:18" s="372" customFormat="1" ht="13.5" customHeight="1">
      <c r="A345" s="375"/>
      <c r="D345" s="634"/>
      <c r="E345" s="414"/>
      <c r="F345" s="414"/>
      <c r="G345" s="414"/>
      <c r="H345" s="414"/>
      <c r="I345" s="414"/>
      <c r="J345" s="640"/>
      <c r="K345" s="375"/>
      <c r="L345" s="375"/>
      <c r="M345" s="375"/>
      <c r="N345" s="375"/>
      <c r="O345" s="375"/>
      <c r="P345" s="375"/>
      <c r="Q345" s="375"/>
      <c r="R345" s="375"/>
    </row>
    <row r="346" spans="1:18" s="372" customFormat="1" ht="13.5" customHeight="1">
      <c r="A346" s="375"/>
      <c r="D346" s="634"/>
      <c r="E346" s="414"/>
      <c r="F346" s="414"/>
      <c r="G346" s="414"/>
      <c r="H346" s="414"/>
      <c r="I346" s="414"/>
      <c r="J346" s="640"/>
      <c r="K346" s="375"/>
      <c r="L346" s="375"/>
      <c r="M346" s="375"/>
      <c r="N346" s="375"/>
      <c r="O346" s="375"/>
      <c r="P346" s="375"/>
      <c r="Q346" s="375"/>
      <c r="R346" s="375"/>
    </row>
    <row r="347" spans="1:18" s="372" customFormat="1" ht="13.5" customHeight="1">
      <c r="A347" s="375"/>
      <c r="D347" s="634"/>
      <c r="E347" s="414"/>
      <c r="F347" s="414"/>
      <c r="G347" s="414"/>
      <c r="H347" s="414"/>
      <c r="I347" s="414"/>
      <c r="J347" s="640"/>
      <c r="K347" s="375"/>
      <c r="L347" s="375"/>
      <c r="M347" s="375"/>
      <c r="N347" s="375"/>
      <c r="O347" s="375"/>
      <c r="P347" s="375"/>
      <c r="Q347" s="375"/>
      <c r="R347" s="375"/>
    </row>
    <row r="348" spans="1:18" s="372" customFormat="1" ht="13.5" customHeight="1">
      <c r="A348" s="375"/>
      <c r="D348" s="634"/>
      <c r="E348" s="414"/>
      <c r="F348" s="414"/>
      <c r="G348" s="414"/>
      <c r="H348" s="414"/>
      <c r="I348" s="414"/>
      <c r="J348" s="640"/>
      <c r="K348" s="375"/>
      <c r="L348" s="375"/>
      <c r="M348" s="375"/>
      <c r="N348" s="375"/>
      <c r="O348" s="375"/>
      <c r="P348" s="375"/>
      <c r="Q348" s="375"/>
      <c r="R348" s="375"/>
    </row>
    <row r="349" spans="1:18" s="372" customFormat="1" ht="13.5" customHeight="1">
      <c r="A349" s="375"/>
      <c r="D349" s="634"/>
      <c r="E349" s="414"/>
      <c r="F349" s="414"/>
      <c r="G349" s="414"/>
      <c r="H349" s="414"/>
      <c r="I349" s="414"/>
      <c r="J349" s="640"/>
      <c r="K349" s="375"/>
      <c r="L349" s="375"/>
      <c r="M349" s="375"/>
      <c r="N349" s="375"/>
      <c r="O349" s="375"/>
      <c r="P349" s="375"/>
      <c r="Q349" s="375"/>
      <c r="R349" s="375"/>
    </row>
    <row r="350" spans="1:18" s="372" customFormat="1" ht="13.5" customHeight="1">
      <c r="A350" s="375"/>
      <c r="D350" s="634"/>
      <c r="E350" s="414"/>
      <c r="F350" s="414"/>
      <c r="G350" s="414"/>
      <c r="H350" s="414"/>
      <c r="I350" s="414"/>
      <c r="J350" s="640"/>
      <c r="K350" s="375"/>
      <c r="L350" s="375"/>
      <c r="M350" s="375"/>
      <c r="N350" s="375"/>
      <c r="O350" s="375"/>
      <c r="P350" s="375"/>
      <c r="Q350" s="375"/>
      <c r="R350" s="375"/>
    </row>
    <row r="351" spans="1:18" s="372" customFormat="1" ht="13.5" customHeight="1">
      <c r="A351" s="375"/>
      <c r="D351" s="634"/>
      <c r="E351" s="414"/>
      <c r="F351" s="414"/>
      <c r="G351" s="414"/>
      <c r="H351" s="414"/>
      <c r="I351" s="414"/>
      <c r="J351" s="640"/>
      <c r="K351" s="375"/>
      <c r="L351" s="375"/>
      <c r="M351" s="375"/>
      <c r="N351" s="375"/>
      <c r="O351" s="375"/>
      <c r="P351" s="375"/>
      <c r="Q351" s="375"/>
      <c r="R351" s="375"/>
    </row>
    <row r="352" spans="1:18" s="372" customFormat="1" ht="13.5" customHeight="1">
      <c r="A352" s="375"/>
      <c r="D352" s="634"/>
      <c r="E352" s="414"/>
      <c r="F352" s="414"/>
      <c r="G352" s="414"/>
      <c r="H352" s="414"/>
      <c r="I352" s="414"/>
      <c r="J352" s="640"/>
      <c r="K352" s="375"/>
      <c r="L352" s="375"/>
      <c r="M352" s="375"/>
      <c r="N352" s="375"/>
      <c r="O352" s="375"/>
      <c r="P352" s="375"/>
      <c r="Q352" s="375"/>
      <c r="R352" s="375"/>
    </row>
    <row r="353" spans="1:18" s="372" customFormat="1" ht="13.5" customHeight="1">
      <c r="A353" s="375"/>
      <c r="D353" s="634"/>
      <c r="E353" s="414"/>
      <c r="F353" s="414"/>
      <c r="G353" s="414"/>
      <c r="H353" s="414"/>
      <c r="I353" s="414"/>
      <c r="J353" s="640"/>
      <c r="K353" s="375"/>
      <c r="L353" s="375"/>
      <c r="M353" s="375"/>
      <c r="N353" s="375"/>
      <c r="O353" s="375"/>
      <c r="P353" s="375"/>
      <c r="Q353" s="375"/>
      <c r="R353" s="375"/>
    </row>
    <row r="354" spans="1:18" s="372" customFormat="1" ht="13.5" customHeight="1">
      <c r="A354" s="375"/>
      <c r="D354" s="634"/>
      <c r="E354" s="414"/>
      <c r="F354" s="414"/>
      <c r="G354" s="414"/>
      <c r="H354" s="414"/>
      <c r="I354" s="414"/>
      <c r="J354" s="640"/>
      <c r="K354" s="375"/>
      <c r="L354" s="375"/>
      <c r="M354" s="375"/>
      <c r="N354" s="375"/>
      <c r="O354" s="375"/>
      <c r="P354" s="375"/>
      <c r="Q354" s="375"/>
      <c r="R354" s="375"/>
    </row>
    <row r="355" spans="1:18" s="372" customFormat="1" ht="13.5" customHeight="1">
      <c r="A355" s="375"/>
      <c r="D355" s="634"/>
      <c r="E355" s="414"/>
      <c r="F355" s="414"/>
      <c r="G355" s="414"/>
      <c r="H355" s="414"/>
      <c r="I355" s="414"/>
      <c r="J355" s="640"/>
      <c r="K355" s="375"/>
      <c r="L355" s="375"/>
      <c r="M355" s="375"/>
      <c r="N355" s="375"/>
      <c r="O355" s="375"/>
      <c r="P355" s="375"/>
      <c r="Q355" s="375"/>
      <c r="R355" s="375"/>
    </row>
    <row r="356" spans="1:18" s="372" customFormat="1" ht="13.5" customHeight="1">
      <c r="A356" s="375"/>
      <c r="D356" s="634"/>
      <c r="E356" s="414"/>
      <c r="F356" s="414"/>
      <c r="G356" s="414"/>
      <c r="H356" s="414"/>
      <c r="I356" s="414"/>
      <c r="J356" s="640"/>
      <c r="K356" s="375"/>
      <c r="L356" s="375"/>
      <c r="M356" s="375"/>
      <c r="N356" s="375"/>
      <c r="O356" s="375"/>
      <c r="P356" s="375"/>
      <c r="Q356" s="375"/>
      <c r="R356" s="375"/>
    </row>
    <row r="357" spans="1:18" s="372" customFormat="1" ht="13.5" customHeight="1">
      <c r="A357" s="375"/>
      <c r="D357" s="634"/>
      <c r="E357" s="414"/>
      <c r="F357" s="414"/>
      <c r="G357" s="414"/>
      <c r="H357" s="414"/>
      <c r="I357" s="414"/>
      <c r="J357" s="640"/>
      <c r="K357" s="375"/>
      <c r="L357" s="375"/>
      <c r="M357" s="375"/>
      <c r="N357" s="375"/>
      <c r="O357" s="375"/>
      <c r="P357" s="375"/>
      <c r="Q357" s="375"/>
      <c r="R357" s="375"/>
    </row>
    <row r="358" spans="1:18" s="372" customFormat="1" ht="13.5" customHeight="1">
      <c r="A358" s="375"/>
      <c r="D358" s="634"/>
      <c r="E358" s="414"/>
      <c r="F358" s="414"/>
      <c r="G358" s="414"/>
      <c r="H358" s="414"/>
      <c r="I358" s="414"/>
      <c r="J358" s="640"/>
      <c r="K358" s="375"/>
      <c r="L358" s="375"/>
      <c r="M358" s="375"/>
      <c r="N358" s="375"/>
      <c r="O358" s="375"/>
      <c r="P358" s="375"/>
      <c r="Q358" s="375"/>
      <c r="R358" s="375"/>
    </row>
    <row r="359" spans="1:18" s="372" customFormat="1" ht="13.5" customHeight="1">
      <c r="A359" s="375"/>
      <c r="D359" s="634"/>
      <c r="E359" s="414"/>
      <c r="F359" s="414"/>
      <c r="G359" s="414"/>
      <c r="H359" s="414"/>
      <c r="I359" s="414"/>
      <c r="J359" s="640"/>
      <c r="K359" s="375"/>
      <c r="L359" s="375"/>
      <c r="M359" s="375"/>
      <c r="N359" s="375"/>
      <c r="O359" s="375"/>
      <c r="P359" s="375"/>
      <c r="Q359" s="375"/>
      <c r="R359" s="375"/>
    </row>
    <row r="360" spans="1:18" s="372" customFormat="1" ht="13.5" customHeight="1">
      <c r="A360" s="375"/>
      <c r="D360" s="634"/>
      <c r="E360" s="414"/>
      <c r="F360" s="414"/>
      <c r="G360" s="414"/>
      <c r="H360" s="414"/>
      <c r="I360" s="414"/>
      <c r="J360" s="640"/>
      <c r="K360" s="375"/>
      <c r="L360" s="375"/>
      <c r="M360" s="375"/>
      <c r="N360" s="375"/>
      <c r="O360" s="375"/>
      <c r="P360" s="375"/>
      <c r="Q360" s="375"/>
      <c r="R360" s="375"/>
    </row>
    <row r="361" spans="1:18" s="372" customFormat="1" ht="13.5" customHeight="1">
      <c r="A361" s="375"/>
      <c r="D361" s="634"/>
      <c r="E361" s="414"/>
      <c r="F361" s="414"/>
      <c r="G361" s="414"/>
      <c r="H361" s="414"/>
      <c r="I361" s="414"/>
      <c r="J361" s="640"/>
      <c r="K361" s="375"/>
      <c r="L361" s="375"/>
      <c r="M361" s="375"/>
      <c r="N361" s="375"/>
      <c r="O361" s="375"/>
      <c r="P361" s="375"/>
      <c r="Q361" s="375"/>
      <c r="R361" s="375"/>
    </row>
    <row r="362" spans="1:18" s="372" customFormat="1" ht="13.5" customHeight="1">
      <c r="A362" s="375"/>
      <c r="D362" s="634"/>
      <c r="E362" s="414"/>
      <c r="F362" s="414"/>
      <c r="G362" s="414"/>
      <c r="H362" s="414"/>
      <c r="I362" s="414"/>
      <c r="J362" s="640"/>
      <c r="K362" s="375"/>
      <c r="L362" s="375"/>
      <c r="M362" s="375"/>
      <c r="N362" s="375"/>
      <c r="O362" s="375"/>
      <c r="P362" s="375"/>
      <c r="Q362" s="375"/>
      <c r="R362" s="375"/>
    </row>
    <row r="363" spans="1:18" s="372" customFormat="1" ht="13.5" customHeight="1">
      <c r="A363" s="375"/>
      <c r="D363" s="634"/>
      <c r="E363" s="414"/>
      <c r="F363" s="414"/>
      <c r="G363" s="414"/>
      <c r="H363" s="414"/>
      <c r="I363" s="414"/>
      <c r="J363" s="640"/>
      <c r="K363" s="375"/>
      <c r="L363" s="375"/>
      <c r="M363" s="375"/>
      <c r="N363" s="375"/>
      <c r="O363" s="375"/>
      <c r="P363" s="375"/>
      <c r="Q363" s="375"/>
      <c r="R363" s="375"/>
    </row>
    <row r="364" spans="1:18" s="372" customFormat="1" ht="13.5" customHeight="1">
      <c r="A364" s="375"/>
      <c r="D364" s="634"/>
      <c r="E364" s="414"/>
      <c r="F364" s="414"/>
      <c r="G364" s="414"/>
      <c r="H364" s="414"/>
      <c r="I364" s="414"/>
      <c r="J364" s="640"/>
      <c r="K364" s="375"/>
      <c r="L364" s="375"/>
      <c r="M364" s="375"/>
      <c r="N364" s="375"/>
      <c r="O364" s="375"/>
      <c r="P364" s="375"/>
      <c r="Q364" s="375"/>
      <c r="R364" s="375"/>
    </row>
    <row r="365" spans="1:18" s="372" customFormat="1" ht="13.5" customHeight="1">
      <c r="A365" s="375"/>
      <c r="D365" s="634"/>
      <c r="E365" s="414"/>
      <c r="F365" s="414"/>
      <c r="G365" s="414"/>
      <c r="H365" s="414"/>
      <c r="I365" s="414"/>
      <c r="J365" s="640"/>
      <c r="K365" s="375"/>
      <c r="L365" s="375"/>
      <c r="M365" s="375"/>
      <c r="N365" s="375"/>
      <c r="O365" s="375"/>
      <c r="P365" s="375"/>
      <c r="Q365" s="375"/>
      <c r="R365" s="375"/>
    </row>
    <row r="366" spans="1:18" s="372" customFormat="1" ht="13.5" customHeight="1">
      <c r="A366" s="375"/>
      <c r="D366" s="634"/>
      <c r="E366" s="414"/>
      <c r="F366" s="414"/>
      <c r="G366" s="414"/>
      <c r="H366" s="414"/>
      <c r="I366" s="414"/>
      <c r="J366" s="640"/>
      <c r="K366" s="375"/>
      <c r="L366" s="375"/>
      <c r="M366" s="375"/>
      <c r="N366" s="375"/>
      <c r="O366" s="375"/>
      <c r="P366" s="375"/>
      <c r="Q366" s="375"/>
      <c r="R366" s="375"/>
    </row>
    <row r="367" spans="1:18" s="372" customFormat="1" ht="13.5" customHeight="1">
      <c r="A367" s="375"/>
      <c r="D367" s="634"/>
      <c r="E367" s="414"/>
      <c r="F367" s="414"/>
      <c r="G367" s="414"/>
      <c r="H367" s="414"/>
      <c r="I367" s="414"/>
      <c r="J367" s="640"/>
      <c r="K367" s="375"/>
      <c r="L367" s="375"/>
      <c r="M367" s="375"/>
      <c r="N367" s="375"/>
      <c r="O367" s="375"/>
      <c r="P367" s="375"/>
      <c r="Q367" s="375"/>
      <c r="R367" s="375"/>
    </row>
    <row r="368" spans="1:18" s="372" customFormat="1" ht="13.5" customHeight="1">
      <c r="A368" s="375"/>
      <c r="D368" s="634"/>
      <c r="E368" s="414"/>
      <c r="F368" s="414"/>
      <c r="G368" s="414"/>
      <c r="H368" s="414"/>
      <c r="I368" s="414"/>
      <c r="J368" s="640"/>
      <c r="K368" s="375"/>
      <c r="L368" s="375"/>
      <c r="M368" s="375"/>
      <c r="N368" s="375"/>
      <c r="O368" s="375"/>
      <c r="P368" s="375"/>
      <c r="Q368" s="375"/>
      <c r="R368" s="375"/>
    </row>
    <row r="369" spans="1:18" s="372" customFormat="1" ht="13.5" customHeight="1">
      <c r="A369" s="375"/>
      <c r="D369" s="634"/>
      <c r="E369" s="414"/>
      <c r="F369" s="414"/>
      <c r="G369" s="414"/>
      <c r="H369" s="414"/>
      <c r="I369" s="414"/>
      <c r="J369" s="640"/>
      <c r="K369" s="375"/>
      <c r="L369" s="375"/>
      <c r="M369" s="375"/>
      <c r="N369" s="375"/>
      <c r="O369" s="375"/>
      <c r="P369" s="375"/>
      <c r="Q369" s="375"/>
      <c r="R369" s="375"/>
    </row>
    <row r="370" spans="1:18" s="372" customFormat="1" ht="13.5" customHeight="1">
      <c r="A370" s="375"/>
      <c r="D370" s="634"/>
      <c r="E370" s="414"/>
      <c r="F370" s="414"/>
      <c r="G370" s="414"/>
      <c r="H370" s="414"/>
      <c r="I370" s="414"/>
      <c r="J370" s="640"/>
      <c r="K370" s="375"/>
      <c r="L370" s="375"/>
      <c r="M370" s="375"/>
      <c r="N370" s="375"/>
      <c r="O370" s="375"/>
      <c r="P370" s="375"/>
      <c r="Q370" s="375"/>
      <c r="R370" s="375"/>
    </row>
    <row r="371" spans="1:18" s="372" customFormat="1" ht="13.5" customHeight="1">
      <c r="A371" s="375"/>
      <c r="D371" s="634"/>
      <c r="E371" s="414"/>
      <c r="F371" s="414"/>
      <c r="G371" s="414"/>
      <c r="H371" s="414"/>
      <c r="I371" s="414"/>
      <c r="J371" s="640"/>
      <c r="K371" s="375"/>
      <c r="L371" s="375"/>
      <c r="M371" s="375"/>
      <c r="N371" s="375"/>
      <c r="O371" s="375"/>
      <c r="P371" s="375"/>
      <c r="Q371" s="375"/>
      <c r="R371" s="375"/>
    </row>
    <row r="372" spans="1:18" s="372" customFormat="1" ht="13.5" customHeight="1">
      <c r="A372" s="375"/>
      <c r="D372" s="634"/>
      <c r="E372" s="414"/>
      <c r="F372" s="414"/>
      <c r="G372" s="414"/>
      <c r="H372" s="414"/>
      <c r="I372" s="414"/>
      <c r="J372" s="640"/>
      <c r="K372" s="375"/>
      <c r="L372" s="375"/>
      <c r="M372" s="375"/>
      <c r="N372" s="375"/>
      <c r="O372" s="375"/>
      <c r="P372" s="375"/>
      <c r="Q372" s="375"/>
      <c r="R372" s="375"/>
    </row>
    <row r="373" spans="1:18" s="372" customFormat="1" ht="13.5" customHeight="1">
      <c r="A373" s="375"/>
      <c r="D373" s="634"/>
      <c r="E373" s="414"/>
      <c r="F373" s="414"/>
      <c r="G373" s="414"/>
      <c r="H373" s="414"/>
      <c r="I373" s="414"/>
      <c r="J373" s="640"/>
      <c r="K373" s="375"/>
      <c r="L373" s="375"/>
      <c r="M373" s="375"/>
      <c r="N373" s="375"/>
      <c r="O373" s="375"/>
      <c r="P373" s="375"/>
      <c r="Q373" s="375"/>
      <c r="R373" s="375"/>
    </row>
    <row r="374" spans="1:18" s="372" customFormat="1" ht="13.5" customHeight="1">
      <c r="A374" s="375"/>
      <c r="D374" s="634"/>
      <c r="E374" s="414"/>
      <c r="F374" s="414"/>
      <c r="G374" s="414"/>
      <c r="H374" s="414"/>
      <c r="I374" s="414"/>
      <c r="J374" s="640"/>
      <c r="K374" s="375"/>
      <c r="L374" s="375"/>
      <c r="M374" s="375"/>
      <c r="N374" s="375"/>
      <c r="O374" s="375"/>
      <c r="P374" s="375"/>
      <c r="Q374" s="375"/>
      <c r="R374" s="375"/>
    </row>
    <row r="375" spans="1:18" s="372" customFormat="1" ht="13.5" customHeight="1">
      <c r="A375" s="375"/>
      <c r="D375" s="634"/>
      <c r="E375" s="414"/>
      <c r="F375" s="414"/>
      <c r="G375" s="414"/>
      <c r="H375" s="414"/>
      <c r="I375" s="414"/>
      <c r="J375" s="640"/>
      <c r="K375" s="375"/>
      <c r="L375" s="375"/>
      <c r="M375" s="375"/>
      <c r="N375" s="375"/>
      <c r="O375" s="375"/>
      <c r="P375" s="375"/>
      <c r="Q375" s="375"/>
      <c r="R375" s="375"/>
    </row>
    <row r="376" spans="1:18" s="372" customFormat="1" ht="13.5" customHeight="1">
      <c r="A376" s="375"/>
      <c r="D376" s="634"/>
      <c r="E376" s="414"/>
      <c r="F376" s="414"/>
      <c r="G376" s="414"/>
      <c r="H376" s="414"/>
      <c r="I376" s="414"/>
      <c r="J376" s="640"/>
      <c r="K376" s="375"/>
      <c r="L376" s="375"/>
      <c r="M376" s="375"/>
      <c r="N376" s="375"/>
      <c r="O376" s="375"/>
      <c r="P376" s="375"/>
      <c r="Q376" s="375"/>
      <c r="R376" s="375"/>
    </row>
    <row r="377" spans="1:18" s="372" customFormat="1" ht="13.5" customHeight="1">
      <c r="A377" s="375"/>
      <c r="D377" s="634"/>
      <c r="E377" s="414"/>
      <c r="F377" s="414"/>
      <c r="G377" s="414"/>
      <c r="H377" s="414"/>
      <c r="I377" s="414"/>
      <c r="J377" s="640"/>
      <c r="K377" s="375"/>
      <c r="L377" s="375"/>
      <c r="M377" s="375"/>
      <c r="N377" s="375"/>
      <c r="O377" s="375"/>
      <c r="P377" s="375"/>
      <c r="Q377" s="375"/>
      <c r="R377" s="375"/>
    </row>
    <row r="378" spans="1:18" s="372" customFormat="1" ht="13.5" customHeight="1">
      <c r="A378" s="375"/>
      <c r="D378" s="634"/>
      <c r="E378" s="414"/>
      <c r="F378" s="414"/>
      <c r="G378" s="414"/>
      <c r="H378" s="414"/>
      <c r="I378" s="414"/>
      <c r="J378" s="640"/>
      <c r="K378" s="375"/>
      <c r="L378" s="375"/>
      <c r="M378" s="375"/>
      <c r="N378" s="375"/>
      <c r="O378" s="375"/>
      <c r="P378" s="375"/>
      <c r="Q378" s="375"/>
      <c r="R378" s="375"/>
    </row>
    <row r="379" spans="1:18" s="372" customFormat="1" ht="13.5" customHeight="1">
      <c r="A379" s="375"/>
      <c r="D379" s="634"/>
      <c r="E379" s="414"/>
      <c r="F379" s="414"/>
      <c r="G379" s="414"/>
      <c r="H379" s="414"/>
      <c r="I379" s="414"/>
      <c r="J379" s="640"/>
      <c r="K379" s="375"/>
      <c r="L379" s="375"/>
      <c r="M379" s="375"/>
      <c r="N379" s="375"/>
      <c r="O379" s="375"/>
      <c r="P379" s="375"/>
      <c r="Q379" s="375"/>
      <c r="R379" s="375"/>
    </row>
    <row r="380" spans="1:18" s="372" customFormat="1" ht="13.5" customHeight="1">
      <c r="A380" s="375"/>
      <c r="D380" s="634"/>
      <c r="E380" s="414"/>
      <c r="F380" s="414"/>
      <c r="G380" s="414"/>
      <c r="H380" s="414"/>
      <c r="I380" s="414"/>
      <c r="J380" s="640"/>
      <c r="K380" s="375"/>
      <c r="L380" s="375"/>
      <c r="M380" s="375"/>
      <c r="N380" s="375"/>
      <c r="O380" s="375"/>
      <c r="P380" s="375"/>
      <c r="Q380" s="375"/>
      <c r="R380" s="375"/>
    </row>
    <row r="381" spans="1:18" s="372" customFormat="1" ht="13.5" customHeight="1">
      <c r="A381" s="375"/>
      <c r="D381" s="634"/>
      <c r="E381" s="414"/>
      <c r="F381" s="414"/>
      <c r="G381" s="414"/>
      <c r="H381" s="414"/>
      <c r="I381" s="414"/>
      <c r="J381" s="640"/>
      <c r="K381" s="375"/>
      <c r="L381" s="375"/>
      <c r="M381" s="375"/>
      <c r="N381" s="375"/>
      <c r="O381" s="375"/>
      <c r="P381" s="375"/>
      <c r="Q381" s="375"/>
      <c r="R381" s="375"/>
    </row>
    <row r="382" spans="1:18" s="372" customFormat="1" ht="13.5" customHeight="1">
      <c r="A382" s="375"/>
      <c r="D382" s="634"/>
      <c r="E382" s="414"/>
      <c r="F382" s="414"/>
      <c r="G382" s="414"/>
      <c r="H382" s="414"/>
      <c r="I382" s="414"/>
      <c r="J382" s="640"/>
      <c r="K382" s="375"/>
      <c r="L382" s="375"/>
      <c r="M382" s="375"/>
      <c r="N382" s="375"/>
      <c r="O382" s="375"/>
      <c r="P382" s="375"/>
      <c r="Q382" s="375"/>
      <c r="R382" s="375"/>
    </row>
    <row r="383" spans="1:18" s="372" customFormat="1" ht="13.5" customHeight="1">
      <c r="A383" s="375"/>
      <c r="D383" s="634"/>
      <c r="E383" s="414"/>
      <c r="F383" s="414"/>
      <c r="G383" s="414"/>
      <c r="H383" s="414"/>
      <c r="I383" s="414"/>
      <c r="J383" s="640"/>
      <c r="K383" s="375"/>
      <c r="L383" s="375"/>
      <c r="M383" s="375"/>
      <c r="N383" s="375"/>
      <c r="O383" s="375"/>
      <c r="P383" s="375"/>
      <c r="Q383" s="375"/>
      <c r="R383" s="375"/>
    </row>
    <row r="384" spans="1:18" s="372" customFormat="1" ht="13.5" customHeight="1">
      <c r="A384" s="375"/>
      <c r="D384" s="634"/>
      <c r="E384" s="414"/>
      <c r="F384" s="414"/>
      <c r="G384" s="414"/>
      <c r="H384" s="414"/>
      <c r="I384" s="414"/>
      <c r="J384" s="640"/>
      <c r="K384" s="375"/>
      <c r="L384" s="375"/>
      <c r="M384" s="375"/>
      <c r="N384" s="375"/>
      <c r="O384" s="375"/>
      <c r="P384" s="375"/>
      <c r="Q384" s="375"/>
      <c r="R384" s="375"/>
    </row>
    <row r="385" spans="1:18" s="372" customFormat="1" ht="13.5" customHeight="1">
      <c r="A385" s="375"/>
      <c r="D385" s="634"/>
      <c r="E385" s="414"/>
      <c r="F385" s="414"/>
      <c r="G385" s="414"/>
      <c r="H385" s="414"/>
      <c r="I385" s="414"/>
      <c r="J385" s="640"/>
      <c r="K385" s="375"/>
      <c r="L385" s="375"/>
      <c r="M385" s="375"/>
      <c r="N385" s="375"/>
      <c r="O385" s="375"/>
      <c r="P385" s="375"/>
      <c r="Q385" s="375"/>
      <c r="R385" s="375"/>
    </row>
    <row r="386" spans="1:18" s="372" customFormat="1" ht="13.5" customHeight="1">
      <c r="A386" s="375"/>
      <c r="D386" s="634"/>
      <c r="E386" s="414"/>
      <c r="F386" s="414"/>
      <c r="G386" s="414"/>
      <c r="H386" s="414"/>
      <c r="I386" s="414"/>
      <c r="J386" s="640"/>
      <c r="K386" s="375"/>
      <c r="L386" s="375"/>
      <c r="M386" s="375"/>
      <c r="N386" s="375"/>
      <c r="O386" s="375"/>
      <c r="P386" s="375"/>
      <c r="Q386" s="375"/>
      <c r="R386" s="375"/>
    </row>
    <row r="387" spans="1:18" s="372" customFormat="1" ht="13.5" customHeight="1">
      <c r="A387" s="375"/>
      <c r="D387" s="634"/>
      <c r="E387" s="414"/>
      <c r="F387" s="414"/>
      <c r="G387" s="414"/>
      <c r="H387" s="414"/>
      <c r="I387" s="414"/>
      <c r="J387" s="640"/>
      <c r="K387" s="375"/>
      <c r="L387" s="375"/>
      <c r="M387" s="375"/>
      <c r="N387" s="375"/>
      <c r="O387" s="375"/>
      <c r="P387" s="375"/>
      <c r="Q387" s="375"/>
      <c r="R387" s="375"/>
    </row>
    <row r="388" spans="1:18" s="372" customFormat="1" ht="13.5" customHeight="1">
      <c r="A388" s="375"/>
      <c r="D388" s="634"/>
      <c r="E388" s="414"/>
      <c r="F388" s="414"/>
      <c r="G388" s="414"/>
      <c r="H388" s="414"/>
      <c r="I388" s="414"/>
      <c r="J388" s="640"/>
      <c r="K388" s="375"/>
      <c r="L388" s="375"/>
      <c r="M388" s="375"/>
      <c r="N388" s="375"/>
      <c r="O388" s="375"/>
      <c r="P388" s="375"/>
      <c r="Q388" s="375"/>
      <c r="R388" s="375"/>
    </row>
    <row r="389" spans="1:18" s="372" customFormat="1" ht="13.5" customHeight="1">
      <c r="A389" s="375"/>
      <c r="D389" s="634"/>
      <c r="E389" s="414"/>
      <c r="F389" s="414"/>
      <c r="G389" s="414"/>
      <c r="H389" s="414"/>
      <c r="I389" s="414"/>
      <c r="J389" s="640"/>
      <c r="K389" s="375"/>
      <c r="L389" s="375"/>
      <c r="M389" s="375"/>
      <c r="N389" s="375"/>
      <c r="O389" s="375"/>
      <c r="P389" s="375"/>
      <c r="Q389" s="375"/>
      <c r="R389" s="375"/>
    </row>
    <row r="390" spans="1:18" s="372" customFormat="1" ht="13.5" customHeight="1">
      <c r="A390" s="375"/>
      <c r="D390" s="634"/>
      <c r="E390" s="414"/>
      <c r="F390" s="414"/>
      <c r="G390" s="414"/>
      <c r="H390" s="414"/>
      <c r="I390" s="414"/>
      <c r="J390" s="640"/>
      <c r="K390" s="375"/>
      <c r="L390" s="375"/>
      <c r="M390" s="375"/>
      <c r="N390" s="375"/>
      <c r="O390" s="375"/>
      <c r="P390" s="375"/>
      <c r="Q390" s="375"/>
      <c r="R390" s="375"/>
    </row>
    <row r="391" spans="1:18" s="372" customFormat="1" ht="13.5" customHeight="1">
      <c r="A391" s="375"/>
      <c r="D391" s="634"/>
      <c r="E391" s="414"/>
      <c r="F391" s="414"/>
      <c r="G391" s="414"/>
      <c r="H391" s="414"/>
      <c r="I391" s="414"/>
      <c r="J391" s="640"/>
      <c r="K391" s="375"/>
      <c r="L391" s="375"/>
      <c r="M391" s="375"/>
      <c r="N391" s="375"/>
      <c r="O391" s="375"/>
      <c r="P391" s="375"/>
      <c r="Q391" s="375"/>
      <c r="R391" s="375"/>
    </row>
    <row r="392" spans="1:18" s="372" customFormat="1" ht="13.5" customHeight="1">
      <c r="A392" s="375"/>
      <c r="D392" s="634"/>
      <c r="E392" s="414"/>
      <c r="F392" s="414"/>
      <c r="G392" s="414"/>
      <c r="H392" s="414"/>
      <c r="I392" s="414"/>
      <c r="J392" s="640"/>
      <c r="K392" s="375"/>
      <c r="L392" s="375"/>
      <c r="M392" s="375"/>
      <c r="N392" s="375"/>
      <c r="O392" s="375"/>
      <c r="P392" s="375"/>
      <c r="Q392" s="375"/>
      <c r="R392" s="375"/>
    </row>
    <row r="393" spans="1:18" s="372" customFormat="1" ht="13.5" customHeight="1">
      <c r="A393" s="375"/>
      <c r="D393" s="634"/>
      <c r="E393" s="414"/>
      <c r="F393" s="414"/>
      <c r="G393" s="414"/>
      <c r="H393" s="414"/>
      <c r="I393" s="414"/>
      <c r="J393" s="640"/>
      <c r="K393" s="375"/>
      <c r="L393" s="375"/>
      <c r="M393" s="375"/>
      <c r="N393" s="375"/>
      <c r="O393" s="375"/>
      <c r="P393" s="375"/>
      <c r="Q393" s="375"/>
      <c r="R393" s="375"/>
    </row>
    <row r="394" spans="1:18" s="372" customFormat="1" ht="13.5" customHeight="1">
      <c r="A394" s="375"/>
      <c r="D394" s="634"/>
      <c r="E394" s="414"/>
      <c r="F394" s="414"/>
      <c r="G394" s="414"/>
      <c r="H394" s="414"/>
      <c r="I394" s="414"/>
      <c r="J394" s="640"/>
      <c r="K394" s="375"/>
      <c r="L394" s="375"/>
      <c r="M394" s="375"/>
      <c r="N394" s="375"/>
      <c r="O394" s="375"/>
      <c r="P394" s="375"/>
      <c r="Q394" s="375"/>
      <c r="R394" s="375"/>
    </row>
    <row r="395" spans="1:18" s="372" customFormat="1" ht="13.5" customHeight="1">
      <c r="A395" s="375"/>
      <c r="D395" s="634"/>
      <c r="E395" s="414"/>
      <c r="F395" s="414"/>
      <c r="G395" s="414"/>
      <c r="H395" s="414"/>
      <c r="I395" s="414"/>
      <c r="J395" s="640"/>
      <c r="K395" s="375"/>
      <c r="L395" s="375"/>
      <c r="M395" s="375"/>
      <c r="N395" s="375"/>
      <c r="O395" s="375"/>
      <c r="P395" s="375"/>
      <c r="Q395" s="375"/>
      <c r="R395" s="375"/>
    </row>
    <row r="396" spans="1:18" s="372" customFormat="1" ht="13.5" customHeight="1">
      <c r="A396" s="375"/>
      <c r="D396" s="634"/>
      <c r="E396" s="414"/>
      <c r="F396" s="414"/>
      <c r="G396" s="414"/>
      <c r="H396" s="414"/>
      <c r="I396" s="414"/>
      <c r="J396" s="640"/>
      <c r="K396" s="375"/>
      <c r="L396" s="375"/>
      <c r="M396" s="375"/>
      <c r="N396" s="375"/>
      <c r="O396" s="375"/>
      <c r="P396" s="375"/>
      <c r="Q396" s="375"/>
      <c r="R396" s="375"/>
    </row>
    <row r="397" spans="1:18" s="372" customFormat="1" ht="13.5" customHeight="1">
      <c r="A397" s="375"/>
      <c r="D397" s="634"/>
      <c r="E397" s="414"/>
      <c r="F397" s="414"/>
      <c r="G397" s="414"/>
      <c r="H397" s="414"/>
      <c r="I397" s="414"/>
      <c r="J397" s="640"/>
      <c r="K397" s="375"/>
      <c r="L397" s="375"/>
      <c r="M397" s="375"/>
      <c r="N397" s="375"/>
      <c r="O397" s="375"/>
      <c r="P397" s="375"/>
      <c r="Q397" s="375"/>
      <c r="R397" s="375"/>
    </row>
    <row r="398" spans="1:18" s="372" customFormat="1" ht="13.5" customHeight="1">
      <c r="A398" s="375"/>
      <c r="D398" s="634"/>
      <c r="E398" s="414"/>
      <c r="F398" s="414"/>
      <c r="G398" s="414"/>
      <c r="H398" s="414"/>
      <c r="I398" s="414"/>
      <c r="J398" s="640"/>
      <c r="K398" s="375"/>
      <c r="L398" s="375"/>
      <c r="M398" s="375"/>
      <c r="N398" s="375"/>
      <c r="O398" s="375"/>
      <c r="P398" s="375"/>
      <c r="Q398" s="375"/>
      <c r="R398" s="375"/>
    </row>
    <row r="399" spans="1:18" s="372" customFormat="1" ht="13.5" customHeight="1">
      <c r="A399" s="375"/>
      <c r="D399" s="634"/>
      <c r="E399" s="414"/>
      <c r="F399" s="414"/>
      <c r="G399" s="414"/>
      <c r="H399" s="414"/>
      <c r="I399" s="414"/>
      <c r="J399" s="640"/>
      <c r="K399" s="375"/>
      <c r="L399" s="375"/>
      <c r="M399" s="375"/>
      <c r="N399" s="375"/>
      <c r="O399" s="375"/>
      <c r="P399" s="375"/>
      <c r="Q399" s="375"/>
      <c r="R399" s="375"/>
    </row>
    <row r="400" spans="1:18" s="372" customFormat="1" ht="13.5" customHeight="1">
      <c r="A400" s="375"/>
      <c r="D400" s="634"/>
      <c r="E400" s="414"/>
      <c r="F400" s="414"/>
      <c r="G400" s="414"/>
      <c r="H400" s="414"/>
      <c r="I400" s="414"/>
      <c r="J400" s="640"/>
      <c r="K400" s="375"/>
      <c r="L400" s="375"/>
      <c r="M400" s="375"/>
      <c r="N400" s="375"/>
      <c r="O400" s="375"/>
      <c r="P400" s="375"/>
      <c r="Q400" s="375"/>
      <c r="R400" s="375"/>
    </row>
  </sheetData>
  <dataConsolidate/>
  <mergeCells count="7">
    <mergeCell ref="L3:L4"/>
    <mergeCell ref="F3:J3"/>
    <mergeCell ref="B3:B4"/>
    <mergeCell ref="C3:C4"/>
    <mergeCell ref="D3:D4"/>
    <mergeCell ref="E3:E4"/>
    <mergeCell ref="K3:K4"/>
  </mergeCells>
  <phoneticPr fontId="2"/>
  <hyperlinks>
    <hyperlink ref="A1" location="首页!A1" display="返回"/>
  </hyperlink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432"/>
  <sheetViews>
    <sheetView workbookViewId="0">
      <pane xSplit="3" ySplit="7" topLeftCell="D410" activePane="bottomRight" state="frozen"/>
      <selection pane="topRight" activeCell="D1" sqref="D1"/>
      <selection pane="bottomLeft" activeCell="A4" sqref="A4"/>
      <selection pane="bottomRight" activeCell="E437" sqref="E437:E438"/>
    </sheetView>
  </sheetViews>
  <sheetFormatPr defaultRowHeight="13.5" outlineLevelCol="1"/>
  <cols>
    <col min="1" max="1" width="6.25" customWidth="1"/>
    <col min="2" max="2" width="9" style="166"/>
    <col min="3" max="3" width="12.5" style="28" customWidth="1"/>
    <col min="4" max="4" width="12.5" style="28" customWidth="1" outlineLevel="1"/>
    <col min="5" max="16" width="6.25" style="28" customWidth="1" outlineLevel="1"/>
    <col min="17" max="18" width="7.5" style="28" customWidth="1" outlineLevel="1"/>
    <col min="19" max="19" width="1.875" customWidth="1"/>
    <col min="20" max="20" width="3.75" style="547" customWidth="1" outlineLevel="1"/>
    <col min="21" max="21" width="18.75" customWidth="1" outlineLevel="1"/>
    <col min="22" max="22" width="3.75" style="547" customWidth="1" outlineLevel="1"/>
    <col min="23" max="23" width="18.75" customWidth="1" outlineLevel="1"/>
    <col min="24" max="24" width="3.75" style="547" customWidth="1" outlineLevel="1"/>
    <col min="25" max="25" width="18.75" customWidth="1" outlineLevel="1"/>
    <col min="26" max="26" width="3.75" style="547" customWidth="1" outlineLevel="1"/>
    <col min="27" max="27" width="18.75" customWidth="1" outlineLevel="1"/>
    <col min="28" max="28" width="1.875" customWidth="1"/>
    <col min="29" max="32" width="6.25" style="236" customWidth="1" outlineLevel="1"/>
    <col min="33" max="33" width="1.875" style="236" customWidth="1"/>
    <col min="34" max="38" width="5" style="236" customWidth="1" outlineLevel="1"/>
    <col min="39" max="39" width="4.75" style="236" customWidth="1" outlineLevel="1"/>
    <col min="40" max="41" width="5" style="236" customWidth="1" outlineLevel="1"/>
    <col min="42" max="42" width="1.875" customWidth="1"/>
    <col min="43" max="43" width="25" customWidth="1"/>
  </cols>
  <sheetData>
    <row r="1" spans="1:43">
      <c r="A1" s="359" t="s">
        <v>1941</v>
      </c>
      <c r="E1" s="1"/>
    </row>
    <row r="2" spans="1:43" ht="14.25" thickBot="1">
      <c r="A2" s="296"/>
      <c r="C2" s="296"/>
      <c r="D2" s="296"/>
      <c r="E2" s="1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</row>
    <row r="3" spans="1:43">
      <c r="A3" s="236"/>
      <c r="B3" s="802" t="s">
        <v>1561</v>
      </c>
      <c r="C3" s="803"/>
      <c r="D3" s="236"/>
      <c r="E3" s="356" t="s">
        <v>3028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43" ht="14.25" thickBot="1">
      <c r="A4" s="236"/>
      <c r="B4" s="255" t="s">
        <v>1560</v>
      </c>
      <c r="C4" s="358" t="s">
        <v>3160</v>
      </c>
      <c r="D4" s="236"/>
      <c r="E4" s="1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1:43" ht="14.25" thickBot="1">
      <c r="B5"/>
      <c r="C5"/>
      <c r="D5"/>
      <c r="E5" s="1"/>
      <c r="F5"/>
      <c r="G5"/>
      <c r="H5"/>
      <c r="I5"/>
      <c r="J5"/>
      <c r="K5"/>
      <c r="L5"/>
      <c r="M5"/>
      <c r="N5"/>
      <c r="O5"/>
      <c r="P5"/>
      <c r="Q5"/>
      <c r="R5"/>
    </row>
    <row r="6" spans="1:43" ht="13.5" customHeight="1">
      <c r="A6" s="28"/>
      <c r="B6" s="498"/>
      <c r="C6" s="497"/>
      <c r="D6" s="804" t="s">
        <v>1577</v>
      </c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264"/>
      <c r="T6" s="805" t="s">
        <v>3159</v>
      </c>
      <c r="U6" s="806"/>
      <c r="V6" s="806"/>
      <c r="W6" s="806"/>
      <c r="X6" s="806"/>
      <c r="Y6" s="806"/>
      <c r="Z6" s="806"/>
      <c r="AA6" s="807"/>
      <c r="AB6" s="264"/>
      <c r="AC6" s="801" t="s">
        <v>1569</v>
      </c>
      <c r="AD6" s="801"/>
      <c r="AE6" s="801"/>
      <c r="AF6" s="801"/>
      <c r="AG6" s="261"/>
      <c r="AH6" s="801" t="s">
        <v>1568</v>
      </c>
      <c r="AI6" s="801"/>
      <c r="AJ6" s="801"/>
      <c r="AK6" s="801"/>
      <c r="AL6" s="801" t="s">
        <v>1567</v>
      </c>
      <c r="AM6" s="801"/>
      <c r="AN6" s="801"/>
      <c r="AO6" s="801"/>
      <c r="AP6" s="561"/>
      <c r="AQ6" s="499"/>
    </row>
    <row r="7" spans="1:43" ht="14.25" thickBot="1">
      <c r="B7" s="501" t="s">
        <v>1547</v>
      </c>
      <c r="C7" s="502" t="s">
        <v>1570</v>
      </c>
      <c r="D7" s="562" t="s">
        <v>1571</v>
      </c>
      <c r="E7" s="563" t="s">
        <v>1148</v>
      </c>
      <c r="F7" s="564" t="s">
        <v>777</v>
      </c>
      <c r="G7" s="552" t="s">
        <v>778</v>
      </c>
      <c r="H7" s="565" t="s">
        <v>1552</v>
      </c>
      <c r="I7" s="566" t="s">
        <v>780</v>
      </c>
      <c r="J7" s="567" t="s">
        <v>1553</v>
      </c>
      <c r="K7" s="568" t="s">
        <v>782</v>
      </c>
      <c r="L7" s="569" t="s">
        <v>1554</v>
      </c>
      <c r="M7" s="553" t="s">
        <v>1467</v>
      </c>
      <c r="N7" s="570" t="s">
        <v>1572</v>
      </c>
      <c r="O7" s="571" t="s">
        <v>114</v>
      </c>
      <c r="P7" s="572" t="s">
        <v>115</v>
      </c>
      <c r="Q7" s="573" t="s">
        <v>1468</v>
      </c>
      <c r="R7" s="574" t="s">
        <v>1573</v>
      </c>
      <c r="S7" s="560"/>
      <c r="T7" s="575" t="s">
        <v>3153</v>
      </c>
      <c r="U7" s="576" t="s">
        <v>3155</v>
      </c>
      <c r="V7" s="575" t="s">
        <v>3153</v>
      </c>
      <c r="W7" s="576" t="s">
        <v>3156</v>
      </c>
      <c r="X7" s="575" t="s">
        <v>3154</v>
      </c>
      <c r="Y7" s="576" t="s">
        <v>3157</v>
      </c>
      <c r="Z7" s="575" t="s">
        <v>3154</v>
      </c>
      <c r="AA7" s="576" t="s">
        <v>3158</v>
      </c>
      <c r="AB7" s="560"/>
      <c r="AC7" s="577" t="s">
        <v>1575</v>
      </c>
      <c r="AD7" s="578" t="s">
        <v>1576</v>
      </c>
      <c r="AE7" s="579" t="s">
        <v>1538</v>
      </c>
      <c r="AF7" s="580" t="s">
        <v>1578</v>
      </c>
      <c r="AG7" s="335"/>
      <c r="AH7" s="573" t="s">
        <v>1024</v>
      </c>
      <c r="AI7" s="581" t="s">
        <v>3024</v>
      </c>
      <c r="AJ7" s="582" t="s">
        <v>3025</v>
      </c>
      <c r="AK7" s="583" t="s">
        <v>3026</v>
      </c>
      <c r="AL7" s="584" t="s">
        <v>777</v>
      </c>
      <c r="AM7" s="552" t="s">
        <v>778</v>
      </c>
      <c r="AN7" s="585" t="s">
        <v>3027</v>
      </c>
      <c r="AO7" s="566" t="s">
        <v>780</v>
      </c>
      <c r="AP7" s="719"/>
      <c r="AQ7" s="500" t="s">
        <v>1071</v>
      </c>
    </row>
    <row r="8" spans="1:43">
      <c r="B8" s="324" t="s">
        <v>1149</v>
      </c>
      <c r="C8" s="299" t="s">
        <v>1566</v>
      </c>
      <c r="D8" s="325" t="str">
        <f t="shared" ref="D8:D71" si="0">VLOOKUP(VLOOKUP($C8,舰娘数据_舰娘名基准全数据,3,0),数据转换_舰种,2,0)</f>
        <v>戦艦</v>
      </c>
      <c r="E8" s="326">
        <f t="shared" ref="E8:E71" si="1">VLOOKUP(C8,舰娘数据_舰娘名基准全数据,IF($C$4 = "最终值(Lv.155)",12,10),0)</f>
        <v>88</v>
      </c>
      <c r="F8" s="327">
        <f t="shared" ref="F8:F71" si="2">VLOOKUP(C8,舰娘数据_舰娘名基准全数据,IF($C$4 = "初期值",13,14),0)</f>
        <v>99</v>
      </c>
      <c r="G8" s="202">
        <f t="shared" ref="G8:G71" si="3">VLOOKUP(C8,舰娘数据_舰娘名基准全数据,IF($C$4 = "初期值",15,16),0)</f>
        <v>0</v>
      </c>
      <c r="H8" s="204">
        <f t="shared" ref="H8:H71" si="4">VLOOKUP(C8,舰娘数据_舰娘名基准全数据,IF($C$4 = "初期值",17,18),0)</f>
        <v>89</v>
      </c>
      <c r="I8" s="207">
        <f t="shared" ref="I8:I71" si="5">VLOOKUP(C8,舰娘数据_舰娘名基准全数据,IF($C$4 = "初期值",19,20),0)</f>
        <v>89</v>
      </c>
      <c r="J8" s="208">
        <f t="shared" ref="J8:J71" si="6">VLOOKUP(C8,舰娘数据_舰娘名基准全数据,IF($C$4 = "初期值",21,IF($C$4 = "最终值(Lv.99)",22,23)),0)</f>
        <v>0</v>
      </c>
      <c r="K8" s="116">
        <f t="shared" ref="K8:K71" si="7">VLOOKUP(C8,舰娘数据_舰娘名基准全数据,IF($C$4 = "初期值",24,IF($C$4 = "最终值(Lv.99)",25,26)),0)</f>
        <v>63</v>
      </c>
      <c r="L8" s="118">
        <f t="shared" ref="L8:L71" si="8">VLOOKUP(C8,舰娘数据_舰娘名基准全数据,IF($C$4 = "初期值",27,IF($C$4 = "最终值(Lv.99)",28,29)),0)</f>
        <v>54</v>
      </c>
      <c r="M8" s="328">
        <f t="shared" ref="M8:M71" si="9">VLOOKUP(C8,舰娘数据_舰娘名基准全数据,IF($C$4 = "初期值",30,31),0)</f>
        <v>79</v>
      </c>
      <c r="N8" s="329">
        <f t="shared" ref="N8:N71" si="10">VLOOKUP(C8,舰娘数据_舰娘名基准全数据,36,0)+VLOOKUP(C8,舰娘数据_舰娘名基准全数据,37,0)+VLOOKUP(C8,舰娘数据_舰娘名基准全数据,38,0)+VLOOKUP(C8,舰娘数据_舰娘名基准全数据,39,0)</f>
        <v>12</v>
      </c>
      <c r="O8" s="330" t="str">
        <f t="shared" ref="O8:O71" si="11">VLOOKUP(VLOOKUP($C8,舰娘数据_舰娘名基准全数据,32,0),数据转换_速力,2,0)</f>
        <v>低速</v>
      </c>
      <c r="P8" s="331" t="str">
        <f t="shared" ref="P8:P71" si="12">VLOOKUP(VLOOKUP($C8,舰娘数据_舰娘名基准全数据,33,0),数据转换_射程,2,0)</f>
        <v>長</v>
      </c>
      <c r="Q8" s="332">
        <f t="shared" ref="Q8:Q71" si="13">VLOOKUP(C8,舰娘数据_舰娘名基准全数据,55,0)</f>
        <v>100</v>
      </c>
      <c r="R8" s="205">
        <f t="shared" ref="R8:R71" si="14">VLOOKUP(C8,舰娘数据_舰娘名基准全数据,56,0)</f>
        <v>130</v>
      </c>
      <c r="S8" s="265"/>
      <c r="T8" s="558">
        <f t="shared" ref="T8:T71" si="15">VLOOKUP(C8,舰娘数据_舰娘名基准全数据,36,0)</f>
        <v>3</v>
      </c>
      <c r="U8" s="559" t="str">
        <f t="shared" ref="U8:U71" si="16">IF(VLOOKUP($C8,舰娘数据_舰娘名基准全数据,41,0)&gt;0,VLOOKUP(VLOOKUP($C8,舰娘数据_舰娘名基准全数据,41,0),舰娘装备数据_装备号基准全数据,2,0),"-")</f>
        <v>41cm連装砲</v>
      </c>
      <c r="V8" s="558">
        <f t="shared" ref="V8:V71" si="17">VLOOKUP(C8,舰娘数据_舰娘名基准全数据,37,0)</f>
        <v>3</v>
      </c>
      <c r="W8" s="559" t="str">
        <f t="shared" ref="W8:W71" si="18">IF(VLOOKUP($C8,舰娘数据_舰娘名基准全数据,42,0)&gt;0,VLOOKUP(VLOOKUP($C8,舰娘数据_舰娘名基准全数据,42,0),舰娘装备数据_装备号基准全数据,2,0),"-")</f>
        <v>14cm単装砲</v>
      </c>
      <c r="X8" s="558">
        <f t="shared" ref="X8:X71" si="19">VLOOKUP(C8,舰娘数据_舰娘名基准全数据,38,0)</f>
        <v>3</v>
      </c>
      <c r="Y8" s="559" t="str">
        <f t="shared" ref="Y8:Y71" si="20">IF(VLOOKUP($C8,舰娘数据_舰娘名基准全数据,43,0)&gt;0,VLOOKUP(VLOOKUP($C8,舰娘数据_舰娘名基准全数据,43,0),舰娘装备数据_装备号基准全数据,2,0),"-")</f>
        <v>零式水上偵察機</v>
      </c>
      <c r="Z8" s="558">
        <f t="shared" ref="Z8:Z71" si="21">VLOOKUP(C8,舰娘数据_舰娘名基准全数据,39,0)</f>
        <v>3</v>
      </c>
      <c r="AA8" s="559" t="str">
        <f t="shared" ref="AA8:AA71" si="22">IF(VLOOKUP($C8,舰娘数据_舰娘名基准全数据,44,0)&gt;0,VLOOKUP(VLOOKUP($C8,舰娘数据_舰娘名基准全数据,44,0),舰娘装备数据_装备号基准全数据,2,0),"-")</f>
        <v>-</v>
      </c>
      <c r="AB8" s="265"/>
      <c r="AC8" s="331">
        <f t="shared" ref="AC8:AC71" si="23">IF(VLOOKUP(C8,舰娘数据_舰娘名基准全数据,6,0)&gt;0,VLOOKUP(C8,舰娘数据_舰娘名基准全数据,6,0),"-")</f>
        <v>30</v>
      </c>
      <c r="AD8" s="333" t="str">
        <f t="shared" ref="AD8:AD71" si="24">IF(VLOOKUP(C8,舰娘数据_舰娘名基准全数据,9,0)&gt;0,1,"-")</f>
        <v>-</v>
      </c>
      <c r="AE8" s="330">
        <f t="shared" ref="AE8:AE71" si="25">IF(VLOOKUP(C8,舰娘数据_舰娘名基准全数据,7,0)&gt;0,VLOOKUP(C8,舰娘数据_舰娘名基准全数据,7,0),"-")</f>
        <v>800</v>
      </c>
      <c r="AF8" s="118">
        <f t="shared" ref="AF8:AF71" si="26">IF(VLOOKUP(C8,舰娘数据_舰娘名基准全数据,8,0)&gt;0,VLOOKUP(C8,舰娘数据_舰娘名基准全数据,8,0),"-")</f>
        <v>900</v>
      </c>
      <c r="AG8" s="262"/>
      <c r="AH8" s="332">
        <f t="shared" ref="AH8:AH71" si="27">VLOOKUP(C8,舰娘数据_舰娘名基准全数据,47,0)</f>
        <v>10</v>
      </c>
      <c r="AI8" s="330">
        <f t="shared" ref="AI8:AI71" si="28">VLOOKUP(C8,舰娘数据_舰娘名基准全数据,48,0)</f>
        <v>20</v>
      </c>
      <c r="AJ8" s="118">
        <f t="shared" ref="AJ8:AJ71" si="29">VLOOKUP(C8,舰娘数据_舰娘名基准全数据,49,0)</f>
        <v>40</v>
      </c>
      <c r="AK8" s="115">
        <f t="shared" ref="AK8:AK71" si="30">VLOOKUP(C8,舰娘数据_舰娘名基准全数据,50,0)</f>
        <v>3</v>
      </c>
      <c r="AL8" s="334">
        <f t="shared" ref="AL8:AL71" si="31">VLOOKUP(C8,舰娘数据_舰娘名基准全数据,51,0)</f>
        <v>5</v>
      </c>
      <c r="AM8" s="202">
        <f t="shared" ref="AM8:AM71" si="32">VLOOKUP(C8,舰娘数据_舰娘名基准全数据,52,0)</f>
        <v>0</v>
      </c>
      <c r="AN8" s="204">
        <f t="shared" ref="AN8:AN71" si="33">VLOOKUP(C8,舰娘数据_舰娘名基准全数据,53,0)</f>
        <v>1</v>
      </c>
      <c r="AO8" s="207">
        <f t="shared" ref="AO8:AO71" si="34">VLOOKUP(C8,舰娘数据_舰娘名基准全数据,54,0)</f>
        <v>4</v>
      </c>
      <c r="AP8" s="265"/>
      <c r="AQ8" s="300"/>
    </row>
    <row r="9" spans="1:43">
      <c r="B9" s="167" t="s">
        <v>1151</v>
      </c>
      <c r="C9" s="168" t="s">
        <v>545</v>
      </c>
      <c r="D9" s="45" t="str">
        <f t="shared" si="0"/>
        <v>戦艦</v>
      </c>
      <c r="E9" s="326">
        <f t="shared" si="1"/>
        <v>98</v>
      </c>
      <c r="F9" s="183">
        <f t="shared" si="2"/>
        <v>99</v>
      </c>
      <c r="G9" s="176">
        <f t="shared" si="3"/>
        <v>0</v>
      </c>
      <c r="H9" s="189">
        <f t="shared" si="4"/>
        <v>99</v>
      </c>
      <c r="I9" s="181">
        <f t="shared" si="5"/>
        <v>98</v>
      </c>
      <c r="J9" s="208">
        <f t="shared" si="6"/>
        <v>0</v>
      </c>
      <c r="K9" s="116">
        <f t="shared" si="7"/>
        <v>94</v>
      </c>
      <c r="L9" s="118">
        <f t="shared" si="8"/>
        <v>68</v>
      </c>
      <c r="M9" s="187">
        <f t="shared" si="9"/>
        <v>99</v>
      </c>
      <c r="N9" s="191">
        <f t="shared" si="10"/>
        <v>12</v>
      </c>
      <c r="O9" s="38" t="str">
        <f t="shared" si="11"/>
        <v>低速</v>
      </c>
      <c r="P9" s="185" t="str">
        <f t="shared" si="12"/>
        <v>長</v>
      </c>
      <c r="Q9" s="171">
        <f t="shared" si="13"/>
        <v>100</v>
      </c>
      <c r="R9" s="180">
        <f t="shared" si="14"/>
        <v>160</v>
      </c>
      <c r="S9" s="265"/>
      <c r="T9" s="554">
        <f t="shared" si="15"/>
        <v>3</v>
      </c>
      <c r="U9" s="555" t="str">
        <f t="shared" si="16"/>
        <v>41cm連装砲</v>
      </c>
      <c r="V9" s="554">
        <f t="shared" si="17"/>
        <v>3</v>
      </c>
      <c r="W9" s="555" t="str">
        <f t="shared" si="18"/>
        <v>41cm連装砲</v>
      </c>
      <c r="X9" s="554">
        <f t="shared" si="19"/>
        <v>3</v>
      </c>
      <c r="Y9" s="555" t="str">
        <f t="shared" si="20"/>
        <v>零式水上偵察機</v>
      </c>
      <c r="Z9" s="554">
        <f t="shared" si="21"/>
        <v>3</v>
      </c>
      <c r="AA9" s="555" t="str">
        <f t="shared" si="22"/>
        <v>-</v>
      </c>
      <c r="AB9" s="265"/>
      <c r="AC9" s="185" t="str">
        <f t="shared" si="23"/>
        <v>-</v>
      </c>
      <c r="AD9" s="267" t="str">
        <f t="shared" si="24"/>
        <v>-</v>
      </c>
      <c r="AE9" s="38" t="str">
        <f t="shared" si="25"/>
        <v>-</v>
      </c>
      <c r="AF9" s="52" t="str">
        <f t="shared" si="26"/>
        <v>-</v>
      </c>
      <c r="AG9" s="262"/>
      <c r="AH9" s="171">
        <f t="shared" si="27"/>
        <v>20</v>
      </c>
      <c r="AI9" s="38">
        <f t="shared" si="28"/>
        <v>30</v>
      </c>
      <c r="AJ9" s="52">
        <f t="shared" si="29"/>
        <v>50</v>
      </c>
      <c r="AK9" s="41">
        <f t="shared" si="30"/>
        <v>3</v>
      </c>
      <c r="AL9" s="259">
        <f t="shared" si="31"/>
        <v>5</v>
      </c>
      <c r="AM9" s="176">
        <f t="shared" si="32"/>
        <v>0</v>
      </c>
      <c r="AN9" s="189">
        <f t="shared" si="33"/>
        <v>2</v>
      </c>
      <c r="AO9" s="181">
        <f t="shared" si="34"/>
        <v>5</v>
      </c>
      <c r="AP9" s="265"/>
      <c r="AQ9" s="169"/>
    </row>
    <row r="10" spans="1:43">
      <c r="B10" s="167" t="s">
        <v>1152</v>
      </c>
      <c r="C10" s="168" t="s">
        <v>288</v>
      </c>
      <c r="D10" s="45" t="str">
        <f t="shared" si="0"/>
        <v>戦艦</v>
      </c>
      <c r="E10" s="174">
        <f t="shared" si="1"/>
        <v>88</v>
      </c>
      <c r="F10" s="183">
        <f t="shared" si="2"/>
        <v>99</v>
      </c>
      <c r="G10" s="176">
        <f t="shared" si="3"/>
        <v>0</v>
      </c>
      <c r="H10" s="189">
        <f t="shared" si="4"/>
        <v>89</v>
      </c>
      <c r="I10" s="181">
        <f t="shared" si="5"/>
        <v>89</v>
      </c>
      <c r="J10" s="208">
        <f t="shared" si="6"/>
        <v>0</v>
      </c>
      <c r="K10" s="116">
        <f t="shared" si="7"/>
        <v>63</v>
      </c>
      <c r="L10" s="118">
        <f t="shared" si="8"/>
        <v>54</v>
      </c>
      <c r="M10" s="187">
        <f t="shared" si="9"/>
        <v>39</v>
      </c>
      <c r="N10" s="191">
        <f t="shared" si="10"/>
        <v>12</v>
      </c>
      <c r="O10" s="38" t="str">
        <f t="shared" si="11"/>
        <v>低速</v>
      </c>
      <c r="P10" s="185" t="str">
        <f t="shared" si="12"/>
        <v>長</v>
      </c>
      <c r="Q10" s="171">
        <f t="shared" si="13"/>
        <v>100</v>
      </c>
      <c r="R10" s="180">
        <f t="shared" si="14"/>
        <v>130</v>
      </c>
      <c r="S10" s="265"/>
      <c r="T10" s="554">
        <f t="shared" si="15"/>
        <v>3</v>
      </c>
      <c r="U10" s="555" t="str">
        <f t="shared" si="16"/>
        <v>41cm連装砲</v>
      </c>
      <c r="V10" s="554">
        <f t="shared" si="17"/>
        <v>3</v>
      </c>
      <c r="W10" s="555" t="str">
        <f t="shared" si="18"/>
        <v>14cm単装砲</v>
      </c>
      <c r="X10" s="554">
        <f t="shared" si="19"/>
        <v>3</v>
      </c>
      <c r="Y10" s="555" t="str">
        <f t="shared" si="20"/>
        <v>零式水上偵察機</v>
      </c>
      <c r="Z10" s="554">
        <f t="shared" si="21"/>
        <v>3</v>
      </c>
      <c r="AA10" s="555" t="str">
        <f t="shared" si="22"/>
        <v>-</v>
      </c>
      <c r="AB10" s="265"/>
      <c r="AC10" s="185">
        <f t="shared" si="23"/>
        <v>30</v>
      </c>
      <c r="AD10" s="267" t="str">
        <f t="shared" si="24"/>
        <v>-</v>
      </c>
      <c r="AE10" s="38">
        <f t="shared" si="25"/>
        <v>800</v>
      </c>
      <c r="AF10" s="52">
        <f t="shared" si="26"/>
        <v>900</v>
      </c>
      <c r="AG10" s="262"/>
      <c r="AH10" s="171">
        <f t="shared" si="27"/>
        <v>10</v>
      </c>
      <c r="AI10" s="38">
        <f t="shared" si="28"/>
        <v>20</v>
      </c>
      <c r="AJ10" s="52">
        <f t="shared" si="29"/>
        <v>40</v>
      </c>
      <c r="AK10" s="41">
        <f t="shared" si="30"/>
        <v>3</v>
      </c>
      <c r="AL10" s="259">
        <f t="shared" si="31"/>
        <v>5</v>
      </c>
      <c r="AM10" s="176">
        <f t="shared" si="32"/>
        <v>0</v>
      </c>
      <c r="AN10" s="189">
        <f t="shared" si="33"/>
        <v>1</v>
      </c>
      <c r="AO10" s="181">
        <f t="shared" si="34"/>
        <v>4</v>
      </c>
      <c r="AP10" s="265"/>
      <c r="AQ10" s="169"/>
    </row>
    <row r="11" spans="1:43">
      <c r="B11" s="167" t="s">
        <v>1153</v>
      </c>
      <c r="C11" s="168" t="s">
        <v>546</v>
      </c>
      <c r="D11" s="45" t="str">
        <f t="shared" si="0"/>
        <v>戦艦</v>
      </c>
      <c r="E11" s="174">
        <f t="shared" si="1"/>
        <v>98</v>
      </c>
      <c r="F11" s="183">
        <f t="shared" si="2"/>
        <v>99</v>
      </c>
      <c r="G11" s="176">
        <f t="shared" si="3"/>
        <v>0</v>
      </c>
      <c r="H11" s="189">
        <f t="shared" si="4"/>
        <v>99</v>
      </c>
      <c r="I11" s="181">
        <f t="shared" si="5"/>
        <v>98</v>
      </c>
      <c r="J11" s="208">
        <f t="shared" si="6"/>
        <v>0</v>
      </c>
      <c r="K11" s="116">
        <f t="shared" si="7"/>
        <v>94</v>
      </c>
      <c r="L11" s="118">
        <f t="shared" si="8"/>
        <v>68</v>
      </c>
      <c r="M11" s="187">
        <f t="shared" si="9"/>
        <v>59</v>
      </c>
      <c r="N11" s="191">
        <f t="shared" si="10"/>
        <v>12</v>
      </c>
      <c r="O11" s="38" t="str">
        <f t="shared" si="11"/>
        <v>低速</v>
      </c>
      <c r="P11" s="185" t="str">
        <f t="shared" si="12"/>
        <v>長</v>
      </c>
      <c r="Q11" s="460">
        <f t="shared" si="13"/>
        <v>100</v>
      </c>
      <c r="R11" s="461">
        <f t="shared" si="14"/>
        <v>160</v>
      </c>
      <c r="S11" s="265"/>
      <c r="T11" s="554">
        <f t="shared" si="15"/>
        <v>3</v>
      </c>
      <c r="U11" s="555" t="str">
        <f t="shared" si="16"/>
        <v>41cm連装砲</v>
      </c>
      <c r="V11" s="554">
        <f t="shared" si="17"/>
        <v>3</v>
      </c>
      <c r="W11" s="555" t="str">
        <f t="shared" si="18"/>
        <v>41cm連装砲</v>
      </c>
      <c r="X11" s="554">
        <f t="shared" si="19"/>
        <v>3</v>
      </c>
      <c r="Y11" s="555" t="str">
        <f t="shared" si="20"/>
        <v>零式水上偵察機</v>
      </c>
      <c r="Z11" s="554">
        <f t="shared" si="21"/>
        <v>3</v>
      </c>
      <c r="AA11" s="555" t="str">
        <f t="shared" si="22"/>
        <v>-</v>
      </c>
      <c r="AB11" s="265"/>
      <c r="AC11" s="185" t="str">
        <f t="shared" si="23"/>
        <v>-</v>
      </c>
      <c r="AD11" s="267" t="str">
        <f t="shared" si="24"/>
        <v>-</v>
      </c>
      <c r="AE11" s="38" t="str">
        <f t="shared" si="25"/>
        <v>-</v>
      </c>
      <c r="AF11" s="462" t="str">
        <f t="shared" si="26"/>
        <v>-</v>
      </c>
      <c r="AG11" s="262"/>
      <c r="AH11" s="460">
        <f t="shared" si="27"/>
        <v>20</v>
      </c>
      <c r="AI11" s="38">
        <f t="shared" si="28"/>
        <v>30</v>
      </c>
      <c r="AJ11" s="462">
        <f t="shared" si="29"/>
        <v>50</v>
      </c>
      <c r="AK11" s="463">
        <f t="shared" si="30"/>
        <v>3</v>
      </c>
      <c r="AL11" s="259">
        <f t="shared" si="31"/>
        <v>5</v>
      </c>
      <c r="AM11" s="176">
        <f t="shared" si="32"/>
        <v>0</v>
      </c>
      <c r="AN11" s="189">
        <f t="shared" si="33"/>
        <v>2</v>
      </c>
      <c r="AO11" s="181">
        <f t="shared" si="34"/>
        <v>5</v>
      </c>
      <c r="AP11" s="265"/>
      <c r="AQ11" s="169"/>
    </row>
    <row r="12" spans="1:43">
      <c r="B12" s="167" t="s">
        <v>1459</v>
      </c>
      <c r="C12" s="168" t="s">
        <v>280</v>
      </c>
      <c r="D12" s="45" t="str">
        <f t="shared" si="0"/>
        <v>戦艦</v>
      </c>
      <c r="E12" s="174">
        <f t="shared" si="1"/>
        <v>82</v>
      </c>
      <c r="F12" s="183">
        <f t="shared" si="2"/>
        <v>89</v>
      </c>
      <c r="G12" s="176">
        <f t="shared" si="3"/>
        <v>0</v>
      </c>
      <c r="H12" s="189">
        <f t="shared" si="4"/>
        <v>79</v>
      </c>
      <c r="I12" s="181">
        <f t="shared" si="5"/>
        <v>89</v>
      </c>
      <c r="J12" s="208">
        <f t="shared" si="6"/>
        <v>0</v>
      </c>
      <c r="K12" s="116">
        <f t="shared" si="7"/>
        <v>64</v>
      </c>
      <c r="L12" s="118">
        <f t="shared" si="8"/>
        <v>50</v>
      </c>
      <c r="M12" s="187">
        <f t="shared" si="9"/>
        <v>69</v>
      </c>
      <c r="N12" s="191">
        <f t="shared" si="10"/>
        <v>12</v>
      </c>
      <c r="O12" s="38" t="str">
        <f t="shared" si="11"/>
        <v>低速</v>
      </c>
      <c r="P12" s="185" t="str">
        <f t="shared" si="12"/>
        <v>長</v>
      </c>
      <c r="Q12" s="171">
        <f t="shared" si="13"/>
        <v>85</v>
      </c>
      <c r="R12" s="180">
        <f t="shared" si="14"/>
        <v>120</v>
      </c>
      <c r="S12" s="265"/>
      <c r="T12" s="554">
        <f t="shared" si="15"/>
        <v>3</v>
      </c>
      <c r="U12" s="555" t="str">
        <f t="shared" si="16"/>
        <v>35.6cm連装砲</v>
      </c>
      <c r="V12" s="554">
        <f t="shared" si="17"/>
        <v>3</v>
      </c>
      <c r="W12" s="555" t="str">
        <f t="shared" si="18"/>
        <v>14cm単装砲</v>
      </c>
      <c r="X12" s="554">
        <f t="shared" si="19"/>
        <v>3</v>
      </c>
      <c r="Y12" s="555" t="str">
        <f t="shared" si="20"/>
        <v>零式水上偵察機</v>
      </c>
      <c r="Z12" s="554">
        <f t="shared" si="21"/>
        <v>3</v>
      </c>
      <c r="AA12" s="555" t="str">
        <f t="shared" si="22"/>
        <v>-</v>
      </c>
      <c r="AB12" s="265"/>
      <c r="AC12" s="185">
        <f t="shared" si="23"/>
        <v>10</v>
      </c>
      <c r="AD12" s="267" t="str">
        <f t="shared" si="24"/>
        <v>-</v>
      </c>
      <c r="AE12" s="38">
        <f t="shared" si="25"/>
        <v>500</v>
      </c>
      <c r="AF12" s="52">
        <f t="shared" si="26"/>
        <v>150</v>
      </c>
      <c r="AG12" s="262"/>
      <c r="AH12" s="171">
        <f t="shared" si="27"/>
        <v>9</v>
      </c>
      <c r="AI12" s="38">
        <f t="shared" si="28"/>
        <v>18</v>
      </c>
      <c r="AJ12" s="52">
        <f t="shared" si="29"/>
        <v>37</v>
      </c>
      <c r="AK12" s="41">
        <f t="shared" si="30"/>
        <v>3</v>
      </c>
      <c r="AL12" s="259">
        <f t="shared" si="31"/>
        <v>4</v>
      </c>
      <c r="AM12" s="176">
        <f t="shared" si="32"/>
        <v>0</v>
      </c>
      <c r="AN12" s="189">
        <f t="shared" si="33"/>
        <v>1</v>
      </c>
      <c r="AO12" s="181">
        <f t="shared" si="34"/>
        <v>4</v>
      </c>
      <c r="AP12" s="265"/>
      <c r="AQ12" s="169"/>
    </row>
    <row r="13" spans="1:43">
      <c r="B13" s="167" t="s">
        <v>1460</v>
      </c>
      <c r="C13" s="168" t="s">
        <v>299</v>
      </c>
      <c r="D13" s="45" t="str">
        <f t="shared" si="0"/>
        <v>戦艦</v>
      </c>
      <c r="E13" s="174">
        <f t="shared" si="1"/>
        <v>82</v>
      </c>
      <c r="F13" s="183">
        <f t="shared" si="2"/>
        <v>94</v>
      </c>
      <c r="G13" s="176">
        <f t="shared" si="3"/>
        <v>0</v>
      </c>
      <c r="H13" s="189">
        <f t="shared" si="4"/>
        <v>79</v>
      </c>
      <c r="I13" s="181">
        <f t="shared" si="5"/>
        <v>89</v>
      </c>
      <c r="J13" s="208">
        <f t="shared" si="6"/>
        <v>0</v>
      </c>
      <c r="K13" s="116">
        <f t="shared" si="7"/>
        <v>64</v>
      </c>
      <c r="L13" s="118">
        <f t="shared" si="8"/>
        <v>50</v>
      </c>
      <c r="M13" s="187">
        <f t="shared" si="9"/>
        <v>69</v>
      </c>
      <c r="N13" s="191">
        <f t="shared" si="10"/>
        <v>12</v>
      </c>
      <c r="O13" s="38" t="str">
        <f t="shared" si="11"/>
        <v>低速</v>
      </c>
      <c r="P13" s="185" t="str">
        <f t="shared" si="12"/>
        <v>長</v>
      </c>
      <c r="Q13" s="460">
        <f t="shared" si="13"/>
        <v>85</v>
      </c>
      <c r="R13" s="461">
        <f t="shared" si="14"/>
        <v>120</v>
      </c>
      <c r="S13" s="265"/>
      <c r="T13" s="554">
        <f t="shared" si="15"/>
        <v>3</v>
      </c>
      <c r="U13" s="555" t="str">
        <f t="shared" si="16"/>
        <v>35.6cm連装砲</v>
      </c>
      <c r="V13" s="554">
        <f t="shared" si="17"/>
        <v>3</v>
      </c>
      <c r="W13" s="555" t="str">
        <f t="shared" si="18"/>
        <v>14cm単装砲</v>
      </c>
      <c r="X13" s="554">
        <f t="shared" si="19"/>
        <v>3</v>
      </c>
      <c r="Y13" s="555" t="str">
        <f t="shared" si="20"/>
        <v>零式水上偵察機</v>
      </c>
      <c r="Z13" s="554">
        <f t="shared" si="21"/>
        <v>3</v>
      </c>
      <c r="AA13" s="555" t="str">
        <f t="shared" si="22"/>
        <v>-</v>
      </c>
      <c r="AB13" s="265"/>
      <c r="AC13" s="185">
        <f t="shared" si="23"/>
        <v>10</v>
      </c>
      <c r="AD13" s="267" t="str">
        <f t="shared" si="24"/>
        <v>-</v>
      </c>
      <c r="AE13" s="38">
        <f t="shared" si="25"/>
        <v>500</v>
      </c>
      <c r="AF13" s="462">
        <f t="shared" si="26"/>
        <v>150</v>
      </c>
      <c r="AG13" s="262"/>
      <c r="AH13" s="460">
        <f t="shared" si="27"/>
        <v>9</v>
      </c>
      <c r="AI13" s="38">
        <f t="shared" si="28"/>
        <v>18</v>
      </c>
      <c r="AJ13" s="462">
        <f t="shared" si="29"/>
        <v>37</v>
      </c>
      <c r="AK13" s="463">
        <f t="shared" si="30"/>
        <v>3</v>
      </c>
      <c r="AL13" s="259">
        <f t="shared" si="31"/>
        <v>4</v>
      </c>
      <c r="AM13" s="176">
        <f t="shared" si="32"/>
        <v>0</v>
      </c>
      <c r="AN13" s="189">
        <f t="shared" si="33"/>
        <v>1</v>
      </c>
      <c r="AO13" s="181">
        <f t="shared" si="34"/>
        <v>4</v>
      </c>
      <c r="AP13" s="265"/>
      <c r="AQ13" s="169"/>
    </row>
    <row r="14" spans="1:43">
      <c r="B14" s="370" t="s">
        <v>2952</v>
      </c>
      <c r="C14" s="168" t="s">
        <v>169</v>
      </c>
      <c r="D14" s="45" t="str">
        <f t="shared" si="0"/>
        <v>駆逐艦</v>
      </c>
      <c r="E14" s="174">
        <f t="shared" si="1"/>
        <v>20</v>
      </c>
      <c r="F14" s="183">
        <f t="shared" si="2"/>
        <v>29</v>
      </c>
      <c r="G14" s="176">
        <f t="shared" si="3"/>
        <v>79</v>
      </c>
      <c r="H14" s="189">
        <f t="shared" si="4"/>
        <v>49</v>
      </c>
      <c r="I14" s="181">
        <f t="shared" si="5"/>
        <v>29</v>
      </c>
      <c r="J14" s="208">
        <f t="shared" si="6"/>
        <v>63</v>
      </c>
      <c r="K14" s="116">
        <f t="shared" si="7"/>
        <v>111</v>
      </c>
      <c r="L14" s="118">
        <f t="shared" si="8"/>
        <v>26</v>
      </c>
      <c r="M14" s="187">
        <f t="shared" si="9"/>
        <v>99</v>
      </c>
      <c r="N14" s="191">
        <f t="shared" si="10"/>
        <v>0</v>
      </c>
      <c r="O14" s="38" t="str">
        <f t="shared" si="11"/>
        <v>高速</v>
      </c>
      <c r="P14" s="185" t="str">
        <f t="shared" si="12"/>
        <v>短</v>
      </c>
      <c r="Q14" s="460">
        <f t="shared" si="13"/>
        <v>15</v>
      </c>
      <c r="R14" s="461">
        <f t="shared" si="14"/>
        <v>20</v>
      </c>
      <c r="S14" s="265"/>
      <c r="T14" s="554">
        <f t="shared" si="15"/>
        <v>0</v>
      </c>
      <c r="U14" s="555" t="str">
        <f t="shared" si="16"/>
        <v>12.7cm連装砲</v>
      </c>
      <c r="V14" s="554">
        <f t="shared" si="17"/>
        <v>0</v>
      </c>
      <c r="W14" s="555" t="str">
        <f t="shared" si="18"/>
        <v>61cm四連装魚雷</v>
      </c>
      <c r="X14" s="554">
        <f t="shared" si="19"/>
        <v>0</v>
      </c>
      <c r="Y14" s="555" t="str">
        <f t="shared" si="20"/>
        <v>-</v>
      </c>
      <c r="Z14" s="554">
        <f t="shared" si="21"/>
        <v>0</v>
      </c>
      <c r="AA14" s="555" t="str">
        <f t="shared" si="22"/>
        <v>-</v>
      </c>
      <c r="AB14" s="265"/>
      <c r="AC14" s="185">
        <f t="shared" si="23"/>
        <v>20</v>
      </c>
      <c r="AD14" s="267" t="str">
        <f t="shared" si="24"/>
        <v>-</v>
      </c>
      <c r="AE14" s="38">
        <f t="shared" si="25"/>
        <v>100</v>
      </c>
      <c r="AF14" s="462">
        <f t="shared" si="26"/>
        <v>100</v>
      </c>
      <c r="AG14" s="262"/>
      <c r="AH14" s="460">
        <f t="shared" si="27"/>
        <v>1</v>
      </c>
      <c r="AI14" s="38">
        <f t="shared" si="28"/>
        <v>1</v>
      </c>
      <c r="AJ14" s="462">
        <f t="shared" si="29"/>
        <v>6</v>
      </c>
      <c r="AK14" s="463">
        <f t="shared" si="30"/>
        <v>0</v>
      </c>
      <c r="AL14" s="259">
        <f t="shared" si="31"/>
        <v>0</v>
      </c>
      <c r="AM14" s="176">
        <f t="shared" si="32"/>
        <v>1</v>
      </c>
      <c r="AN14" s="189">
        <f t="shared" si="33"/>
        <v>1</v>
      </c>
      <c r="AO14" s="181">
        <f t="shared" si="34"/>
        <v>1</v>
      </c>
      <c r="AP14" s="265"/>
      <c r="AQ14" s="169"/>
    </row>
    <row r="15" spans="1:43">
      <c r="B15" s="167" t="s">
        <v>1156</v>
      </c>
      <c r="C15" s="168" t="s">
        <v>498</v>
      </c>
      <c r="D15" s="45" t="str">
        <f t="shared" si="0"/>
        <v>駆逐艦</v>
      </c>
      <c r="E15" s="174">
        <f t="shared" si="1"/>
        <v>37</v>
      </c>
      <c r="F15" s="183">
        <f t="shared" si="2"/>
        <v>59</v>
      </c>
      <c r="G15" s="176">
        <f t="shared" si="3"/>
        <v>89</v>
      </c>
      <c r="H15" s="189">
        <f t="shared" si="4"/>
        <v>59</v>
      </c>
      <c r="I15" s="181">
        <f t="shared" si="5"/>
        <v>59</v>
      </c>
      <c r="J15" s="208">
        <f t="shared" si="6"/>
        <v>77</v>
      </c>
      <c r="K15" s="116">
        <f t="shared" si="7"/>
        <v>117</v>
      </c>
      <c r="L15" s="118">
        <f t="shared" si="8"/>
        <v>56</v>
      </c>
      <c r="M15" s="187">
        <f t="shared" si="9"/>
        <v>99</v>
      </c>
      <c r="N15" s="191">
        <f t="shared" si="10"/>
        <v>0</v>
      </c>
      <c r="O15" s="38" t="str">
        <f t="shared" si="11"/>
        <v>高速</v>
      </c>
      <c r="P15" s="185" t="str">
        <f t="shared" si="12"/>
        <v>短</v>
      </c>
      <c r="Q15" s="460">
        <f t="shared" si="13"/>
        <v>15</v>
      </c>
      <c r="R15" s="461">
        <f t="shared" si="14"/>
        <v>20</v>
      </c>
      <c r="S15" s="265"/>
      <c r="T15" s="554">
        <f t="shared" si="15"/>
        <v>0</v>
      </c>
      <c r="U15" s="555" t="str">
        <f t="shared" si="16"/>
        <v>10cm連装高角砲</v>
      </c>
      <c r="V15" s="554">
        <f t="shared" si="17"/>
        <v>0</v>
      </c>
      <c r="W15" s="555" t="str">
        <f t="shared" si="18"/>
        <v>61cm四連装(酸素)魚雷</v>
      </c>
      <c r="X15" s="554">
        <f t="shared" si="19"/>
        <v>0</v>
      </c>
      <c r="Y15" s="555" t="str">
        <f t="shared" si="20"/>
        <v>-</v>
      </c>
      <c r="Z15" s="554">
        <f t="shared" si="21"/>
        <v>0</v>
      </c>
      <c r="AA15" s="555" t="str">
        <f t="shared" si="22"/>
        <v>-</v>
      </c>
      <c r="AB15" s="265"/>
      <c r="AC15" s="185" t="str">
        <f t="shared" si="23"/>
        <v>-</v>
      </c>
      <c r="AD15" s="267" t="str">
        <f t="shared" si="24"/>
        <v>-</v>
      </c>
      <c r="AE15" s="38" t="str">
        <f t="shared" si="25"/>
        <v>-</v>
      </c>
      <c r="AF15" s="462" t="str">
        <f t="shared" si="26"/>
        <v>-</v>
      </c>
      <c r="AG15" s="262"/>
      <c r="AH15" s="460">
        <f t="shared" si="27"/>
        <v>1</v>
      </c>
      <c r="AI15" s="38">
        <f t="shared" si="28"/>
        <v>2</v>
      </c>
      <c r="AJ15" s="462">
        <f t="shared" si="29"/>
        <v>10</v>
      </c>
      <c r="AK15" s="463">
        <f t="shared" si="30"/>
        <v>0</v>
      </c>
      <c r="AL15" s="259">
        <f t="shared" si="31"/>
        <v>1</v>
      </c>
      <c r="AM15" s="176">
        <f t="shared" si="32"/>
        <v>1</v>
      </c>
      <c r="AN15" s="189">
        <f t="shared" si="33"/>
        <v>2</v>
      </c>
      <c r="AO15" s="181">
        <f t="shared" si="34"/>
        <v>2</v>
      </c>
      <c r="AP15" s="265"/>
      <c r="AQ15" s="169"/>
    </row>
    <row r="16" spans="1:43">
      <c r="B16" s="167" t="s">
        <v>1157</v>
      </c>
      <c r="C16" s="168" t="s">
        <v>291</v>
      </c>
      <c r="D16" s="45" t="str">
        <f t="shared" si="0"/>
        <v>正規空母</v>
      </c>
      <c r="E16" s="174">
        <f t="shared" si="1"/>
        <v>76</v>
      </c>
      <c r="F16" s="183">
        <f t="shared" si="2"/>
        <v>39</v>
      </c>
      <c r="G16" s="176">
        <f t="shared" si="3"/>
        <v>0</v>
      </c>
      <c r="H16" s="189">
        <f t="shared" si="4"/>
        <v>69</v>
      </c>
      <c r="I16" s="181">
        <f t="shared" si="5"/>
        <v>54</v>
      </c>
      <c r="J16" s="208">
        <f t="shared" si="6"/>
        <v>0</v>
      </c>
      <c r="K16" s="116">
        <f t="shared" si="7"/>
        <v>60</v>
      </c>
      <c r="L16" s="118">
        <f t="shared" si="8"/>
        <v>83</v>
      </c>
      <c r="M16" s="187">
        <f t="shared" si="9"/>
        <v>49</v>
      </c>
      <c r="N16" s="191">
        <f t="shared" si="10"/>
        <v>73</v>
      </c>
      <c r="O16" s="38" t="str">
        <f t="shared" si="11"/>
        <v>高速</v>
      </c>
      <c r="P16" s="185" t="str">
        <f t="shared" si="12"/>
        <v>短</v>
      </c>
      <c r="Q16" s="460">
        <f t="shared" si="13"/>
        <v>60</v>
      </c>
      <c r="R16" s="461">
        <f t="shared" si="14"/>
        <v>55</v>
      </c>
      <c r="S16" s="265"/>
      <c r="T16" s="554">
        <f t="shared" si="15"/>
        <v>18</v>
      </c>
      <c r="U16" s="555" t="str">
        <f t="shared" si="16"/>
        <v>零式艦戦21型</v>
      </c>
      <c r="V16" s="554">
        <f t="shared" si="17"/>
        <v>18</v>
      </c>
      <c r="W16" s="555" t="str">
        <f t="shared" si="18"/>
        <v>九九式艦爆</v>
      </c>
      <c r="X16" s="554">
        <f t="shared" si="19"/>
        <v>27</v>
      </c>
      <c r="Y16" s="555" t="str">
        <f t="shared" si="20"/>
        <v>九七式艦攻</v>
      </c>
      <c r="Z16" s="554">
        <f t="shared" si="21"/>
        <v>10</v>
      </c>
      <c r="AA16" s="555" t="str">
        <f t="shared" si="22"/>
        <v>-</v>
      </c>
      <c r="AB16" s="265"/>
      <c r="AC16" s="185">
        <f t="shared" si="23"/>
        <v>30</v>
      </c>
      <c r="AD16" s="267" t="str">
        <f t="shared" si="24"/>
        <v>-</v>
      </c>
      <c r="AE16" s="38">
        <f t="shared" si="25"/>
        <v>700</v>
      </c>
      <c r="AF16" s="462">
        <f t="shared" si="26"/>
        <v>300</v>
      </c>
      <c r="AG16" s="262"/>
      <c r="AH16" s="460">
        <f t="shared" si="27"/>
        <v>8</v>
      </c>
      <c r="AI16" s="38">
        <f t="shared" si="28"/>
        <v>12</v>
      </c>
      <c r="AJ16" s="462">
        <f t="shared" si="29"/>
        <v>30</v>
      </c>
      <c r="AK16" s="463">
        <f t="shared" si="30"/>
        <v>7</v>
      </c>
      <c r="AL16" s="259">
        <f t="shared" si="31"/>
        <v>0</v>
      </c>
      <c r="AM16" s="176">
        <f t="shared" si="32"/>
        <v>0</v>
      </c>
      <c r="AN16" s="189">
        <f t="shared" si="33"/>
        <v>5</v>
      </c>
      <c r="AO16" s="181">
        <f t="shared" si="34"/>
        <v>3</v>
      </c>
      <c r="AP16" s="265"/>
      <c r="AQ16" s="169"/>
    </row>
    <row r="17" spans="2:43">
      <c r="B17" s="167" t="s">
        <v>1159</v>
      </c>
      <c r="C17" s="168" t="s">
        <v>547</v>
      </c>
      <c r="D17" s="45" t="str">
        <f t="shared" si="0"/>
        <v>正規空母</v>
      </c>
      <c r="E17" s="174">
        <f t="shared" si="1"/>
        <v>85</v>
      </c>
      <c r="F17" s="183">
        <f t="shared" si="2"/>
        <v>54</v>
      </c>
      <c r="G17" s="176">
        <f t="shared" si="3"/>
        <v>0</v>
      </c>
      <c r="H17" s="189">
        <f t="shared" si="4"/>
        <v>79</v>
      </c>
      <c r="I17" s="181">
        <f t="shared" si="5"/>
        <v>79</v>
      </c>
      <c r="J17" s="208">
        <f t="shared" si="6"/>
        <v>0</v>
      </c>
      <c r="K17" s="116">
        <f t="shared" si="7"/>
        <v>92</v>
      </c>
      <c r="L17" s="118">
        <f t="shared" si="8"/>
        <v>111</v>
      </c>
      <c r="M17" s="187">
        <f t="shared" si="9"/>
        <v>59</v>
      </c>
      <c r="N17" s="191">
        <f t="shared" si="10"/>
        <v>82</v>
      </c>
      <c r="O17" s="38" t="str">
        <f t="shared" si="11"/>
        <v>高速</v>
      </c>
      <c r="P17" s="185" t="str">
        <f t="shared" si="12"/>
        <v>短</v>
      </c>
      <c r="Q17" s="460">
        <f t="shared" si="13"/>
        <v>75</v>
      </c>
      <c r="R17" s="461">
        <f t="shared" si="14"/>
        <v>75</v>
      </c>
      <c r="S17" s="265"/>
      <c r="T17" s="554">
        <f t="shared" si="15"/>
        <v>20</v>
      </c>
      <c r="U17" s="555" t="str">
        <f t="shared" si="16"/>
        <v>零式艦戦52型</v>
      </c>
      <c r="V17" s="554">
        <f t="shared" si="17"/>
        <v>20</v>
      </c>
      <c r="W17" s="555" t="str">
        <f t="shared" si="18"/>
        <v>彗星</v>
      </c>
      <c r="X17" s="554">
        <f t="shared" si="19"/>
        <v>32</v>
      </c>
      <c r="Y17" s="555" t="str">
        <f t="shared" si="20"/>
        <v>九七式艦攻</v>
      </c>
      <c r="Z17" s="554">
        <f t="shared" si="21"/>
        <v>10</v>
      </c>
      <c r="AA17" s="555" t="str">
        <f t="shared" si="22"/>
        <v>-</v>
      </c>
      <c r="AB17" s="265"/>
      <c r="AC17" s="185" t="str">
        <f t="shared" si="23"/>
        <v>-</v>
      </c>
      <c r="AD17" s="267" t="str">
        <f t="shared" si="24"/>
        <v>-</v>
      </c>
      <c r="AE17" s="38" t="str">
        <f t="shared" si="25"/>
        <v>-</v>
      </c>
      <c r="AF17" s="462" t="str">
        <f t="shared" si="26"/>
        <v>-</v>
      </c>
      <c r="AG17" s="262"/>
      <c r="AH17" s="460">
        <f t="shared" si="27"/>
        <v>10</v>
      </c>
      <c r="AI17" s="38">
        <f t="shared" si="28"/>
        <v>15</v>
      </c>
      <c r="AJ17" s="462">
        <f t="shared" si="29"/>
        <v>35</v>
      </c>
      <c r="AK17" s="463">
        <f t="shared" si="30"/>
        <v>12</v>
      </c>
      <c r="AL17" s="259">
        <f t="shared" si="31"/>
        <v>0</v>
      </c>
      <c r="AM17" s="176">
        <f t="shared" si="32"/>
        <v>0</v>
      </c>
      <c r="AN17" s="189">
        <f t="shared" si="33"/>
        <v>5</v>
      </c>
      <c r="AO17" s="181">
        <f t="shared" si="34"/>
        <v>4</v>
      </c>
      <c r="AP17" s="265"/>
      <c r="AQ17" s="169"/>
    </row>
    <row r="18" spans="2:43">
      <c r="B18" s="167" t="s">
        <v>1160</v>
      </c>
      <c r="C18" s="168" t="s">
        <v>293</v>
      </c>
      <c r="D18" s="45" t="str">
        <f t="shared" si="0"/>
        <v>正規空母</v>
      </c>
      <c r="E18" s="174">
        <f t="shared" si="1"/>
        <v>79</v>
      </c>
      <c r="F18" s="183">
        <f t="shared" si="2"/>
        <v>39</v>
      </c>
      <c r="G18" s="176">
        <f t="shared" si="3"/>
        <v>0</v>
      </c>
      <c r="H18" s="189">
        <f t="shared" si="4"/>
        <v>69</v>
      </c>
      <c r="I18" s="181">
        <f t="shared" si="5"/>
        <v>59</v>
      </c>
      <c r="J18" s="208">
        <f t="shared" si="6"/>
        <v>0</v>
      </c>
      <c r="K18" s="116">
        <f t="shared" si="7"/>
        <v>61</v>
      </c>
      <c r="L18" s="118">
        <f t="shared" si="8"/>
        <v>85</v>
      </c>
      <c r="M18" s="187">
        <f t="shared" si="9"/>
        <v>49</v>
      </c>
      <c r="N18" s="191">
        <f t="shared" si="10"/>
        <v>93</v>
      </c>
      <c r="O18" s="38" t="str">
        <f t="shared" si="11"/>
        <v>高速</v>
      </c>
      <c r="P18" s="185" t="str">
        <f t="shared" si="12"/>
        <v>短</v>
      </c>
      <c r="Q18" s="460">
        <f t="shared" si="13"/>
        <v>60</v>
      </c>
      <c r="R18" s="461">
        <f t="shared" si="14"/>
        <v>55</v>
      </c>
      <c r="S18" s="265"/>
      <c r="T18" s="554">
        <f t="shared" si="15"/>
        <v>18</v>
      </c>
      <c r="U18" s="555" t="str">
        <f t="shared" si="16"/>
        <v>零式艦戦21型</v>
      </c>
      <c r="V18" s="554">
        <f t="shared" si="17"/>
        <v>18</v>
      </c>
      <c r="W18" s="555" t="str">
        <f t="shared" si="18"/>
        <v>九九式艦爆</v>
      </c>
      <c r="X18" s="554">
        <f t="shared" si="19"/>
        <v>45</v>
      </c>
      <c r="Y18" s="555" t="str">
        <f t="shared" si="20"/>
        <v>九七式艦攻</v>
      </c>
      <c r="Z18" s="554">
        <f t="shared" si="21"/>
        <v>12</v>
      </c>
      <c r="AA18" s="555" t="str">
        <f t="shared" si="22"/>
        <v>-</v>
      </c>
      <c r="AB18" s="265"/>
      <c r="AC18" s="185">
        <f t="shared" si="23"/>
        <v>30</v>
      </c>
      <c r="AD18" s="267" t="str">
        <f t="shared" si="24"/>
        <v>-</v>
      </c>
      <c r="AE18" s="38">
        <f t="shared" si="25"/>
        <v>750</v>
      </c>
      <c r="AF18" s="462">
        <f t="shared" si="26"/>
        <v>300</v>
      </c>
      <c r="AG18" s="262"/>
      <c r="AH18" s="460">
        <f t="shared" si="27"/>
        <v>8</v>
      </c>
      <c r="AI18" s="38">
        <f t="shared" si="28"/>
        <v>14</v>
      </c>
      <c r="AJ18" s="462">
        <f t="shared" si="29"/>
        <v>32</v>
      </c>
      <c r="AK18" s="463">
        <f t="shared" si="30"/>
        <v>9</v>
      </c>
      <c r="AL18" s="259">
        <f t="shared" si="31"/>
        <v>0</v>
      </c>
      <c r="AM18" s="176">
        <f t="shared" si="32"/>
        <v>0</v>
      </c>
      <c r="AN18" s="189">
        <f t="shared" si="33"/>
        <v>5</v>
      </c>
      <c r="AO18" s="181">
        <f t="shared" si="34"/>
        <v>3</v>
      </c>
      <c r="AP18" s="265"/>
      <c r="AQ18" s="169"/>
    </row>
    <row r="19" spans="2:43">
      <c r="B19" s="167" t="s">
        <v>1161</v>
      </c>
      <c r="C19" s="168" t="s">
        <v>548</v>
      </c>
      <c r="D19" s="45" t="str">
        <f t="shared" si="0"/>
        <v>正規空母</v>
      </c>
      <c r="E19" s="174">
        <f t="shared" si="1"/>
        <v>87</v>
      </c>
      <c r="F19" s="183">
        <f t="shared" si="2"/>
        <v>49</v>
      </c>
      <c r="G19" s="176">
        <f t="shared" si="3"/>
        <v>0</v>
      </c>
      <c r="H19" s="189">
        <f t="shared" si="4"/>
        <v>79</v>
      </c>
      <c r="I19" s="181">
        <f t="shared" si="5"/>
        <v>79</v>
      </c>
      <c r="J19" s="208">
        <f t="shared" si="6"/>
        <v>0</v>
      </c>
      <c r="K19" s="116">
        <f t="shared" si="7"/>
        <v>92</v>
      </c>
      <c r="L19" s="118">
        <f t="shared" si="8"/>
        <v>111</v>
      </c>
      <c r="M19" s="187">
        <f t="shared" si="9"/>
        <v>59</v>
      </c>
      <c r="N19" s="191">
        <f t="shared" si="10"/>
        <v>98</v>
      </c>
      <c r="O19" s="38" t="str">
        <f t="shared" si="11"/>
        <v>高速</v>
      </c>
      <c r="P19" s="185" t="str">
        <f t="shared" si="12"/>
        <v>短</v>
      </c>
      <c r="Q19" s="460">
        <f t="shared" si="13"/>
        <v>80</v>
      </c>
      <c r="R19" s="461">
        <f t="shared" si="14"/>
        <v>80</v>
      </c>
      <c r="S19" s="265"/>
      <c r="T19" s="554">
        <f t="shared" si="15"/>
        <v>20</v>
      </c>
      <c r="U19" s="555" t="str">
        <f t="shared" si="16"/>
        <v>零式艦戦52型</v>
      </c>
      <c r="V19" s="554">
        <f t="shared" si="17"/>
        <v>20</v>
      </c>
      <c r="W19" s="555" t="str">
        <f t="shared" si="18"/>
        <v>彗星</v>
      </c>
      <c r="X19" s="554">
        <f t="shared" si="19"/>
        <v>46</v>
      </c>
      <c r="Y19" s="555" t="str">
        <f t="shared" si="20"/>
        <v>九七式艦攻</v>
      </c>
      <c r="Z19" s="554">
        <f t="shared" si="21"/>
        <v>12</v>
      </c>
      <c r="AA19" s="555" t="str">
        <f t="shared" si="22"/>
        <v>-</v>
      </c>
      <c r="AB19" s="265"/>
      <c r="AC19" s="185" t="str">
        <f t="shared" si="23"/>
        <v>-</v>
      </c>
      <c r="AD19" s="267" t="str">
        <f t="shared" si="24"/>
        <v>-</v>
      </c>
      <c r="AE19" s="38" t="str">
        <f t="shared" si="25"/>
        <v>-</v>
      </c>
      <c r="AF19" s="462" t="str">
        <f t="shared" si="26"/>
        <v>-</v>
      </c>
      <c r="AG19" s="262"/>
      <c r="AH19" s="460">
        <f t="shared" si="27"/>
        <v>10</v>
      </c>
      <c r="AI19" s="38">
        <f t="shared" si="28"/>
        <v>17</v>
      </c>
      <c r="AJ19" s="462">
        <f t="shared" si="29"/>
        <v>40</v>
      </c>
      <c r="AK19" s="463">
        <f t="shared" si="30"/>
        <v>15</v>
      </c>
      <c r="AL19" s="259">
        <f t="shared" si="31"/>
        <v>0</v>
      </c>
      <c r="AM19" s="176">
        <f t="shared" si="32"/>
        <v>0</v>
      </c>
      <c r="AN19" s="189">
        <f t="shared" si="33"/>
        <v>5</v>
      </c>
      <c r="AO19" s="181">
        <f t="shared" si="34"/>
        <v>4</v>
      </c>
      <c r="AP19" s="265"/>
      <c r="AQ19" s="169"/>
    </row>
    <row r="20" spans="2:43">
      <c r="B20" s="167" t="s">
        <v>1162</v>
      </c>
      <c r="C20" s="168" t="s">
        <v>304</v>
      </c>
      <c r="D20" s="45" t="str">
        <f t="shared" si="0"/>
        <v>正規空母</v>
      </c>
      <c r="E20" s="174">
        <f t="shared" si="1"/>
        <v>57</v>
      </c>
      <c r="F20" s="183">
        <f t="shared" si="2"/>
        <v>29</v>
      </c>
      <c r="G20" s="176">
        <f t="shared" si="3"/>
        <v>0</v>
      </c>
      <c r="H20" s="189">
        <f t="shared" si="4"/>
        <v>69</v>
      </c>
      <c r="I20" s="181">
        <f t="shared" si="5"/>
        <v>49</v>
      </c>
      <c r="J20" s="208">
        <f t="shared" si="6"/>
        <v>0</v>
      </c>
      <c r="K20" s="116">
        <f t="shared" si="7"/>
        <v>73</v>
      </c>
      <c r="L20" s="118">
        <f t="shared" si="8"/>
        <v>84</v>
      </c>
      <c r="M20" s="187">
        <f t="shared" si="9"/>
        <v>49</v>
      </c>
      <c r="N20" s="191">
        <f t="shared" si="10"/>
        <v>64</v>
      </c>
      <c r="O20" s="38" t="str">
        <f t="shared" si="11"/>
        <v>高速</v>
      </c>
      <c r="P20" s="185" t="str">
        <f t="shared" si="12"/>
        <v>短</v>
      </c>
      <c r="Q20" s="460">
        <f t="shared" si="13"/>
        <v>50</v>
      </c>
      <c r="R20" s="461">
        <f t="shared" si="14"/>
        <v>50</v>
      </c>
      <c r="S20" s="265"/>
      <c r="T20" s="554">
        <f t="shared" si="15"/>
        <v>12</v>
      </c>
      <c r="U20" s="555" t="str">
        <f t="shared" si="16"/>
        <v>零式艦戦21型</v>
      </c>
      <c r="V20" s="554">
        <f t="shared" si="17"/>
        <v>27</v>
      </c>
      <c r="W20" s="555" t="str">
        <f t="shared" si="18"/>
        <v>九九式艦爆</v>
      </c>
      <c r="X20" s="554">
        <f t="shared" si="19"/>
        <v>18</v>
      </c>
      <c r="Y20" s="555" t="str">
        <f t="shared" si="20"/>
        <v>九七式艦攻</v>
      </c>
      <c r="Z20" s="554">
        <f t="shared" si="21"/>
        <v>7</v>
      </c>
      <c r="AA20" s="555" t="str">
        <f t="shared" si="22"/>
        <v>-</v>
      </c>
      <c r="AB20" s="265"/>
      <c r="AC20" s="185">
        <f t="shared" si="23"/>
        <v>30</v>
      </c>
      <c r="AD20" s="267" t="str">
        <f t="shared" si="24"/>
        <v>-</v>
      </c>
      <c r="AE20" s="38">
        <f t="shared" si="25"/>
        <v>650</v>
      </c>
      <c r="AF20" s="462">
        <f t="shared" si="26"/>
        <v>300</v>
      </c>
      <c r="AG20" s="262"/>
      <c r="AH20" s="460">
        <f t="shared" si="27"/>
        <v>7</v>
      </c>
      <c r="AI20" s="38">
        <f t="shared" si="28"/>
        <v>10</v>
      </c>
      <c r="AJ20" s="462">
        <f t="shared" si="29"/>
        <v>26</v>
      </c>
      <c r="AK20" s="463">
        <f t="shared" si="30"/>
        <v>6</v>
      </c>
      <c r="AL20" s="259">
        <f t="shared" si="31"/>
        <v>0</v>
      </c>
      <c r="AM20" s="176">
        <f t="shared" si="32"/>
        <v>0</v>
      </c>
      <c r="AN20" s="189">
        <f t="shared" si="33"/>
        <v>4</v>
      </c>
      <c r="AO20" s="181">
        <f t="shared" si="34"/>
        <v>3</v>
      </c>
      <c r="AP20" s="265"/>
      <c r="AQ20" s="169"/>
    </row>
    <row r="21" spans="2:43">
      <c r="B21" s="167" t="s">
        <v>1163</v>
      </c>
      <c r="C21" s="168" t="s">
        <v>549</v>
      </c>
      <c r="D21" s="45" t="str">
        <f t="shared" si="0"/>
        <v>正規空母</v>
      </c>
      <c r="E21" s="174">
        <f t="shared" si="1"/>
        <v>72</v>
      </c>
      <c r="F21" s="183">
        <f t="shared" si="2"/>
        <v>39</v>
      </c>
      <c r="G21" s="176">
        <f t="shared" si="3"/>
        <v>0</v>
      </c>
      <c r="H21" s="189">
        <f t="shared" si="4"/>
        <v>79</v>
      </c>
      <c r="I21" s="181">
        <f t="shared" si="5"/>
        <v>69</v>
      </c>
      <c r="J21" s="208">
        <f t="shared" si="6"/>
        <v>0</v>
      </c>
      <c r="K21" s="116">
        <f t="shared" si="7"/>
        <v>89</v>
      </c>
      <c r="L21" s="118">
        <f t="shared" si="8"/>
        <v>113</v>
      </c>
      <c r="M21" s="187">
        <f t="shared" si="9"/>
        <v>59</v>
      </c>
      <c r="N21" s="191">
        <f t="shared" si="10"/>
        <v>73</v>
      </c>
      <c r="O21" s="38" t="str">
        <f t="shared" si="11"/>
        <v>高速</v>
      </c>
      <c r="P21" s="185" t="str">
        <f t="shared" si="12"/>
        <v>短</v>
      </c>
      <c r="Q21" s="460">
        <f t="shared" si="13"/>
        <v>65</v>
      </c>
      <c r="R21" s="461">
        <f t="shared" si="14"/>
        <v>65</v>
      </c>
      <c r="S21" s="265"/>
      <c r="T21" s="554">
        <f t="shared" si="15"/>
        <v>18</v>
      </c>
      <c r="U21" s="555" t="str">
        <f t="shared" si="16"/>
        <v>零式艦戦52型</v>
      </c>
      <c r="V21" s="554">
        <f t="shared" si="17"/>
        <v>27</v>
      </c>
      <c r="W21" s="555" t="str">
        <f t="shared" si="18"/>
        <v>彗星</v>
      </c>
      <c r="X21" s="554">
        <f t="shared" si="19"/>
        <v>18</v>
      </c>
      <c r="Y21" s="555" t="str">
        <f t="shared" si="20"/>
        <v>九七式艦攻</v>
      </c>
      <c r="Z21" s="554">
        <f t="shared" si="21"/>
        <v>10</v>
      </c>
      <c r="AA21" s="555" t="str">
        <f t="shared" si="22"/>
        <v>-</v>
      </c>
      <c r="AB21" s="265"/>
      <c r="AC21" s="185">
        <f t="shared" si="23"/>
        <v>78</v>
      </c>
      <c r="AD21" s="267" t="str">
        <f t="shared" si="24"/>
        <v>-</v>
      </c>
      <c r="AE21" s="38">
        <f t="shared" si="25"/>
        <v>1200</v>
      </c>
      <c r="AF21" s="462">
        <f t="shared" si="26"/>
        <v>1700</v>
      </c>
      <c r="AG21" s="262"/>
      <c r="AH21" s="460">
        <f t="shared" si="27"/>
        <v>9</v>
      </c>
      <c r="AI21" s="38">
        <f t="shared" si="28"/>
        <v>13</v>
      </c>
      <c r="AJ21" s="462">
        <f t="shared" si="29"/>
        <v>30</v>
      </c>
      <c r="AK21" s="463">
        <f t="shared" si="30"/>
        <v>10</v>
      </c>
      <c r="AL21" s="259">
        <f t="shared" si="31"/>
        <v>0</v>
      </c>
      <c r="AM21" s="176">
        <f t="shared" si="32"/>
        <v>0</v>
      </c>
      <c r="AN21" s="189">
        <f t="shared" si="33"/>
        <v>4</v>
      </c>
      <c r="AO21" s="181">
        <f t="shared" si="34"/>
        <v>4</v>
      </c>
      <c r="AP21" s="265"/>
      <c r="AQ21" s="169"/>
    </row>
    <row r="22" spans="2:43">
      <c r="B22" s="167" t="s">
        <v>1164</v>
      </c>
      <c r="C22" s="168" t="s">
        <v>306</v>
      </c>
      <c r="D22" s="45" t="str">
        <f t="shared" si="0"/>
        <v>正規空母</v>
      </c>
      <c r="E22" s="174">
        <f t="shared" si="1"/>
        <v>57</v>
      </c>
      <c r="F22" s="183">
        <f t="shared" si="2"/>
        <v>29</v>
      </c>
      <c r="G22" s="176">
        <f t="shared" si="3"/>
        <v>0</v>
      </c>
      <c r="H22" s="189">
        <f t="shared" si="4"/>
        <v>69</v>
      </c>
      <c r="I22" s="181">
        <f t="shared" si="5"/>
        <v>49</v>
      </c>
      <c r="J22" s="208">
        <f t="shared" si="6"/>
        <v>0</v>
      </c>
      <c r="K22" s="116">
        <f t="shared" si="7"/>
        <v>87</v>
      </c>
      <c r="L22" s="118">
        <f t="shared" si="8"/>
        <v>84</v>
      </c>
      <c r="M22" s="187">
        <f t="shared" si="9"/>
        <v>89</v>
      </c>
      <c r="N22" s="191">
        <f t="shared" si="10"/>
        <v>64</v>
      </c>
      <c r="O22" s="38" t="str">
        <f t="shared" si="11"/>
        <v>高速</v>
      </c>
      <c r="P22" s="185" t="str">
        <f t="shared" si="12"/>
        <v>短</v>
      </c>
      <c r="Q22" s="460">
        <f t="shared" si="13"/>
        <v>50</v>
      </c>
      <c r="R22" s="461">
        <f t="shared" si="14"/>
        <v>50</v>
      </c>
      <c r="S22" s="265"/>
      <c r="T22" s="554">
        <f t="shared" si="15"/>
        <v>12</v>
      </c>
      <c r="U22" s="555" t="str">
        <f t="shared" si="16"/>
        <v>零式艦戦21型</v>
      </c>
      <c r="V22" s="554">
        <f t="shared" si="17"/>
        <v>27</v>
      </c>
      <c r="W22" s="555" t="str">
        <f t="shared" si="18"/>
        <v>九九式艦爆</v>
      </c>
      <c r="X22" s="554">
        <f t="shared" si="19"/>
        <v>18</v>
      </c>
      <c r="Y22" s="555" t="str">
        <f t="shared" si="20"/>
        <v>九七式艦攻</v>
      </c>
      <c r="Z22" s="554">
        <f t="shared" si="21"/>
        <v>7</v>
      </c>
      <c r="AA22" s="555" t="str">
        <f t="shared" si="22"/>
        <v>-</v>
      </c>
      <c r="AB22" s="265"/>
      <c r="AC22" s="185">
        <f t="shared" si="23"/>
        <v>30</v>
      </c>
      <c r="AD22" s="267" t="str">
        <f t="shared" si="24"/>
        <v>-</v>
      </c>
      <c r="AE22" s="38">
        <f t="shared" si="25"/>
        <v>650</v>
      </c>
      <c r="AF22" s="462">
        <f t="shared" si="26"/>
        <v>300</v>
      </c>
      <c r="AG22" s="262"/>
      <c r="AH22" s="460">
        <f t="shared" si="27"/>
        <v>7</v>
      </c>
      <c r="AI22" s="38">
        <f t="shared" si="28"/>
        <v>10</v>
      </c>
      <c r="AJ22" s="462">
        <f t="shared" si="29"/>
        <v>26</v>
      </c>
      <c r="AK22" s="463">
        <f t="shared" si="30"/>
        <v>6</v>
      </c>
      <c r="AL22" s="259">
        <f t="shared" si="31"/>
        <v>0</v>
      </c>
      <c r="AM22" s="176">
        <f t="shared" si="32"/>
        <v>0</v>
      </c>
      <c r="AN22" s="189">
        <f t="shared" si="33"/>
        <v>4</v>
      </c>
      <c r="AO22" s="181">
        <f t="shared" si="34"/>
        <v>3</v>
      </c>
      <c r="AP22" s="265"/>
      <c r="AQ22" s="169"/>
    </row>
    <row r="23" spans="2:43">
      <c r="B23" s="167" t="s">
        <v>1165</v>
      </c>
      <c r="C23" s="168" t="s">
        <v>550</v>
      </c>
      <c r="D23" s="45" t="str">
        <f t="shared" si="0"/>
        <v>正規空母</v>
      </c>
      <c r="E23" s="174">
        <f t="shared" si="1"/>
        <v>72</v>
      </c>
      <c r="F23" s="183">
        <f t="shared" si="2"/>
        <v>39</v>
      </c>
      <c r="G23" s="176">
        <f t="shared" si="3"/>
        <v>0</v>
      </c>
      <c r="H23" s="189">
        <f t="shared" si="4"/>
        <v>79</v>
      </c>
      <c r="I23" s="181">
        <f t="shared" si="5"/>
        <v>69</v>
      </c>
      <c r="J23" s="208">
        <f t="shared" si="6"/>
        <v>0</v>
      </c>
      <c r="K23" s="116">
        <f t="shared" si="7"/>
        <v>102</v>
      </c>
      <c r="L23" s="118">
        <f t="shared" si="8"/>
        <v>113</v>
      </c>
      <c r="M23" s="187">
        <f t="shared" si="9"/>
        <v>89</v>
      </c>
      <c r="N23" s="191">
        <f t="shared" si="10"/>
        <v>73</v>
      </c>
      <c r="O23" s="38" t="str">
        <f t="shared" si="11"/>
        <v>高速</v>
      </c>
      <c r="P23" s="185" t="str">
        <f t="shared" si="12"/>
        <v>短</v>
      </c>
      <c r="Q23" s="460">
        <f t="shared" si="13"/>
        <v>65</v>
      </c>
      <c r="R23" s="461">
        <f t="shared" si="14"/>
        <v>65</v>
      </c>
      <c r="S23" s="265"/>
      <c r="T23" s="554">
        <f t="shared" si="15"/>
        <v>18</v>
      </c>
      <c r="U23" s="555" t="str">
        <f t="shared" si="16"/>
        <v>零式艦戦52型</v>
      </c>
      <c r="V23" s="554">
        <f t="shared" si="17"/>
        <v>27</v>
      </c>
      <c r="W23" s="555" t="str">
        <f t="shared" si="18"/>
        <v>彗星</v>
      </c>
      <c r="X23" s="554">
        <f t="shared" si="19"/>
        <v>18</v>
      </c>
      <c r="Y23" s="555" t="str">
        <f t="shared" si="20"/>
        <v>九七式艦攻</v>
      </c>
      <c r="Z23" s="554">
        <f t="shared" si="21"/>
        <v>10</v>
      </c>
      <c r="AA23" s="555" t="str">
        <f t="shared" si="22"/>
        <v>-</v>
      </c>
      <c r="AB23" s="265"/>
      <c r="AC23" s="185">
        <f t="shared" si="23"/>
        <v>77</v>
      </c>
      <c r="AD23" s="267" t="str">
        <f t="shared" si="24"/>
        <v>-</v>
      </c>
      <c r="AE23" s="38">
        <f t="shared" si="25"/>
        <v>1200</v>
      </c>
      <c r="AF23" s="462">
        <f t="shared" si="26"/>
        <v>1700</v>
      </c>
      <c r="AG23" s="262"/>
      <c r="AH23" s="460">
        <f t="shared" si="27"/>
        <v>9</v>
      </c>
      <c r="AI23" s="38">
        <f t="shared" si="28"/>
        <v>13</v>
      </c>
      <c r="AJ23" s="462">
        <f t="shared" si="29"/>
        <v>30</v>
      </c>
      <c r="AK23" s="463">
        <f t="shared" si="30"/>
        <v>10</v>
      </c>
      <c r="AL23" s="259">
        <f t="shared" si="31"/>
        <v>0</v>
      </c>
      <c r="AM23" s="176">
        <f t="shared" si="32"/>
        <v>0</v>
      </c>
      <c r="AN23" s="189">
        <f t="shared" si="33"/>
        <v>4</v>
      </c>
      <c r="AO23" s="181">
        <f t="shared" si="34"/>
        <v>4</v>
      </c>
      <c r="AP23" s="265"/>
      <c r="AQ23" s="169"/>
    </row>
    <row r="24" spans="2:43">
      <c r="B24" s="167" t="s">
        <v>1166</v>
      </c>
      <c r="C24" s="168" t="s">
        <v>229</v>
      </c>
      <c r="D24" s="45" t="str">
        <f t="shared" si="0"/>
        <v>駆逐艦</v>
      </c>
      <c r="E24" s="174">
        <f t="shared" si="1"/>
        <v>23</v>
      </c>
      <c r="F24" s="183">
        <f t="shared" si="2"/>
        <v>29</v>
      </c>
      <c r="G24" s="176">
        <f t="shared" si="3"/>
        <v>89</v>
      </c>
      <c r="H24" s="189">
        <f t="shared" si="4"/>
        <v>49</v>
      </c>
      <c r="I24" s="181">
        <f t="shared" si="5"/>
        <v>29</v>
      </c>
      <c r="J24" s="208">
        <f t="shared" si="6"/>
        <v>63</v>
      </c>
      <c r="K24" s="116">
        <f t="shared" si="7"/>
        <v>126</v>
      </c>
      <c r="L24" s="118">
        <f t="shared" si="8"/>
        <v>25</v>
      </c>
      <c r="M24" s="187">
        <f t="shared" si="9"/>
        <v>49</v>
      </c>
      <c r="N24" s="191">
        <f t="shared" si="10"/>
        <v>0</v>
      </c>
      <c r="O24" s="38" t="str">
        <f t="shared" si="11"/>
        <v>高速</v>
      </c>
      <c r="P24" s="185" t="str">
        <f t="shared" si="12"/>
        <v>短</v>
      </c>
      <c r="Q24" s="171">
        <f t="shared" si="13"/>
        <v>20</v>
      </c>
      <c r="R24" s="180">
        <f t="shared" si="14"/>
        <v>25</v>
      </c>
      <c r="S24" s="265"/>
      <c r="T24" s="554">
        <f t="shared" si="15"/>
        <v>0</v>
      </c>
      <c r="U24" s="555" t="str">
        <f t="shared" si="16"/>
        <v>12.7cm連装砲</v>
      </c>
      <c r="V24" s="554">
        <f t="shared" si="17"/>
        <v>0</v>
      </c>
      <c r="W24" s="555" t="str">
        <f t="shared" si="18"/>
        <v>61cm四連装魚雷</v>
      </c>
      <c r="X24" s="554">
        <f t="shared" si="19"/>
        <v>0</v>
      </c>
      <c r="Y24" s="555" t="str">
        <f t="shared" si="20"/>
        <v>-</v>
      </c>
      <c r="Z24" s="554">
        <f t="shared" si="21"/>
        <v>0</v>
      </c>
      <c r="AA24" s="555" t="str">
        <f t="shared" si="22"/>
        <v>-</v>
      </c>
      <c r="AB24" s="265"/>
      <c r="AC24" s="185">
        <f t="shared" si="23"/>
        <v>20</v>
      </c>
      <c r="AD24" s="267" t="str">
        <f t="shared" si="24"/>
        <v>-</v>
      </c>
      <c r="AE24" s="38">
        <f t="shared" si="25"/>
        <v>120</v>
      </c>
      <c r="AF24" s="52">
        <f t="shared" si="26"/>
        <v>100</v>
      </c>
      <c r="AG24" s="262"/>
      <c r="AH24" s="171">
        <f t="shared" si="27"/>
        <v>1</v>
      </c>
      <c r="AI24" s="38">
        <f t="shared" si="28"/>
        <v>1</v>
      </c>
      <c r="AJ24" s="52">
        <f t="shared" si="29"/>
        <v>5</v>
      </c>
      <c r="AK24" s="41">
        <f t="shared" si="30"/>
        <v>0</v>
      </c>
      <c r="AL24" s="259">
        <f t="shared" si="31"/>
        <v>0</v>
      </c>
      <c r="AM24" s="176">
        <f t="shared" si="32"/>
        <v>2</v>
      </c>
      <c r="AN24" s="189">
        <f t="shared" si="33"/>
        <v>1</v>
      </c>
      <c r="AO24" s="181">
        <f t="shared" si="34"/>
        <v>1</v>
      </c>
      <c r="AP24" s="265"/>
      <c r="AQ24" s="169"/>
    </row>
    <row r="25" spans="2:43">
      <c r="B25" s="167" t="s">
        <v>1167</v>
      </c>
      <c r="C25" s="168" t="s">
        <v>499</v>
      </c>
      <c r="D25" s="45" t="str">
        <f t="shared" si="0"/>
        <v>駆逐艦</v>
      </c>
      <c r="E25" s="174">
        <f t="shared" si="1"/>
        <v>41</v>
      </c>
      <c r="F25" s="183">
        <f t="shared" si="2"/>
        <v>59</v>
      </c>
      <c r="G25" s="176">
        <f t="shared" si="3"/>
        <v>99</v>
      </c>
      <c r="H25" s="189">
        <f t="shared" si="4"/>
        <v>59</v>
      </c>
      <c r="I25" s="181">
        <f t="shared" si="5"/>
        <v>59</v>
      </c>
      <c r="J25" s="208">
        <f t="shared" si="6"/>
        <v>77</v>
      </c>
      <c r="K25" s="116">
        <f t="shared" si="7"/>
        <v>123</v>
      </c>
      <c r="L25" s="118">
        <f t="shared" si="8"/>
        <v>55</v>
      </c>
      <c r="M25" s="187">
        <f t="shared" si="9"/>
        <v>59</v>
      </c>
      <c r="N25" s="191">
        <f t="shared" si="10"/>
        <v>0</v>
      </c>
      <c r="O25" s="38" t="str">
        <f t="shared" si="11"/>
        <v>高速</v>
      </c>
      <c r="P25" s="185" t="str">
        <f t="shared" si="12"/>
        <v>短</v>
      </c>
      <c r="Q25" s="171">
        <f t="shared" si="13"/>
        <v>20</v>
      </c>
      <c r="R25" s="180">
        <f t="shared" si="14"/>
        <v>25</v>
      </c>
      <c r="S25" s="265"/>
      <c r="T25" s="554">
        <f t="shared" si="15"/>
        <v>0</v>
      </c>
      <c r="U25" s="555" t="str">
        <f t="shared" si="16"/>
        <v>10cm連装高角砲</v>
      </c>
      <c r="V25" s="554">
        <f t="shared" si="17"/>
        <v>0</v>
      </c>
      <c r="W25" s="555" t="str">
        <f t="shared" si="18"/>
        <v>61cm四連装(酸素)魚雷</v>
      </c>
      <c r="X25" s="554">
        <f t="shared" si="19"/>
        <v>0</v>
      </c>
      <c r="Y25" s="555" t="str">
        <f t="shared" si="20"/>
        <v>-</v>
      </c>
      <c r="Z25" s="554">
        <f t="shared" si="21"/>
        <v>0</v>
      </c>
      <c r="AA25" s="555" t="str">
        <f t="shared" si="22"/>
        <v>-</v>
      </c>
      <c r="AB25" s="265"/>
      <c r="AC25" s="185" t="str">
        <f t="shared" si="23"/>
        <v>-</v>
      </c>
      <c r="AD25" s="267" t="str">
        <f t="shared" si="24"/>
        <v>-</v>
      </c>
      <c r="AE25" s="38" t="str">
        <f t="shared" si="25"/>
        <v>-</v>
      </c>
      <c r="AF25" s="52" t="str">
        <f t="shared" si="26"/>
        <v>-</v>
      </c>
      <c r="AG25" s="262"/>
      <c r="AH25" s="171">
        <f t="shared" si="27"/>
        <v>1</v>
      </c>
      <c r="AI25" s="38">
        <f t="shared" si="28"/>
        <v>3</v>
      </c>
      <c r="AJ25" s="52">
        <f t="shared" si="29"/>
        <v>15</v>
      </c>
      <c r="AK25" s="41">
        <f t="shared" si="30"/>
        <v>0</v>
      </c>
      <c r="AL25" s="259">
        <f t="shared" si="31"/>
        <v>1</v>
      </c>
      <c r="AM25" s="176">
        <f t="shared" si="32"/>
        <v>2</v>
      </c>
      <c r="AN25" s="189">
        <f t="shared" si="33"/>
        <v>1</v>
      </c>
      <c r="AO25" s="181">
        <f t="shared" si="34"/>
        <v>2</v>
      </c>
      <c r="AP25" s="265"/>
      <c r="AQ25" s="169"/>
    </row>
    <row r="26" spans="2:43">
      <c r="B26" s="167" t="s">
        <v>1168</v>
      </c>
      <c r="C26" s="168" t="s">
        <v>147</v>
      </c>
      <c r="D26" s="45" t="str">
        <f t="shared" si="0"/>
        <v>駆逐艦</v>
      </c>
      <c r="E26" s="174">
        <f t="shared" si="1"/>
        <v>19</v>
      </c>
      <c r="F26" s="183">
        <f t="shared" si="2"/>
        <v>29</v>
      </c>
      <c r="G26" s="176">
        <f t="shared" si="3"/>
        <v>79</v>
      </c>
      <c r="H26" s="189">
        <f t="shared" si="4"/>
        <v>39</v>
      </c>
      <c r="I26" s="181">
        <f t="shared" si="5"/>
        <v>19</v>
      </c>
      <c r="J26" s="208">
        <f t="shared" si="6"/>
        <v>65</v>
      </c>
      <c r="K26" s="116">
        <f t="shared" si="7"/>
        <v>116</v>
      </c>
      <c r="L26" s="118">
        <f t="shared" si="8"/>
        <v>26</v>
      </c>
      <c r="M26" s="187">
        <f t="shared" si="9"/>
        <v>49</v>
      </c>
      <c r="N26" s="191">
        <f t="shared" si="10"/>
        <v>0</v>
      </c>
      <c r="O26" s="38" t="str">
        <f t="shared" si="11"/>
        <v>高速</v>
      </c>
      <c r="P26" s="185" t="str">
        <f t="shared" si="12"/>
        <v>短</v>
      </c>
      <c r="Q26" s="460">
        <f t="shared" si="13"/>
        <v>15</v>
      </c>
      <c r="R26" s="461">
        <f t="shared" si="14"/>
        <v>20</v>
      </c>
      <c r="S26" s="265"/>
      <c r="T26" s="554">
        <f t="shared" si="15"/>
        <v>0</v>
      </c>
      <c r="U26" s="555" t="str">
        <f t="shared" si="16"/>
        <v>12.7cm連装砲</v>
      </c>
      <c r="V26" s="554">
        <f t="shared" si="17"/>
        <v>0</v>
      </c>
      <c r="W26" s="555" t="str">
        <f t="shared" si="18"/>
        <v>61cm三連装魚雷</v>
      </c>
      <c r="X26" s="554">
        <f t="shared" si="19"/>
        <v>0</v>
      </c>
      <c r="Y26" s="555" t="str">
        <f t="shared" si="20"/>
        <v>-</v>
      </c>
      <c r="Z26" s="554">
        <f t="shared" si="21"/>
        <v>0</v>
      </c>
      <c r="AA26" s="555" t="str">
        <f t="shared" si="22"/>
        <v>-</v>
      </c>
      <c r="AB26" s="265"/>
      <c r="AC26" s="185">
        <f t="shared" si="23"/>
        <v>20</v>
      </c>
      <c r="AD26" s="267" t="str">
        <f t="shared" si="24"/>
        <v>-</v>
      </c>
      <c r="AE26" s="38">
        <f t="shared" si="25"/>
        <v>100</v>
      </c>
      <c r="AF26" s="462">
        <f t="shared" si="26"/>
        <v>100</v>
      </c>
      <c r="AG26" s="262"/>
      <c r="AH26" s="460">
        <f t="shared" si="27"/>
        <v>1</v>
      </c>
      <c r="AI26" s="38">
        <f t="shared" si="28"/>
        <v>1</v>
      </c>
      <c r="AJ26" s="462">
        <f t="shared" si="29"/>
        <v>5</v>
      </c>
      <c r="AK26" s="463">
        <f t="shared" si="30"/>
        <v>0</v>
      </c>
      <c r="AL26" s="259">
        <f t="shared" si="31"/>
        <v>1</v>
      </c>
      <c r="AM26" s="176">
        <f t="shared" si="32"/>
        <v>1</v>
      </c>
      <c r="AN26" s="189">
        <f t="shared" si="33"/>
        <v>0</v>
      </c>
      <c r="AO26" s="181">
        <f t="shared" si="34"/>
        <v>0</v>
      </c>
      <c r="AP26" s="265"/>
      <c r="AQ26" s="169"/>
    </row>
    <row r="27" spans="2:43">
      <c r="B27" s="167" t="s">
        <v>1169</v>
      </c>
      <c r="C27" s="168" t="s">
        <v>471</v>
      </c>
      <c r="D27" s="45" t="str">
        <f t="shared" si="0"/>
        <v>駆逐艦</v>
      </c>
      <c r="E27" s="174">
        <f t="shared" si="1"/>
        <v>35</v>
      </c>
      <c r="F27" s="183">
        <f t="shared" si="2"/>
        <v>49</v>
      </c>
      <c r="G27" s="176">
        <f t="shared" si="3"/>
        <v>79</v>
      </c>
      <c r="H27" s="189">
        <f t="shared" si="4"/>
        <v>49</v>
      </c>
      <c r="I27" s="181">
        <f t="shared" si="5"/>
        <v>49</v>
      </c>
      <c r="J27" s="208">
        <f t="shared" si="6"/>
        <v>78</v>
      </c>
      <c r="K27" s="116">
        <f t="shared" si="7"/>
        <v>113</v>
      </c>
      <c r="L27" s="118">
        <f t="shared" si="8"/>
        <v>57</v>
      </c>
      <c r="M27" s="187">
        <f t="shared" si="9"/>
        <v>49</v>
      </c>
      <c r="N27" s="191">
        <f t="shared" si="10"/>
        <v>0</v>
      </c>
      <c r="O27" s="38" t="str">
        <f t="shared" si="11"/>
        <v>高速</v>
      </c>
      <c r="P27" s="185" t="str">
        <f t="shared" si="12"/>
        <v>短</v>
      </c>
      <c r="Q27" s="460">
        <f t="shared" si="13"/>
        <v>15</v>
      </c>
      <c r="R27" s="461">
        <f t="shared" si="14"/>
        <v>20</v>
      </c>
      <c r="S27" s="265"/>
      <c r="T27" s="554">
        <f t="shared" si="15"/>
        <v>0</v>
      </c>
      <c r="U27" s="555" t="str">
        <f t="shared" si="16"/>
        <v>10cm連装高角砲</v>
      </c>
      <c r="V27" s="554">
        <f t="shared" si="17"/>
        <v>0</v>
      </c>
      <c r="W27" s="555" t="str">
        <f t="shared" si="18"/>
        <v>61cm三連装魚雷</v>
      </c>
      <c r="X27" s="554">
        <f t="shared" si="19"/>
        <v>0</v>
      </c>
      <c r="Y27" s="555" t="str">
        <f t="shared" si="20"/>
        <v>-</v>
      </c>
      <c r="Z27" s="554">
        <f t="shared" si="21"/>
        <v>0</v>
      </c>
      <c r="AA27" s="555" t="str">
        <f t="shared" si="22"/>
        <v>-</v>
      </c>
      <c r="AB27" s="265"/>
      <c r="AC27" s="185">
        <f t="shared" si="23"/>
        <v>70</v>
      </c>
      <c r="AD27" s="267" t="str">
        <f t="shared" si="24"/>
        <v>-</v>
      </c>
      <c r="AE27" s="38">
        <f t="shared" si="25"/>
        <v>230</v>
      </c>
      <c r="AF27" s="462">
        <f t="shared" si="26"/>
        <v>270</v>
      </c>
      <c r="AG27" s="262"/>
      <c r="AH27" s="460">
        <f t="shared" si="27"/>
        <v>1</v>
      </c>
      <c r="AI27" s="38">
        <f t="shared" si="28"/>
        <v>2</v>
      </c>
      <c r="AJ27" s="462">
        <f t="shared" si="29"/>
        <v>10</v>
      </c>
      <c r="AK27" s="463">
        <f t="shared" si="30"/>
        <v>0</v>
      </c>
      <c r="AL27" s="259">
        <f t="shared" si="31"/>
        <v>1</v>
      </c>
      <c r="AM27" s="176">
        <f t="shared" si="32"/>
        <v>1</v>
      </c>
      <c r="AN27" s="189">
        <f t="shared" si="33"/>
        <v>1</v>
      </c>
      <c r="AO27" s="181">
        <f t="shared" si="34"/>
        <v>1</v>
      </c>
      <c r="AP27" s="265"/>
      <c r="AQ27" s="169"/>
    </row>
    <row r="28" spans="2:43">
      <c r="B28" s="167" t="s">
        <v>1170</v>
      </c>
      <c r="C28" s="168" t="s">
        <v>149</v>
      </c>
      <c r="D28" s="45" t="str">
        <f t="shared" si="0"/>
        <v>駆逐艦</v>
      </c>
      <c r="E28" s="174">
        <f t="shared" si="1"/>
        <v>19</v>
      </c>
      <c r="F28" s="183">
        <f t="shared" si="2"/>
        <v>29</v>
      </c>
      <c r="G28" s="176">
        <f t="shared" si="3"/>
        <v>69</v>
      </c>
      <c r="H28" s="189">
        <f t="shared" si="4"/>
        <v>39</v>
      </c>
      <c r="I28" s="181">
        <f t="shared" si="5"/>
        <v>19</v>
      </c>
      <c r="J28" s="208">
        <f t="shared" si="6"/>
        <v>65</v>
      </c>
      <c r="K28" s="116">
        <f t="shared" si="7"/>
        <v>101</v>
      </c>
      <c r="L28" s="118">
        <f t="shared" si="8"/>
        <v>26</v>
      </c>
      <c r="M28" s="187">
        <f t="shared" si="9"/>
        <v>49</v>
      </c>
      <c r="N28" s="191">
        <f t="shared" si="10"/>
        <v>0</v>
      </c>
      <c r="O28" s="38" t="str">
        <f t="shared" si="11"/>
        <v>高速</v>
      </c>
      <c r="P28" s="185" t="str">
        <f t="shared" si="12"/>
        <v>短</v>
      </c>
      <c r="Q28" s="460">
        <f t="shared" si="13"/>
        <v>15</v>
      </c>
      <c r="R28" s="461">
        <f t="shared" si="14"/>
        <v>20</v>
      </c>
      <c r="S28" s="265"/>
      <c r="T28" s="554">
        <f t="shared" si="15"/>
        <v>0</v>
      </c>
      <c r="U28" s="555" t="str">
        <f t="shared" si="16"/>
        <v>12.7cm連装砲</v>
      </c>
      <c r="V28" s="554">
        <f t="shared" si="17"/>
        <v>0</v>
      </c>
      <c r="W28" s="555" t="str">
        <f t="shared" si="18"/>
        <v>-</v>
      </c>
      <c r="X28" s="554">
        <f t="shared" si="19"/>
        <v>0</v>
      </c>
      <c r="Y28" s="555" t="str">
        <f t="shared" si="20"/>
        <v>-</v>
      </c>
      <c r="Z28" s="554">
        <f t="shared" si="21"/>
        <v>0</v>
      </c>
      <c r="AA28" s="555" t="str">
        <f t="shared" si="22"/>
        <v>-</v>
      </c>
      <c r="AB28" s="265"/>
      <c r="AC28" s="185">
        <f t="shared" si="23"/>
        <v>20</v>
      </c>
      <c r="AD28" s="267" t="str">
        <f t="shared" si="24"/>
        <v>-</v>
      </c>
      <c r="AE28" s="38">
        <f t="shared" si="25"/>
        <v>100</v>
      </c>
      <c r="AF28" s="462">
        <f t="shared" si="26"/>
        <v>100</v>
      </c>
      <c r="AG28" s="262"/>
      <c r="AH28" s="460">
        <f t="shared" si="27"/>
        <v>1</v>
      </c>
      <c r="AI28" s="38">
        <f t="shared" si="28"/>
        <v>1</v>
      </c>
      <c r="AJ28" s="462">
        <f t="shared" si="29"/>
        <v>5</v>
      </c>
      <c r="AK28" s="463">
        <f t="shared" si="30"/>
        <v>0</v>
      </c>
      <c r="AL28" s="259">
        <f t="shared" si="31"/>
        <v>0</v>
      </c>
      <c r="AM28" s="176">
        <f t="shared" si="32"/>
        <v>1</v>
      </c>
      <c r="AN28" s="189">
        <f t="shared" si="33"/>
        <v>0</v>
      </c>
      <c r="AO28" s="181">
        <f t="shared" si="34"/>
        <v>0</v>
      </c>
      <c r="AP28" s="265"/>
      <c r="AQ28" s="169"/>
    </row>
    <row r="29" spans="2:43">
      <c r="B29" s="167" t="s">
        <v>1171</v>
      </c>
      <c r="C29" s="168" t="s">
        <v>472</v>
      </c>
      <c r="D29" s="45" t="str">
        <f t="shared" si="0"/>
        <v>駆逐艦</v>
      </c>
      <c r="E29" s="174">
        <f t="shared" si="1"/>
        <v>35</v>
      </c>
      <c r="F29" s="183">
        <f t="shared" si="2"/>
        <v>49</v>
      </c>
      <c r="G29" s="176">
        <f t="shared" si="3"/>
        <v>79</v>
      </c>
      <c r="H29" s="189">
        <f t="shared" si="4"/>
        <v>49</v>
      </c>
      <c r="I29" s="181">
        <f t="shared" si="5"/>
        <v>49</v>
      </c>
      <c r="J29" s="208">
        <f t="shared" si="6"/>
        <v>78</v>
      </c>
      <c r="K29" s="116">
        <f t="shared" si="7"/>
        <v>113</v>
      </c>
      <c r="L29" s="118">
        <f t="shared" si="8"/>
        <v>57</v>
      </c>
      <c r="M29" s="187">
        <f t="shared" si="9"/>
        <v>49</v>
      </c>
      <c r="N29" s="191">
        <f t="shared" si="10"/>
        <v>0</v>
      </c>
      <c r="O29" s="38" t="str">
        <f t="shared" si="11"/>
        <v>高速</v>
      </c>
      <c r="P29" s="185" t="str">
        <f t="shared" si="12"/>
        <v>短</v>
      </c>
      <c r="Q29" s="460">
        <f t="shared" si="13"/>
        <v>15</v>
      </c>
      <c r="R29" s="461">
        <f t="shared" si="14"/>
        <v>20</v>
      </c>
      <c r="S29" s="265"/>
      <c r="T29" s="554">
        <f t="shared" si="15"/>
        <v>0</v>
      </c>
      <c r="U29" s="555" t="str">
        <f t="shared" si="16"/>
        <v>10cm連装高角砲</v>
      </c>
      <c r="V29" s="554">
        <f t="shared" si="17"/>
        <v>0</v>
      </c>
      <c r="W29" s="555" t="str">
        <f t="shared" si="18"/>
        <v>61cm三連装魚雷</v>
      </c>
      <c r="X29" s="554">
        <f t="shared" si="19"/>
        <v>0</v>
      </c>
      <c r="Y29" s="555" t="str">
        <f t="shared" si="20"/>
        <v>-</v>
      </c>
      <c r="Z29" s="554">
        <f t="shared" si="21"/>
        <v>0</v>
      </c>
      <c r="AA29" s="555" t="str">
        <f t="shared" si="22"/>
        <v>-</v>
      </c>
      <c r="AB29" s="265"/>
      <c r="AC29" s="185" t="str">
        <f t="shared" si="23"/>
        <v>-</v>
      </c>
      <c r="AD29" s="267" t="str">
        <f t="shared" si="24"/>
        <v>-</v>
      </c>
      <c r="AE29" s="38" t="str">
        <f t="shared" si="25"/>
        <v>-</v>
      </c>
      <c r="AF29" s="462" t="str">
        <f t="shared" si="26"/>
        <v>-</v>
      </c>
      <c r="AG29" s="262"/>
      <c r="AH29" s="460">
        <f t="shared" si="27"/>
        <v>1</v>
      </c>
      <c r="AI29" s="38">
        <f t="shared" si="28"/>
        <v>2</v>
      </c>
      <c r="AJ29" s="462">
        <f t="shared" si="29"/>
        <v>10</v>
      </c>
      <c r="AK29" s="463">
        <f t="shared" si="30"/>
        <v>0</v>
      </c>
      <c r="AL29" s="259">
        <f t="shared" si="31"/>
        <v>1</v>
      </c>
      <c r="AM29" s="176">
        <f t="shared" si="32"/>
        <v>1</v>
      </c>
      <c r="AN29" s="189">
        <f t="shared" si="33"/>
        <v>1</v>
      </c>
      <c r="AO29" s="181">
        <f t="shared" si="34"/>
        <v>1</v>
      </c>
      <c r="AP29" s="265"/>
      <c r="AQ29" s="169"/>
    </row>
    <row r="30" spans="2:43">
      <c r="B30" s="167" t="s">
        <v>1172</v>
      </c>
      <c r="C30" s="168" t="s">
        <v>193</v>
      </c>
      <c r="D30" s="45" t="str">
        <f t="shared" si="0"/>
        <v>駆逐艦</v>
      </c>
      <c r="E30" s="174">
        <f t="shared" si="1"/>
        <v>19</v>
      </c>
      <c r="F30" s="183">
        <f t="shared" si="2"/>
        <v>29</v>
      </c>
      <c r="G30" s="176">
        <f t="shared" si="3"/>
        <v>69</v>
      </c>
      <c r="H30" s="189">
        <f t="shared" si="4"/>
        <v>39</v>
      </c>
      <c r="I30" s="181">
        <f t="shared" si="5"/>
        <v>19</v>
      </c>
      <c r="J30" s="208">
        <f t="shared" si="6"/>
        <v>65</v>
      </c>
      <c r="K30" s="116">
        <f t="shared" si="7"/>
        <v>101</v>
      </c>
      <c r="L30" s="118">
        <f t="shared" si="8"/>
        <v>26</v>
      </c>
      <c r="M30" s="187">
        <f t="shared" si="9"/>
        <v>49</v>
      </c>
      <c r="N30" s="191">
        <f t="shared" si="10"/>
        <v>0</v>
      </c>
      <c r="O30" s="38" t="str">
        <f t="shared" si="11"/>
        <v>高速</v>
      </c>
      <c r="P30" s="185" t="str">
        <f t="shared" si="12"/>
        <v>短</v>
      </c>
      <c r="Q30" s="460">
        <f t="shared" si="13"/>
        <v>15</v>
      </c>
      <c r="R30" s="461">
        <f t="shared" si="14"/>
        <v>20</v>
      </c>
      <c r="S30" s="265"/>
      <c r="T30" s="554">
        <f t="shared" si="15"/>
        <v>0</v>
      </c>
      <c r="U30" s="555" t="str">
        <f t="shared" si="16"/>
        <v>12.7cm連装砲</v>
      </c>
      <c r="V30" s="554">
        <f t="shared" si="17"/>
        <v>0</v>
      </c>
      <c r="W30" s="555" t="str">
        <f t="shared" si="18"/>
        <v>-</v>
      </c>
      <c r="X30" s="554">
        <f t="shared" si="19"/>
        <v>0</v>
      </c>
      <c r="Y30" s="555" t="str">
        <f t="shared" si="20"/>
        <v>-</v>
      </c>
      <c r="Z30" s="554">
        <f t="shared" si="21"/>
        <v>0</v>
      </c>
      <c r="AA30" s="555" t="str">
        <f t="shared" si="22"/>
        <v>-</v>
      </c>
      <c r="AB30" s="265"/>
      <c r="AC30" s="185">
        <f t="shared" si="23"/>
        <v>20</v>
      </c>
      <c r="AD30" s="267" t="str">
        <f t="shared" si="24"/>
        <v>-</v>
      </c>
      <c r="AE30" s="38">
        <f t="shared" si="25"/>
        <v>100</v>
      </c>
      <c r="AF30" s="462">
        <f t="shared" si="26"/>
        <v>100</v>
      </c>
      <c r="AG30" s="262"/>
      <c r="AH30" s="460">
        <f t="shared" si="27"/>
        <v>1</v>
      </c>
      <c r="AI30" s="38">
        <f t="shared" si="28"/>
        <v>1</v>
      </c>
      <c r="AJ30" s="462">
        <f t="shared" si="29"/>
        <v>5</v>
      </c>
      <c r="AK30" s="463">
        <f t="shared" si="30"/>
        <v>0</v>
      </c>
      <c r="AL30" s="259">
        <f t="shared" si="31"/>
        <v>0</v>
      </c>
      <c r="AM30" s="176">
        <f t="shared" si="32"/>
        <v>1</v>
      </c>
      <c r="AN30" s="189">
        <f t="shared" si="33"/>
        <v>0</v>
      </c>
      <c r="AO30" s="181">
        <f t="shared" si="34"/>
        <v>0</v>
      </c>
      <c r="AP30" s="265"/>
      <c r="AQ30" s="169"/>
    </row>
    <row r="31" spans="2:43">
      <c r="B31" s="167" t="s">
        <v>1173</v>
      </c>
      <c r="C31" s="168" t="s">
        <v>473</v>
      </c>
      <c r="D31" s="45" t="str">
        <f t="shared" si="0"/>
        <v>駆逐艦</v>
      </c>
      <c r="E31" s="174">
        <f t="shared" si="1"/>
        <v>35</v>
      </c>
      <c r="F31" s="183">
        <f t="shared" si="2"/>
        <v>49</v>
      </c>
      <c r="G31" s="176">
        <f t="shared" si="3"/>
        <v>79</v>
      </c>
      <c r="H31" s="189">
        <f t="shared" si="4"/>
        <v>49</v>
      </c>
      <c r="I31" s="181">
        <f t="shared" si="5"/>
        <v>49</v>
      </c>
      <c r="J31" s="208">
        <f t="shared" si="6"/>
        <v>78</v>
      </c>
      <c r="K31" s="116">
        <f t="shared" si="7"/>
        <v>113</v>
      </c>
      <c r="L31" s="118">
        <f t="shared" si="8"/>
        <v>57</v>
      </c>
      <c r="M31" s="187">
        <f t="shared" si="9"/>
        <v>49</v>
      </c>
      <c r="N31" s="191">
        <f t="shared" si="10"/>
        <v>0</v>
      </c>
      <c r="O31" s="38" t="str">
        <f t="shared" si="11"/>
        <v>高速</v>
      </c>
      <c r="P31" s="185" t="str">
        <f t="shared" si="12"/>
        <v>短</v>
      </c>
      <c r="Q31" s="460">
        <f t="shared" si="13"/>
        <v>15</v>
      </c>
      <c r="R31" s="461">
        <f t="shared" si="14"/>
        <v>20</v>
      </c>
      <c r="S31" s="265"/>
      <c r="T31" s="554">
        <f t="shared" si="15"/>
        <v>0</v>
      </c>
      <c r="U31" s="555" t="str">
        <f t="shared" si="16"/>
        <v>10cm連装高角砲</v>
      </c>
      <c r="V31" s="554">
        <f t="shared" si="17"/>
        <v>0</v>
      </c>
      <c r="W31" s="555" t="str">
        <f t="shared" si="18"/>
        <v>61cm三連装魚雷</v>
      </c>
      <c r="X31" s="554">
        <f t="shared" si="19"/>
        <v>0</v>
      </c>
      <c r="Y31" s="555" t="str">
        <f t="shared" si="20"/>
        <v>-</v>
      </c>
      <c r="Z31" s="554">
        <f t="shared" si="21"/>
        <v>0</v>
      </c>
      <c r="AA31" s="555" t="str">
        <f t="shared" si="22"/>
        <v>-</v>
      </c>
      <c r="AB31" s="265"/>
      <c r="AC31" s="185" t="str">
        <f t="shared" si="23"/>
        <v>-</v>
      </c>
      <c r="AD31" s="267" t="str">
        <f t="shared" si="24"/>
        <v>-</v>
      </c>
      <c r="AE31" s="38" t="str">
        <f t="shared" si="25"/>
        <v>-</v>
      </c>
      <c r="AF31" s="462" t="str">
        <f t="shared" si="26"/>
        <v>-</v>
      </c>
      <c r="AG31" s="262"/>
      <c r="AH31" s="460">
        <f t="shared" si="27"/>
        <v>1</v>
      </c>
      <c r="AI31" s="38">
        <f t="shared" si="28"/>
        <v>2</v>
      </c>
      <c r="AJ31" s="462">
        <f t="shared" si="29"/>
        <v>10</v>
      </c>
      <c r="AK31" s="463">
        <f t="shared" si="30"/>
        <v>0</v>
      </c>
      <c r="AL31" s="259">
        <f t="shared" si="31"/>
        <v>1</v>
      </c>
      <c r="AM31" s="176">
        <f t="shared" si="32"/>
        <v>1</v>
      </c>
      <c r="AN31" s="189">
        <f t="shared" si="33"/>
        <v>1</v>
      </c>
      <c r="AO31" s="181">
        <f t="shared" si="34"/>
        <v>1</v>
      </c>
      <c r="AP31" s="265"/>
      <c r="AQ31" s="169"/>
    </row>
    <row r="32" spans="2:43">
      <c r="B32" s="167" t="s">
        <v>1174</v>
      </c>
      <c r="C32" s="168" t="s">
        <v>151</v>
      </c>
      <c r="D32" s="45" t="str">
        <f t="shared" si="0"/>
        <v>駆逐艦</v>
      </c>
      <c r="E32" s="174">
        <f t="shared" si="1"/>
        <v>19</v>
      </c>
      <c r="F32" s="183">
        <f t="shared" si="2"/>
        <v>29</v>
      </c>
      <c r="G32" s="176">
        <f t="shared" si="3"/>
        <v>69</v>
      </c>
      <c r="H32" s="189">
        <f t="shared" si="4"/>
        <v>39</v>
      </c>
      <c r="I32" s="181">
        <f t="shared" si="5"/>
        <v>19</v>
      </c>
      <c r="J32" s="208">
        <f t="shared" si="6"/>
        <v>65</v>
      </c>
      <c r="K32" s="116">
        <f t="shared" si="7"/>
        <v>101</v>
      </c>
      <c r="L32" s="118">
        <f t="shared" si="8"/>
        <v>26</v>
      </c>
      <c r="M32" s="187">
        <f t="shared" si="9"/>
        <v>49</v>
      </c>
      <c r="N32" s="191">
        <f t="shared" si="10"/>
        <v>0</v>
      </c>
      <c r="O32" s="38" t="str">
        <f t="shared" si="11"/>
        <v>高速</v>
      </c>
      <c r="P32" s="185" t="str">
        <f t="shared" si="12"/>
        <v>短</v>
      </c>
      <c r="Q32" s="460">
        <f t="shared" si="13"/>
        <v>15</v>
      </c>
      <c r="R32" s="461">
        <f t="shared" si="14"/>
        <v>20</v>
      </c>
      <c r="S32" s="265"/>
      <c r="T32" s="554">
        <f t="shared" si="15"/>
        <v>0</v>
      </c>
      <c r="U32" s="555" t="str">
        <f t="shared" si="16"/>
        <v>12.7cm連装砲</v>
      </c>
      <c r="V32" s="554">
        <f t="shared" si="17"/>
        <v>0</v>
      </c>
      <c r="W32" s="555" t="str">
        <f t="shared" si="18"/>
        <v>-</v>
      </c>
      <c r="X32" s="554">
        <f t="shared" si="19"/>
        <v>0</v>
      </c>
      <c r="Y32" s="555" t="str">
        <f t="shared" si="20"/>
        <v>-</v>
      </c>
      <c r="Z32" s="554">
        <f t="shared" si="21"/>
        <v>0</v>
      </c>
      <c r="AA32" s="555" t="str">
        <f t="shared" si="22"/>
        <v>-</v>
      </c>
      <c r="AB32" s="265"/>
      <c r="AC32" s="185">
        <f t="shared" si="23"/>
        <v>20</v>
      </c>
      <c r="AD32" s="267" t="str">
        <f t="shared" si="24"/>
        <v>-</v>
      </c>
      <c r="AE32" s="38">
        <f t="shared" si="25"/>
        <v>100</v>
      </c>
      <c r="AF32" s="462">
        <f t="shared" si="26"/>
        <v>100</v>
      </c>
      <c r="AG32" s="262"/>
      <c r="AH32" s="460">
        <f t="shared" si="27"/>
        <v>1</v>
      </c>
      <c r="AI32" s="38">
        <f t="shared" si="28"/>
        <v>1</v>
      </c>
      <c r="AJ32" s="462">
        <f t="shared" si="29"/>
        <v>5</v>
      </c>
      <c r="AK32" s="463">
        <f t="shared" si="30"/>
        <v>0</v>
      </c>
      <c r="AL32" s="259">
        <f t="shared" si="31"/>
        <v>0</v>
      </c>
      <c r="AM32" s="176">
        <f t="shared" si="32"/>
        <v>1</v>
      </c>
      <c r="AN32" s="189">
        <f t="shared" si="33"/>
        <v>0</v>
      </c>
      <c r="AO32" s="181">
        <f t="shared" si="34"/>
        <v>0</v>
      </c>
      <c r="AP32" s="265"/>
      <c r="AQ32" s="169"/>
    </row>
    <row r="33" spans="2:43">
      <c r="B33" s="167" t="s">
        <v>1175</v>
      </c>
      <c r="C33" s="168" t="s">
        <v>474</v>
      </c>
      <c r="D33" s="45" t="str">
        <f t="shared" si="0"/>
        <v>駆逐艦</v>
      </c>
      <c r="E33" s="174">
        <f t="shared" si="1"/>
        <v>35</v>
      </c>
      <c r="F33" s="183">
        <f t="shared" si="2"/>
        <v>49</v>
      </c>
      <c r="G33" s="176">
        <f t="shared" si="3"/>
        <v>79</v>
      </c>
      <c r="H33" s="189">
        <f t="shared" si="4"/>
        <v>49</v>
      </c>
      <c r="I33" s="181">
        <f t="shared" si="5"/>
        <v>49</v>
      </c>
      <c r="J33" s="208">
        <f t="shared" si="6"/>
        <v>78</v>
      </c>
      <c r="K33" s="116">
        <f t="shared" si="7"/>
        <v>113</v>
      </c>
      <c r="L33" s="118">
        <f t="shared" si="8"/>
        <v>57</v>
      </c>
      <c r="M33" s="187">
        <f t="shared" si="9"/>
        <v>49</v>
      </c>
      <c r="N33" s="191">
        <f t="shared" si="10"/>
        <v>0</v>
      </c>
      <c r="O33" s="38" t="str">
        <f t="shared" si="11"/>
        <v>高速</v>
      </c>
      <c r="P33" s="185" t="str">
        <f t="shared" si="12"/>
        <v>短</v>
      </c>
      <c r="Q33" s="460">
        <f t="shared" si="13"/>
        <v>15</v>
      </c>
      <c r="R33" s="461">
        <f t="shared" si="14"/>
        <v>20</v>
      </c>
      <c r="S33" s="265"/>
      <c r="T33" s="554">
        <f t="shared" si="15"/>
        <v>0</v>
      </c>
      <c r="U33" s="555" t="str">
        <f t="shared" si="16"/>
        <v>10cm連装高角砲</v>
      </c>
      <c r="V33" s="554">
        <f t="shared" si="17"/>
        <v>0</v>
      </c>
      <c r="W33" s="555" t="str">
        <f t="shared" si="18"/>
        <v>61cm三連装魚雷</v>
      </c>
      <c r="X33" s="554">
        <f t="shared" si="19"/>
        <v>0</v>
      </c>
      <c r="Y33" s="555" t="str">
        <f t="shared" si="20"/>
        <v>-</v>
      </c>
      <c r="Z33" s="554">
        <f t="shared" si="21"/>
        <v>0</v>
      </c>
      <c r="AA33" s="555" t="str">
        <f t="shared" si="22"/>
        <v>-</v>
      </c>
      <c r="AB33" s="265"/>
      <c r="AC33" s="185" t="str">
        <f t="shared" si="23"/>
        <v>-</v>
      </c>
      <c r="AD33" s="267" t="str">
        <f t="shared" si="24"/>
        <v>-</v>
      </c>
      <c r="AE33" s="38" t="str">
        <f t="shared" si="25"/>
        <v>-</v>
      </c>
      <c r="AF33" s="462" t="str">
        <f t="shared" si="26"/>
        <v>-</v>
      </c>
      <c r="AG33" s="262"/>
      <c r="AH33" s="460">
        <f t="shared" si="27"/>
        <v>1</v>
      </c>
      <c r="AI33" s="38">
        <f t="shared" si="28"/>
        <v>2</v>
      </c>
      <c r="AJ33" s="462">
        <f t="shared" si="29"/>
        <v>10</v>
      </c>
      <c r="AK33" s="463">
        <f t="shared" si="30"/>
        <v>0</v>
      </c>
      <c r="AL33" s="259">
        <f t="shared" si="31"/>
        <v>1</v>
      </c>
      <c r="AM33" s="176">
        <f t="shared" si="32"/>
        <v>1</v>
      </c>
      <c r="AN33" s="189">
        <f t="shared" si="33"/>
        <v>1</v>
      </c>
      <c r="AO33" s="181">
        <f t="shared" si="34"/>
        <v>1</v>
      </c>
      <c r="AP33" s="265"/>
      <c r="AQ33" s="169"/>
    </row>
    <row r="34" spans="2:43">
      <c r="B34" s="167" t="s">
        <v>1176</v>
      </c>
      <c r="C34" s="168" t="s">
        <v>195</v>
      </c>
      <c r="D34" s="45" t="str">
        <f t="shared" si="0"/>
        <v>駆逐艦</v>
      </c>
      <c r="E34" s="174">
        <f t="shared" si="1"/>
        <v>19</v>
      </c>
      <c r="F34" s="183">
        <f t="shared" si="2"/>
        <v>29</v>
      </c>
      <c r="G34" s="176">
        <f t="shared" si="3"/>
        <v>69</v>
      </c>
      <c r="H34" s="189">
        <f t="shared" si="4"/>
        <v>39</v>
      </c>
      <c r="I34" s="181">
        <f t="shared" si="5"/>
        <v>19</v>
      </c>
      <c r="J34" s="208">
        <f t="shared" si="6"/>
        <v>65</v>
      </c>
      <c r="K34" s="116">
        <f t="shared" si="7"/>
        <v>101</v>
      </c>
      <c r="L34" s="118">
        <f t="shared" si="8"/>
        <v>26</v>
      </c>
      <c r="M34" s="187">
        <f t="shared" si="9"/>
        <v>49</v>
      </c>
      <c r="N34" s="191">
        <f t="shared" si="10"/>
        <v>0</v>
      </c>
      <c r="O34" s="38" t="str">
        <f t="shared" si="11"/>
        <v>高速</v>
      </c>
      <c r="P34" s="185" t="str">
        <f t="shared" si="12"/>
        <v>短</v>
      </c>
      <c r="Q34" s="460">
        <f t="shared" si="13"/>
        <v>15</v>
      </c>
      <c r="R34" s="461">
        <f t="shared" si="14"/>
        <v>20</v>
      </c>
      <c r="S34" s="265"/>
      <c r="T34" s="554">
        <f t="shared" si="15"/>
        <v>0</v>
      </c>
      <c r="U34" s="555" t="str">
        <f t="shared" si="16"/>
        <v>12.7cm連装砲</v>
      </c>
      <c r="V34" s="554">
        <f t="shared" si="17"/>
        <v>0</v>
      </c>
      <c r="W34" s="555" t="str">
        <f t="shared" si="18"/>
        <v>-</v>
      </c>
      <c r="X34" s="554">
        <f t="shared" si="19"/>
        <v>0</v>
      </c>
      <c r="Y34" s="555" t="str">
        <f t="shared" si="20"/>
        <v>-</v>
      </c>
      <c r="Z34" s="554">
        <f t="shared" si="21"/>
        <v>0</v>
      </c>
      <c r="AA34" s="555" t="str">
        <f t="shared" si="22"/>
        <v>-</v>
      </c>
      <c r="AB34" s="265"/>
      <c r="AC34" s="185">
        <f t="shared" si="23"/>
        <v>20</v>
      </c>
      <c r="AD34" s="267" t="str">
        <f t="shared" si="24"/>
        <v>-</v>
      </c>
      <c r="AE34" s="38">
        <f t="shared" si="25"/>
        <v>100</v>
      </c>
      <c r="AF34" s="462">
        <f t="shared" si="26"/>
        <v>100</v>
      </c>
      <c r="AG34" s="262"/>
      <c r="AH34" s="460">
        <f t="shared" si="27"/>
        <v>1</v>
      </c>
      <c r="AI34" s="38">
        <f t="shared" si="28"/>
        <v>1</v>
      </c>
      <c r="AJ34" s="462">
        <f t="shared" si="29"/>
        <v>5</v>
      </c>
      <c r="AK34" s="463">
        <f t="shared" si="30"/>
        <v>0</v>
      </c>
      <c r="AL34" s="259">
        <f t="shared" si="31"/>
        <v>0</v>
      </c>
      <c r="AM34" s="176">
        <f t="shared" si="32"/>
        <v>1</v>
      </c>
      <c r="AN34" s="189">
        <f t="shared" si="33"/>
        <v>0</v>
      </c>
      <c r="AO34" s="181">
        <f t="shared" si="34"/>
        <v>0</v>
      </c>
      <c r="AP34" s="265"/>
      <c r="AQ34" s="169"/>
    </row>
    <row r="35" spans="2:43">
      <c r="B35" s="167" t="s">
        <v>1177</v>
      </c>
      <c r="C35" s="168" t="s">
        <v>475</v>
      </c>
      <c r="D35" s="45" t="str">
        <f t="shared" si="0"/>
        <v>駆逐艦</v>
      </c>
      <c r="E35" s="174">
        <f t="shared" si="1"/>
        <v>35</v>
      </c>
      <c r="F35" s="183">
        <f t="shared" si="2"/>
        <v>49</v>
      </c>
      <c r="G35" s="176">
        <f t="shared" si="3"/>
        <v>79</v>
      </c>
      <c r="H35" s="189">
        <f t="shared" si="4"/>
        <v>49</v>
      </c>
      <c r="I35" s="181">
        <f t="shared" si="5"/>
        <v>49</v>
      </c>
      <c r="J35" s="208">
        <f t="shared" si="6"/>
        <v>78</v>
      </c>
      <c r="K35" s="116">
        <f t="shared" si="7"/>
        <v>113</v>
      </c>
      <c r="L35" s="118">
        <f t="shared" si="8"/>
        <v>57</v>
      </c>
      <c r="M35" s="187">
        <f t="shared" si="9"/>
        <v>49</v>
      </c>
      <c r="N35" s="191">
        <f t="shared" si="10"/>
        <v>0</v>
      </c>
      <c r="O35" s="38" t="str">
        <f t="shared" si="11"/>
        <v>高速</v>
      </c>
      <c r="P35" s="185" t="str">
        <f t="shared" si="12"/>
        <v>短</v>
      </c>
      <c r="Q35" s="460">
        <f t="shared" si="13"/>
        <v>15</v>
      </c>
      <c r="R35" s="461">
        <f t="shared" si="14"/>
        <v>20</v>
      </c>
      <c r="S35" s="265"/>
      <c r="T35" s="554">
        <f t="shared" si="15"/>
        <v>0</v>
      </c>
      <c r="U35" s="555" t="str">
        <f t="shared" si="16"/>
        <v>10cm連装高角砲</v>
      </c>
      <c r="V35" s="554">
        <f t="shared" si="17"/>
        <v>0</v>
      </c>
      <c r="W35" s="555" t="str">
        <f t="shared" si="18"/>
        <v>61cm三連装魚雷</v>
      </c>
      <c r="X35" s="554">
        <f t="shared" si="19"/>
        <v>0</v>
      </c>
      <c r="Y35" s="555" t="str">
        <f t="shared" si="20"/>
        <v>-</v>
      </c>
      <c r="Z35" s="554">
        <f t="shared" si="21"/>
        <v>0</v>
      </c>
      <c r="AA35" s="555" t="str">
        <f t="shared" si="22"/>
        <v>-</v>
      </c>
      <c r="AB35" s="265"/>
      <c r="AC35" s="185">
        <f t="shared" si="23"/>
        <v>70</v>
      </c>
      <c r="AD35" s="267" t="str">
        <f t="shared" si="24"/>
        <v>-</v>
      </c>
      <c r="AE35" s="38">
        <f t="shared" si="25"/>
        <v>210</v>
      </c>
      <c r="AF35" s="462">
        <f t="shared" si="26"/>
        <v>250</v>
      </c>
      <c r="AG35" s="262"/>
      <c r="AH35" s="460">
        <f t="shared" si="27"/>
        <v>1</v>
      </c>
      <c r="AI35" s="38">
        <f t="shared" si="28"/>
        <v>2</v>
      </c>
      <c r="AJ35" s="462">
        <f t="shared" si="29"/>
        <v>10</v>
      </c>
      <c r="AK35" s="463">
        <f t="shared" si="30"/>
        <v>0</v>
      </c>
      <c r="AL35" s="259">
        <f t="shared" si="31"/>
        <v>1</v>
      </c>
      <c r="AM35" s="176">
        <f t="shared" si="32"/>
        <v>1</v>
      </c>
      <c r="AN35" s="189">
        <f t="shared" si="33"/>
        <v>1</v>
      </c>
      <c r="AO35" s="181">
        <f t="shared" si="34"/>
        <v>1</v>
      </c>
      <c r="AP35" s="265"/>
      <c r="AQ35" s="169"/>
    </row>
    <row r="36" spans="2:43">
      <c r="B36" s="167" t="s">
        <v>1178</v>
      </c>
      <c r="C36" s="168" t="s">
        <v>153</v>
      </c>
      <c r="D36" s="45" t="str">
        <f t="shared" si="0"/>
        <v>駆逐艦</v>
      </c>
      <c r="E36" s="174">
        <f t="shared" si="1"/>
        <v>19</v>
      </c>
      <c r="F36" s="183">
        <f t="shared" si="2"/>
        <v>29</v>
      </c>
      <c r="G36" s="176">
        <f t="shared" si="3"/>
        <v>69</v>
      </c>
      <c r="H36" s="189">
        <f t="shared" si="4"/>
        <v>39</v>
      </c>
      <c r="I36" s="181">
        <f t="shared" si="5"/>
        <v>19</v>
      </c>
      <c r="J36" s="208">
        <f t="shared" si="6"/>
        <v>65</v>
      </c>
      <c r="K36" s="116">
        <f t="shared" si="7"/>
        <v>101</v>
      </c>
      <c r="L36" s="118">
        <f t="shared" si="8"/>
        <v>26</v>
      </c>
      <c r="M36" s="187">
        <f t="shared" si="9"/>
        <v>49</v>
      </c>
      <c r="N36" s="191">
        <f t="shared" si="10"/>
        <v>0</v>
      </c>
      <c r="O36" s="38" t="str">
        <f t="shared" si="11"/>
        <v>高速</v>
      </c>
      <c r="P36" s="185" t="str">
        <f t="shared" si="12"/>
        <v>短</v>
      </c>
      <c r="Q36" s="460">
        <f t="shared" si="13"/>
        <v>15</v>
      </c>
      <c r="R36" s="461">
        <f t="shared" si="14"/>
        <v>20</v>
      </c>
      <c r="S36" s="265"/>
      <c r="T36" s="554">
        <f t="shared" si="15"/>
        <v>0</v>
      </c>
      <c r="U36" s="555" t="str">
        <f t="shared" si="16"/>
        <v>12.7cm連装砲</v>
      </c>
      <c r="V36" s="554">
        <f t="shared" si="17"/>
        <v>0</v>
      </c>
      <c r="W36" s="555" t="str">
        <f t="shared" si="18"/>
        <v>-</v>
      </c>
      <c r="X36" s="554">
        <f t="shared" si="19"/>
        <v>0</v>
      </c>
      <c r="Y36" s="555" t="str">
        <f t="shared" si="20"/>
        <v>-</v>
      </c>
      <c r="Z36" s="554">
        <f t="shared" si="21"/>
        <v>0</v>
      </c>
      <c r="AA36" s="555" t="str">
        <f t="shared" si="22"/>
        <v>-</v>
      </c>
      <c r="AB36" s="265"/>
      <c r="AC36" s="185">
        <f t="shared" si="23"/>
        <v>20</v>
      </c>
      <c r="AD36" s="267" t="str">
        <f t="shared" si="24"/>
        <v>-</v>
      </c>
      <c r="AE36" s="38">
        <f t="shared" si="25"/>
        <v>100</v>
      </c>
      <c r="AF36" s="462">
        <f t="shared" si="26"/>
        <v>100</v>
      </c>
      <c r="AG36" s="262"/>
      <c r="AH36" s="460">
        <f t="shared" si="27"/>
        <v>1</v>
      </c>
      <c r="AI36" s="38">
        <f t="shared" si="28"/>
        <v>1</v>
      </c>
      <c r="AJ36" s="462">
        <f t="shared" si="29"/>
        <v>5</v>
      </c>
      <c r="AK36" s="463">
        <f t="shared" si="30"/>
        <v>0</v>
      </c>
      <c r="AL36" s="259">
        <f t="shared" si="31"/>
        <v>0</v>
      </c>
      <c r="AM36" s="176">
        <f t="shared" si="32"/>
        <v>1</v>
      </c>
      <c r="AN36" s="189">
        <f t="shared" si="33"/>
        <v>0</v>
      </c>
      <c r="AO36" s="181">
        <f t="shared" si="34"/>
        <v>0</v>
      </c>
      <c r="AP36" s="265"/>
      <c r="AQ36" s="169"/>
    </row>
    <row r="37" spans="2:43">
      <c r="B37" s="167" t="s">
        <v>1179</v>
      </c>
      <c r="C37" s="168" t="s">
        <v>476</v>
      </c>
      <c r="D37" s="45" t="str">
        <f t="shared" si="0"/>
        <v>駆逐艦</v>
      </c>
      <c r="E37" s="174">
        <f t="shared" si="1"/>
        <v>35</v>
      </c>
      <c r="F37" s="183">
        <f t="shared" si="2"/>
        <v>49</v>
      </c>
      <c r="G37" s="176">
        <f t="shared" si="3"/>
        <v>79</v>
      </c>
      <c r="H37" s="189">
        <f t="shared" si="4"/>
        <v>49</v>
      </c>
      <c r="I37" s="181">
        <f t="shared" si="5"/>
        <v>49</v>
      </c>
      <c r="J37" s="208">
        <f t="shared" si="6"/>
        <v>78</v>
      </c>
      <c r="K37" s="116">
        <f t="shared" si="7"/>
        <v>113</v>
      </c>
      <c r="L37" s="118">
        <f t="shared" si="8"/>
        <v>57</v>
      </c>
      <c r="M37" s="187">
        <f t="shared" si="9"/>
        <v>49</v>
      </c>
      <c r="N37" s="191">
        <f t="shared" si="10"/>
        <v>0</v>
      </c>
      <c r="O37" s="38" t="str">
        <f t="shared" si="11"/>
        <v>高速</v>
      </c>
      <c r="P37" s="185" t="str">
        <f t="shared" si="12"/>
        <v>短</v>
      </c>
      <c r="Q37" s="460">
        <f t="shared" si="13"/>
        <v>15</v>
      </c>
      <c r="R37" s="461">
        <f t="shared" si="14"/>
        <v>20</v>
      </c>
      <c r="S37" s="265"/>
      <c r="T37" s="554">
        <f t="shared" si="15"/>
        <v>0</v>
      </c>
      <c r="U37" s="555" t="str">
        <f t="shared" si="16"/>
        <v>10cm連装高角砲</v>
      </c>
      <c r="V37" s="554">
        <f t="shared" si="17"/>
        <v>0</v>
      </c>
      <c r="W37" s="555" t="str">
        <f t="shared" si="18"/>
        <v>61cm三連装魚雷</v>
      </c>
      <c r="X37" s="554">
        <f t="shared" si="19"/>
        <v>0</v>
      </c>
      <c r="Y37" s="555" t="str">
        <f t="shared" si="20"/>
        <v>-</v>
      </c>
      <c r="Z37" s="554">
        <f t="shared" si="21"/>
        <v>0</v>
      </c>
      <c r="AA37" s="555" t="str">
        <f t="shared" si="22"/>
        <v>-</v>
      </c>
      <c r="AB37" s="265"/>
      <c r="AC37" s="185" t="str">
        <f t="shared" si="23"/>
        <v>-</v>
      </c>
      <c r="AD37" s="267" t="str">
        <f t="shared" si="24"/>
        <v>-</v>
      </c>
      <c r="AE37" s="38" t="str">
        <f t="shared" si="25"/>
        <v>-</v>
      </c>
      <c r="AF37" s="462" t="str">
        <f t="shared" si="26"/>
        <v>-</v>
      </c>
      <c r="AG37" s="262"/>
      <c r="AH37" s="460">
        <f t="shared" si="27"/>
        <v>1</v>
      </c>
      <c r="AI37" s="38">
        <f t="shared" si="28"/>
        <v>2</v>
      </c>
      <c r="AJ37" s="462">
        <f t="shared" si="29"/>
        <v>10</v>
      </c>
      <c r="AK37" s="463">
        <f t="shared" si="30"/>
        <v>0</v>
      </c>
      <c r="AL37" s="259">
        <f t="shared" si="31"/>
        <v>1</v>
      </c>
      <c r="AM37" s="176">
        <f t="shared" si="32"/>
        <v>1</v>
      </c>
      <c r="AN37" s="189">
        <f t="shared" si="33"/>
        <v>1</v>
      </c>
      <c r="AO37" s="181">
        <f t="shared" si="34"/>
        <v>1</v>
      </c>
      <c r="AP37" s="265"/>
      <c r="AQ37" s="169"/>
    </row>
    <row r="38" spans="2:43">
      <c r="B38" s="167" t="s">
        <v>1180</v>
      </c>
      <c r="C38" s="168" t="s">
        <v>155</v>
      </c>
      <c r="D38" s="45" t="str">
        <f t="shared" si="0"/>
        <v>駆逐艦</v>
      </c>
      <c r="E38" s="174">
        <f t="shared" si="1"/>
        <v>19</v>
      </c>
      <c r="F38" s="183">
        <f t="shared" si="2"/>
        <v>29</v>
      </c>
      <c r="G38" s="176">
        <f t="shared" si="3"/>
        <v>79</v>
      </c>
      <c r="H38" s="189">
        <f t="shared" si="4"/>
        <v>39</v>
      </c>
      <c r="I38" s="181">
        <f t="shared" si="5"/>
        <v>19</v>
      </c>
      <c r="J38" s="208">
        <f t="shared" si="6"/>
        <v>65</v>
      </c>
      <c r="K38" s="116">
        <f t="shared" si="7"/>
        <v>116</v>
      </c>
      <c r="L38" s="118">
        <f t="shared" si="8"/>
        <v>26</v>
      </c>
      <c r="M38" s="187">
        <f t="shared" si="9"/>
        <v>49</v>
      </c>
      <c r="N38" s="191">
        <f t="shared" si="10"/>
        <v>0</v>
      </c>
      <c r="O38" s="38" t="str">
        <f t="shared" si="11"/>
        <v>高速</v>
      </c>
      <c r="P38" s="185" t="str">
        <f t="shared" si="12"/>
        <v>短</v>
      </c>
      <c r="Q38" s="171">
        <f t="shared" si="13"/>
        <v>15</v>
      </c>
      <c r="R38" s="180">
        <f t="shared" si="14"/>
        <v>20</v>
      </c>
      <c r="S38" s="265"/>
      <c r="T38" s="554">
        <f t="shared" si="15"/>
        <v>0</v>
      </c>
      <c r="U38" s="555" t="str">
        <f t="shared" si="16"/>
        <v>12.7cm連装砲</v>
      </c>
      <c r="V38" s="554">
        <f t="shared" si="17"/>
        <v>0</v>
      </c>
      <c r="W38" s="555" t="str">
        <f t="shared" si="18"/>
        <v>61cm三連装魚雷</v>
      </c>
      <c r="X38" s="554">
        <f t="shared" si="19"/>
        <v>0</v>
      </c>
      <c r="Y38" s="555" t="str">
        <f t="shared" si="20"/>
        <v>-</v>
      </c>
      <c r="Z38" s="554">
        <f t="shared" si="21"/>
        <v>0</v>
      </c>
      <c r="AA38" s="555" t="str">
        <f t="shared" si="22"/>
        <v>-</v>
      </c>
      <c r="AB38" s="265"/>
      <c r="AC38" s="185">
        <f t="shared" si="23"/>
        <v>20</v>
      </c>
      <c r="AD38" s="267" t="str">
        <f t="shared" si="24"/>
        <v>-</v>
      </c>
      <c r="AE38" s="38">
        <f t="shared" si="25"/>
        <v>100</v>
      </c>
      <c r="AF38" s="52">
        <f t="shared" si="26"/>
        <v>100</v>
      </c>
      <c r="AG38" s="262"/>
      <c r="AH38" s="171">
        <f t="shared" si="27"/>
        <v>1</v>
      </c>
      <c r="AI38" s="38">
        <f t="shared" si="28"/>
        <v>1</v>
      </c>
      <c r="AJ38" s="52">
        <f t="shared" si="29"/>
        <v>5</v>
      </c>
      <c r="AK38" s="41">
        <f t="shared" si="30"/>
        <v>0</v>
      </c>
      <c r="AL38" s="259">
        <f t="shared" si="31"/>
        <v>1</v>
      </c>
      <c r="AM38" s="176">
        <f t="shared" si="32"/>
        <v>1</v>
      </c>
      <c r="AN38" s="189">
        <f t="shared" si="33"/>
        <v>0</v>
      </c>
      <c r="AO38" s="181">
        <f t="shared" si="34"/>
        <v>0</v>
      </c>
      <c r="AP38" s="265"/>
      <c r="AQ38" s="169"/>
    </row>
    <row r="39" spans="2:43">
      <c r="B39" s="167" t="s">
        <v>1181</v>
      </c>
      <c r="C39" s="168" t="s">
        <v>477</v>
      </c>
      <c r="D39" s="45" t="str">
        <f t="shared" si="0"/>
        <v>駆逐艦</v>
      </c>
      <c r="E39" s="174">
        <f t="shared" si="1"/>
        <v>35</v>
      </c>
      <c r="F39" s="183">
        <f t="shared" si="2"/>
        <v>49</v>
      </c>
      <c r="G39" s="176">
        <f t="shared" si="3"/>
        <v>79</v>
      </c>
      <c r="H39" s="189">
        <f t="shared" si="4"/>
        <v>49</v>
      </c>
      <c r="I39" s="181">
        <f t="shared" si="5"/>
        <v>49</v>
      </c>
      <c r="J39" s="208">
        <f t="shared" si="6"/>
        <v>78</v>
      </c>
      <c r="K39" s="116">
        <f t="shared" si="7"/>
        <v>113</v>
      </c>
      <c r="L39" s="118">
        <f t="shared" si="8"/>
        <v>57</v>
      </c>
      <c r="M39" s="187">
        <f t="shared" si="9"/>
        <v>49</v>
      </c>
      <c r="N39" s="191">
        <f t="shared" si="10"/>
        <v>0</v>
      </c>
      <c r="O39" s="38" t="str">
        <f t="shared" si="11"/>
        <v>高速</v>
      </c>
      <c r="P39" s="185" t="str">
        <f t="shared" si="12"/>
        <v>短</v>
      </c>
      <c r="Q39" s="171">
        <f t="shared" si="13"/>
        <v>15</v>
      </c>
      <c r="R39" s="180">
        <f t="shared" si="14"/>
        <v>20</v>
      </c>
      <c r="S39" s="265"/>
      <c r="T39" s="554">
        <f t="shared" si="15"/>
        <v>0</v>
      </c>
      <c r="U39" s="555" t="str">
        <f t="shared" si="16"/>
        <v>10cm連装高角砲</v>
      </c>
      <c r="V39" s="554">
        <f t="shared" si="17"/>
        <v>0</v>
      </c>
      <c r="W39" s="555" t="str">
        <f t="shared" si="18"/>
        <v>61cm三連装魚雷</v>
      </c>
      <c r="X39" s="554">
        <f t="shared" si="19"/>
        <v>0</v>
      </c>
      <c r="Y39" s="555" t="str">
        <f t="shared" si="20"/>
        <v>-</v>
      </c>
      <c r="Z39" s="554">
        <f t="shared" si="21"/>
        <v>0</v>
      </c>
      <c r="AA39" s="555" t="str">
        <f t="shared" si="22"/>
        <v>-</v>
      </c>
      <c r="AB39" s="265"/>
      <c r="AC39" s="185">
        <f t="shared" si="23"/>
        <v>70</v>
      </c>
      <c r="AD39" s="267" t="str">
        <f t="shared" si="24"/>
        <v>-</v>
      </c>
      <c r="AE39" s="38">
        <f t="shared" si="25"/>
        <v>200</v>
      </c>
      <c r="AF39" s="52">
        <f t="shared" si="26"/>
        <v>280</v>
      </c>
      <c r="AG39" s="262"/>
      <c r="AH39" s="171">
        <f t="shared" si="27"/>
        <v>1</v>
      </c>
      <c r="AI39" s="38">
        <f t="shared" si="28"/>
        <v>2</v>
      </c>
      <c r="AJ39" s="52">
        <f t="shared" si="29"/>
        <v>10</v>
      </c>
      <c r="AK39" s="41">
        <f t="shared" si="30"/>
        <v>0</v>
      </c>
      <c r="AL39" s="259">
        <f t="shared" si="31"/>
        <v>1</v>
      </c>
      <c r="AM39" s="176">
        <f t="shared" si="32"/>
        <v>1</v>
      </c>
      <c r="AN39" s="189">
        <f t="shared" si="33"/>
        <v>1</v>
      </c>
      <c r="AO39" s="181">
        <f t="shared" si="34"/>
        <v>1</v>
      </c>
      <c r="AP39" s="265"/>
      <c r="AQ39" s="169"/>
    </row>
    <row r="40" spans="2:43">
      <c r="B40" s="167" t="s">
        <v>1182</v>
      </c>
      <c r="C40" s="168" t="s">
        <v>157</v>
      </c>
      <c r="D40" s="45" t="str">
        <f t="shared" si="0"/>
        <v>駆逐艦</v>
      </c>
      <c r="E40" s="174">
        <f t="shared" si="1"/>
        <v>19</v>
      </c>
      <c r="F40" s="183">
        <f t="shared" si="2"/>
        <v>29</v>
      </c>
      <c r="G40" s="176">
        <f t="shared" si="3"/>
        <v>69</v>
      </c>
      <c r="H40" s="189">
        <f t="shared" si="4"/>
        <v>39</v>
      </c>
      <c r="I40" s="181">
        <f t="shared" si="5"/>
        <v>19</v>
      </c>
      <c r="J40" s="208">
        <f t="shared" si="6"/>
        <v>65</v>
      </c>
      <c r="K40" s="116">
        <f t="shared" si="7"/>
        <v>100</v>
      </c>
      <c r="L40" s="118">
        <f t="shared" si="8"/>
        <v>26</v>
      </c>
      <c r="M40" s="187">
        <f t="shared" si="9"/>
        <v>49</v>
      </c>
      <c r="N40" s="191">
        <f t="shared" si="10"/>
        <v>0</v>
      </c>
      <c r="O40" s="38" t="str">
        <f t="shared" si="11"/>
        <v>高速</v>
      </c>
      <c r="P40" s="185" t="str">
        <f t="shared" si="12"/>
        <v>短</v>
      </c>
      <c r="Q40" s="460">
        <f t="shared" si="13"/>
        <v>15</v>
      </c>
      <c r="R40" s="461">
        <f t="shared" si="14"/>
        <v>20</v>
      </c>
      <c r="S40" s="265"/>
      <c r="T40" s="554">
        <f t="shared" si="15"/>
        <v>0</v>
      </c>
      <c r="U40" s="555" t="str">
        <f t="shared" si="16"/>
        <v>12.7cm連装砲</v>
      </c>
      <c r="V40" s="554">
        <f t="shared" si="17"/>
        <v>0</v>
      </c>
      <c r="W40" s="555" t="str">
        <f t="shared" si="18"/>
        <v>-</v>
      </c>
      <c r="X40" s="554">
        <f t="shared" si="19"/>
        <v>0</v>
      </c>
      <c r="Y40" s="555" t="str">
        <f t="shared" si="20"/>
        <v>-</v>
      </c>
      <c r="Z40" s="554">
        <f t="shared" si="21"/>
        <v>0</v>
      </c>
      <c r="AA40" s="555" t="str">
        <f t="shared" si="22"/>
        <v>-</v>
      </c>
      <c r="AB40" s="265"/>
      <c r="AC40" s="185">
        <f t="shared" si="23"/>
        <v>20</v>
      </c>
      <c r="AD40" s="267" t="str">
        <f t="shared" si="24"/>
        <v>-</v>
      </c>
      <c r="AE40" s="38">
        <f t="shared" si="25"/>
        <v>100</v>
      </c>
      <c r="AF40" s="462">
        <f t="shared" si="26"/>
        <v>100</v>
      </c>
      <c r="AG40" s="262"/>
      <c r="AH40" s="460">
        <f t="shared" si="27"/>
        <v>1</v>
      </c>
      <c r="AI40" s="38">
        <f t="shared" si="28"/>
        <v>1</v>
      </c>
      <c r="AJ40" s="462">
        <f t="shared" si="29"/>
        <v>5</v>
      </c>
      <c r="AK40" s="463">
        <f t="shared" si="30"/>
        <v>0</v>
      </c>
      <c r="AL40" s="259">
        <f t="shared" si="31"/>
        <v>0</v>
      </c>
      <c r="AM40" s="176">
        <f t="shared" si="32"/>
        <v>1</v>
      </c>
      <c r="AN40" s="189">
        <f t="shared" si="33"/>
        <v>0</v>
      </c>
      <c r="AO40" s="181">
        <f t="shared" si="34"/>
        <v>0</v>
      </c>
      <c r="AP40" s="265"/>
      <c r="AQ40" s="169"/>
    </row>
    <row r="41" spans="2:43">
      <c r="B41" s="167" t="s">
        <v>1183</v>
      </c>
      <c r="C41" s="168" t="s">
        <v>478</v>
      </c>
      <c r="D41" s="45" t="str">
        <f t="shared" si="0"/>
        <v>駆逐艦</v>
      </c>
      <c r="E41" s="174">
        <f t="shared" si="1"/>
        <v>35</v>
      </c>
      <c r="F41" s="183">
        <f t="shared" si="2"/>
        <v>49</v>
      </c>
      <c r="G41" s="176">
        <f t="shared" si="3"/>
        <v>79</v>
      </c>
      <c r="H41" s="189">
        <f t="shared" si="4"/>
        <v>49</v>
      </c>
      <c r="I41" s="181">
        <f t="shared" si="5"/>
        <v>49</v>
      </c>
      <c r="J41" s="208">
        <f t="shared" si="6"/>
        <v>78</v>
      </c>
      <c r="K41" s="116">
        <f t="shared" si="7"/>
        <v>113</v>
      </c>
      <c r="L41" s="118">
        <f t="shared" si="8"/>
        <v>57</v>
      </c>
      <c r="M41" s="187">
        <f t="shared" si="9"/>
        <v>49</v>
      </c>
      <c r="N41" s="191">
        <f t="shared" si="10"/>
        <v>0</v>
      </c>
      <c r="O41" s="38" t="str">
        <f t="shared" si="11"/>
        <v>高速</v>
      </c>
      <c r="P41" s="185" t="str">
        <f t="shared" si="12"/>
        <v>短</v>
      </c>
      <c r="Q41" s="171">
        <f t="shared" si="13"/>
        <v>15</v>
      </c>
      <c r="R41" s="180">
        <f t="shared" si="14"/>
        <v>20</v>
      </c>
      <c r="S41" s="265"/>
      <c r="T41" s="554">
        <f t="shared" si="15"/>
        <v>0</v>
      </c>
      <c r="U41" s="555" t="str">
        <f t="shared" si="16"/>
        <v>10cm連装高角砲</v>
      </c>
      <c r="V41" s="554">
        <f t="shared" si="17"/>
        <v>0</v>
      </c>
      <c r="W41" s="555" t="str">
        <f t="shared" si="18"/>
        <v>61cm三連装魚雷</v>
      </c>
      <c r="X41" s="554">
        <f t="shared" si="19"/>
        <v>0</v>
      </c>
      <c r="Y41" s="555" t="str">
        <f t="shared" si="20"/>
        <v>-</v>
      </c>
      <c r="Z41" s="554">
        <f t="shared" si="21"/>
        <v>0</v>
      </c>
      <c r="AA41" s="555" t="str">
        <f t="shared" si="22"/>
        <v>-</v>
      </c>
      <c r="AB41" s="265"/>
      <c r="AC41" s="185" t="str">
        <f t="shared" si="23"/>
        <v>-</v>
      </c>
      <c r="AD41" s="267" t="str">
        <f t="shared" si="24"/>
        <v>-</v>
      </c>
      <c r="AE41" s="38" t="str">
        <f t="shared" si="25"/>
        <v>-</v>
      </c>
      <c r="AF41" s="52" t="str">
        <f t="shared" si="26"/>
        <v>-</v>
      </c>
      <c r="AG41" s="262"/>
      <c r="AH41" s="171">
        <f t="shared" si="27"/>
        <v>1</v>
      </c>
      <c r="AI41" s="38">
        <f t="shared" si="28"/>
        <v>2</v>
      </c>
      <c r="AJ41" s="52">
        <f t="shared" si="29"/>
        <v>10</v>
      </c>
      <c r="AK41" s="41">
        <f t="shared" si="30"/>
        <v>0</v>
      </c>
      <c r="AL41" s="259">
        <f t="shared" si="31"/>
        <v>1</v>
      </c>
      <c r="AM41" s="176">
        <f t="shared" si="32"/>
        <v>1</v>
      </c>
      <c r="AN41" s="189">
        <f t="shared" si="33"/>
        <v>1</v>
      </c>
      <c r="AO41" s="181">
        <f t="shared" si="34"/>
        <v>1</v>
      </c>
      <c r="AP41" s="265"/>
      <c r="AQ41" s="169"/>
    </row>
    <row r="42" spans="2:43">
      <c r="B42" s="167" t="s">
        <v>1458</v>
      </c>
      <c r="C42" s="168" t="s">
        <v>177</v>
      </c>
      <c r="D42" s="45" t="str">
        <f t="shared" si="0"/>
        <v>軽巡洋艦</v>
      </c>
      <c r="E42" s="174">
        <f t="shared" si="1"/>
        <v>29</v>
      </c>
      <c r="F42" s="183">
        <f t="shared" si="2"/>
        <v>49</v>
      </c>
      <c r="G42" s="176">
        <f t="shared" si="3"/>
        <v>89</v>
      </c>
      <c r="H42" s="189">
        <f t="shared" si="4"/>
        <v>59</v>
      </c>
      <c r="I42" s="181">
        <f t="shared" si="5"/>
        <v>29</v>
      </c>
      <c r="J42" s="208">
        <f t="shared" si="6"/>
        <v>81</v>
      </c>
      <c r="K42" s="116">
        <f t="shared" si="7"/>
        <v>99</v>
      </c>
      <c r="L42" s="118">
        <f t="shared" si="8"/>
        <v>56</v>
      </c>
      <c r="M42" s="187">
        <f t="shared" si="9"/>
        <v>49</v>
      </c>
      <c r="N42" s="191">
        <f t="shared" si="10"/>
        <v>0</v>
      </c>
      <c r="O42" s="38" t="str">
        <f t="shared" si="11"/>
        <v>高速</v>
      </c>
      <c r="P42" s="185" t="str">
        <f t="shared" si="12"/>
        <v>中</v>
      </c>
      <c r="Q42" s="460">
        <f t="shared" si="13"/>
        <v>25</v>
      </c>
      <c r="R42" s="461">
        <f t="shared" si="14"/>
        <v>25</v>
      </c>
      <c r="S42" s="265"/>
      <c r="T42" s="554">
        <f t="shared" si="15"/>
        <v>0</v>
      </c>
      <c r="U42" s="555" t="str">
        <f t="shared" si="16"/>
        <v>14cm単装砲</v>
      </c>
      <c r="V42" s="554">
        <f t="shared" si="17"/>
        <v>0</v>
      </c>
      <c r="W42" s="555" t="str">
        <f t="shared" si="18"/>
        <v>61cm四連装魚雷</v>
      </c>
      <c r="X42" s="554">
        <f t="shared" si="19"/>
        <v>0</v>
      </c>
      <c r="Y42" s="555" t="str">
        <f t="shared" si="20"/>
        <v>-</v>
      </c>
      <c r="Z42" s="554">
        <f t="shared" si="21"/>
        <v>0</v>
      </c>
      <c r="AA42" s="555" t="str">
        <f t="shared" si="22"/>
        <v>-</v>
      </c>
      <c r="AB42" s="265"/>
      <c r="AC42" s="185">
        <f t="shared" si="23"/>
        <v>10</v>
      </c>
      <c r="AD42" s="267" t="str">
        <f t="shared" si="24"/>
        <v>-</v>
      </c>
      <c r="AE42" s="38">
        <f t="shared" si="25"/>
        <v>100</v>
      </c>
      <c r="AF42" s="462">
        <f t="shared" si="26"/>
        <v>400</v>
      </c>
      <c r="AG42" s="262"/>
      <c r="AH42" s="460">
        <f t="shared" si="27"/>
        <v>2</v>
      </c>
      <c r="AI42" s="38">
        <f t="shared" si="28"/>
        <v>2</v>
      </c>
      <c r="AJ42" s="462">
        <f t="shared" si="29"/>
        <v>9</v>
      </c>
      <c r="AK42" s="463">
        <f t="shared" si="30"/>
        <v>0</v>
      </c>
      <c r="AL42" s="259">
        <f t="shared" si="31"/>
        <v>0</v>
      </c>
      <c r="AM42" s="176">
        <f t="shared" si="32"/>
        <v>1</v>
      </c>
      <c r="AN42" s="189">
        <f t="shared" si="33"/>
        <v>0</v>
      </c>
      <c r="AO42" s="181">
        <f t="shared" si="34"/>
        <v>1</v>
      </c>
      <c r="AP42" s="265"/>
      <c r="AQ42" s="169"/>
    </row>
    <row r="43" spans="2:43">
      <c r="B43" s="167" t="s">
        <v>1471</v>
      </c>
      <c r="C43" s="168" t="s">
        <v>179</v>
      </c>
      <c r="D43" s="45" t="str">
        <f t="shared" si="0"/>
        <v>軽巡洋艦</v>
      </c>
      <c r="E43" s="174">
        <f t="shared" si="1"/>
        <v>29</v>
      </c>
      <c r="F43" s="183">
        <f t="shared" si="2"/>
        <v>39</v>
      </c>
      <c r="G43" s="176">
        <f t="shared" si="3"/>
        <v>79</v>
      </c>
      <c r="H43" s="189">
        <f t="shared" si="4"/>
        <v>49</v>
      </c>
      <c r="I43" s="181">
        <f t="shared" si="5"/>
        <v>29</v>
      </c>
      <c r="J43" s="208">
        <f t="shared" si="6"/>
        <v>81</v>
      </c>
      <c r="K43" s="116">
        <f t="shared" si="7"/>
        <v>87</v>
      </c>
      <c r="L43" s="118">
        <f t="shared" si="8"/>
        <v>56</v>
      </c>
      <c r="M43" s="187">
        <f t="shared" si="9"/>
        <v>69</v>
      </c>
      <c r="N43" s="191">
        <f t="shared" si="10"/>
        <v>0</v>
      </c>
      <c r="O43" s="38" t="str">
        <f t="shared" si="11"/>
        <v>高速</v>
      </c>
      <c r="P43" s="185" t="str">
        <f t="shared" si="12"/>
        <v>中</v>
      </c>
      <c r="Q43" s="460">
        <f t="shared" si="13"/>
        <v>25</v>
      </c>
      <c r="R43" s="461">
        <f t="shared" si="14"/>
        <v>25</v>
      </c>
      <c r="S43" s="265"/>
      <c r="T43" s="554">
        <f t="shared" si="15"/>
        <v>0</v>
      </c>
      <c r="U43" s="555" t="str">
        <f t="shared" si="16"/>
        <v>14cm単装砲</v>
      </c>
      <c r="V43" s="554">
        <f t="shared" si="17"/>
        <v>0</v>
      </c>
      <c r="W43" s="555" t="str">
        <f t="shared" si="18"/>
        <v>61cm四連装魚雷</v>
      </c>
      <c r="X43" s="554">
        <f t="shared" si="19"/>
        <v>0</v>
      </c>
      <c r="Y43" s="555" t="str">
        <f t="shared" si="20"/>
        <v>-</v>
      </c>
      <c r="Z43" s="554">
        <f t="shared" si="21"/>
        <v>0</v>
      </c>
      <c r="AA43" s="555" t="str">
        <f t="shared" si="22"/>
        <v>-</v>
      </c>
      <c r="AB43" s="265"/>
      <c r="AC43" s="185">
        <f t="shared" si="23"/>
        <v>10</v>
      </c>
      <c r="AD43" s="267" t="str">
        <f t="shared" si="24"/>
        <v>-</v>
      </c>
      <c r="AE43" s="38">
        <f t="shared" si="25"/>
        <v>100</v>
      </c>
      <c r="AF43" s="462">
        <f t="shared" si="26"/>
        <v>400</v>
      </c>
      <c r="AG43" s="262"/>
      <c r="AH43" s="460">
        <f t="shared" si="27"/>
        <v>2</v>
      </c>
      <c r="AI43" s="38">
        <f t="shared" si="28"/>
        <v>2</v>
      </c>
      <c r="AJ43" s="462">
        <f t="shared" si="29"/>
        <v>9</v>
      </c>
      <c r="AK43" s="463">
        <f t="shared" si="30"/>
        <v>0</v>
      </c>
      <c r="AL43" s="259">
        <f t="shared" si="31"/>
        <v>0</v>
      </c>
      <c r="AM43" s="176">
        <f t="shared" si="32"/>
        <v>1</v>
      </c>
      <c r="AN43" s="189">
        <f t="shared" si="33"/>
        <v>0</v>
      </c>
      <c r="AO43" s="181">
        <f t="shared" si="34"/>
        <v>1</v>
      </c>
      <c r="AP43" s="265"/>
      <c r="AQ43" s="169"/>
    </row>
    <row r="44" spans="2:43">
      <c r="B44" s="167" t="s">
        <v>1185</v>
      </c>
      <c r="C44" s="168" t="s">
        <v>282</v>
      </c>
      <c r="D44" s="45" t="str">
        <f t="shared" si="0"/>
        <v>戦艦</v>
      </c>
      <c r="E44" s="174">
        <f t="shared" si="1"/>
        <v>70</v>
      </c>
      <c r="F44" s="183">
        <f t="shared" si="2"/>
        <v>89</v>
      </c>
      <c r="G44" s="176">
        <f t="shared" si="3"/>
        <v>0</v>
      </c>
      <c r="H44" s="189">
        <f t="shared" si="4"/>
        <v>69</v>
      </c>
      <c r="I44" s="181">
        <f t="shared" si="5"/>
        <v>69</v>
      </c>
      <c r="J44" s="208">
        <f t="shared" si="6"/>
        <v>0</v>
      </c>
      <c r="K44" s="116">
        <f t="shared" si="7"/>
        <v>75</v>
      </c>
      <c r="L44" s="118">
        <f t="shared" si="8"/>
        <v>53</v>
      </c>
      <c r="M44" s="187">
        <f t="shared" si="9"/>
        <v>49</v>
      </c>
      <c r="N44" s="191">
        <f t="shared" si="10"/>
        <v>9</v>
      </c>
      <c r="O44" s="38" t="str">
        <f t="shared" si="11"/>
        <v>高速</v>
      </c>
      <c r="P44" s="185" t="str">
        <f t="shared" si="12"/>
        <v>長</v>
      </c>
      <c r="Q44" s="460">
        <f t="shared" si="13"/>
        <v>80</v>
      </c>
      <c r="R44" s="461">
        <f t="shared" si="14"/>
        <v>110</v>
      </c>
      <c r="S44" s="265"/>
      <c r="T44" s="554">
        <f t="shared" si="15"/>
        <v>3</v>
      </c>
      <c r="U44" s="555" t="str">
        <f t="shared" si="16"/>
        <v>35.6cm連装砲</v>
      </c>
      <c r="V44" s="554">
        <f t="shared" si="17"/>
        <v>3</v>
      </c>
      <c r="W44" s="555" t="str">
        <f t="shared" si="18"/>
        <v>15.2cm単装砲</v>
      </c>
      <c r="X44" s="554">
        <f t="shared" si="19"/>
        <v>3</v>
      </c>
      <c r="Y44" s="555" t="str">
        <f t="shared" si="20"/>
        <v>7.7mm機銃</v>
      </c>
      <c r="Z44" s="554">
        <f t="shared" si="21"/>
        <v>0</v>
      </c>
      <c r="AA44" s="555" t="str">
        <f t="shared" si="22"/>
        <v>-</v>
      </c>
      <c r="AB44" s="265"/>
      <c r="AC44" s="185">
        <f t="shared" si="23"/>
        <v>25</v>
      </c>
      <c r="AD44" s="267" t="str">
        <f t="shared" si="24"/>
        <v>-</v>
      </c>
      <c r="AE44" s="38">
        <f t="shared" si="25"/>
        <v>400</v>
      </c>
      <c r="AF44" s="462">
        <f t="shared" si="26"/>
        <v>600</v>
      </c>
      <c r="AG44" s="262"/>
      <c r="AH44" s="460">
        <f t="shared" si="27"/>
        <v>10</v>
      </c>
      <c r="AI44" s="38">
        <f t="shared" si="28"/>
        <v>14</v>
      </c>
      <c r="AJ44" s="462">
        <f t="shared" si="29"/>
        <v>33</v>
      </c>
      <c r="AK44" s="463">
        <f t="shared" si="30"/>
        <v>3</v>
      </c>
      <c r="AL44" s="259">
        <f t="shared" si="31"/>
        <v>3</v>
      </c>
      <c r="AM44" s="176">
        <f t="shared" si="32"/>
        <v>0</v>
      </c>
      <c r="AN44" s="189">
        <f t="shared" si="33"/>
        <v>1</v>
      </c>
      <c r="AO44" s="181">
        <f t="shared" si="34"/>
        <v>3</v>
      </c>
      <c r="AP44" s="265"/>
      <c r="AQ44" s="169"/>
    </row>
    <row r="45" spans="2:43">
      <c r="B45" s="167" t="s">
        <v>1186</v>
      </c>
      <c r="C45" s="168" t="s">
        <v>479</v>
      </c>
      <c r="D45" s="45" t="str">
        <f t="shared" si="0"/>
        <v>戦艦</v>
      </c>
      <c r="E45" s="174">
        <f t="shared" si="1"/>
        <v>83</v>
      </c>
      <c r="F45" s="183">
        <f t="shared" si="2"/>
        <v>94</v>
      </c>
      <c r="G45" s="176">
        <f t="shared" si="3"/>
        <v>0</v>
      </c>
      <c r="H45" s="189">
        <f t="shared" si="4"/>
        <v>79</v>
      </c>
      <c r="I45" s="181">
        <f t="shared" si="5"/>
        <v>89</v>
      </c>
      <c r="J45" s="208">
        <f t="shared" si="6"/>
        <v>0</v>
      </c>
      <c r="K45" s="116">
        <f t="shared" si="7"/>
        <v>88</v>
      </c>
      <c r="L45" s="118">
        <f t="shared" si="8"/>
        <v>68</v>
      </c>
      <c r="M45" s="187">
        <f t="shared" si="9"/>
        <v>69</v>
      </c>
      <c r="N45" s="191">
        <f t="shared" si="10"/>
        <v>12</v>
      </c>
      <c r="O45" s="38" t="str">
        <f t="shared" si="11"/>
        <v>高速</v>
      </c>
      <c r="P45" s="185" t="str">
        <f t="shared" si="12"/>
        <v>長</v>
      </c>
      <c r="Q45" s="171">
        <f t="shared" si="13"/>
        <v>90</v>
      </c>
      <c r="R45" s="180">
        <f t="shared" si="14"/>
        <v>120</v>
      </c>
      <c r="S45" s="265"/>
      <c r="T45" s="554">
        <f t="shared" si="15"/>
        <v>3</v>
      </c>
      <c r="U45" s="555" t="str">
        <f t="shared" si="16"/>
        <v>41cm連装砲</v>
      </c>
      <c r="V45" s="554">
        <f t="shared" si="17"/>
        <v>3</v>
      </c>
      <c r="W45" s="555" t="str">
        <f t="shared" si="18"/>
        <v>15.5cm三連装副砲</v>
      </c>
      <c r="X45" s="554">
        <f t="shared" si="19"/>
        <v>3</v>
      </c>
      <c r="Y45" s="555" t="str">
        <f t="shared" si="20"/>
        <v>12.7cm連装高角砲</v>
      </c>
      <c r="Z45" s="554">
        <f t="shared" si="21"/>
        <v>3</v>
      </c>
      <c r="AA45" s="555" t="str">
        <f t="shared" si="22"/>
        <v>-</v>
      </c>
      <c r="AB45" s="265"/>
      <c r="AC45" s="185">
        <f t="shared" si="23"/>
        <v>75</v>
      </c>
      <c r="AD45" s="267" t="str">
        <f t="shared" si="24"/>
        <v>-</v>
      </c>
      <c r="AE45" s="38">
        <f t="shared" si="25"/>
        <v>2400</v>
      </c>
      <c r="AF45" s="52">
        <f t="shared" si="26"/>
        <v>2400</v>
      </c>
      <c r="AG45" s="262"/>
      <c r="AH45" s="171">
        <f t="shared" si="27"/>
        <v>10</v>
      </c>
      <c r="AI45" s="38">
        <f t="shared" si="28"/>
        <v>14</v>
      </c>
      <c r="AJ45" s="52">
        <f t="shared" si="29"/>
        <v>33</v>
      </c>
      <c r="AK45" s="41">
        <f t="shared" si="30"/>
        <v>3</v>
      </c>
      <c r="AL45" s="259">
        <f t="shared" si="31"/>
        <v>4</v>
      </c>
      <c r="AM45" s="176">
        <f t="shared" si="32"/>
        <v>0</v>
      </c>
      <c r="AN45" s="189">
        <f t="shared" si="33"/>
        <v>2</v>
      </c>
      <c r="AO45" s="181">
        <f t="shared" si="34"/>
        <v>3</v>
      </c>
      <c r="AP45" s="265"/>
      <c r="AQ45" s="169"/>
    </row>
    <row r="46" spans="2:43">
      <c r="B46" s="167" t="s">
        <v>1187</v>
      </c>
      <c r="C46" s="168" t="s">
        <v>297</v>
      </c>
      <c r="D46" s="45" t="str">
        <f t="shared" si="0"/>
        <v>戦艦</v>
      </c>
      <c r="E46" s="174">
        <f t="shared" si="1"/>
        <v>70</v>
      </c>
      <c r="F46" s="183">
        <f t="shared" si="2"/>
        <v>89</v>
      </c>
      <c r="G46" s="176">
        <f t="shared" si="3"/>
        <v>0</v>
      </c>
      <c r="H46" s="189">
        <f t="shared" si="4"/>
        <v>69</v>
      </c>
      <c r="I46" s="181">
        <f t="shared" si="5"/>
        <v>69</v>
      </c>
      <c r="J46" s="208">
        <f t="shared" si="6"/>
        <v>0</v>
      </c>
      <c r="K46" s="116">
        <f t="shared" si="7"/>
        <v>75</v>
      </c>
      <c r="L46" s="118">
        <f t="shared" si="8"/>
        <v>53</v>
      </c>
      <c r="M46" s="187">
        <f t="shared" si="9"/>
        <v>49</v>
      </c>
      <c r="N46" s="191">
        <f t="shared" si="10"/>
        <v>9</v>
      </c>
      <c r="O46" s="38" t="str">
        <f t="shared" si="11"/>
        <v>高速</v>
      </c>
      <c r="P46" s="185" t="str">
        <f t="shared" si="12"/>
        <v>長</v>
      </c>
      <c r="Q46" s="171">
        <f t="shared" si="13"/>
        <v>80</v>
      </c>
      <c r="R46" s="180">
        <f t="shared" si="14"/>
        <v>110</v>
      </c>
      <c r="S46" s="265"/>
      <c r="T46" s="554">
        <f t="shared" si="15"/>
        <v>3</v>
      </c>
      <c r="U46" s="555" t="str">
        <f t="shared" si="16"/>
        <v>35.6cm連装砲</v>
      </c>
      <c r="V46" s="554">
        <f t="shared" si="17"/>
        <v>3</v>
      </c>
      <c r="W46" s="555" t="str">
        <f t="shared" si="18"/>
        <v>15.2cm単装砲</v>
      </c>
      <c r="X46" s="554">
        <f t="shared" si="19"/>
        <v>3</v>
      </c>
      <c r="Y46" s="555" t="str">
        <f t="shared" si="20"/>
        <v>7.7mm機銃</v>
      </c>
      <c r="Z46" s="554">
        <f t="shared" si="21"/>
        <v>0</v>
      </c>
      <c r="AA46" s="555" t="str">
        <f t="shared" si="22"/>
        <v>-</v>
      </c>
      <c r="AB46" s="265"/>
      <c r="AC46" s="185">
        <f t="shared" si="23"/>
        <v>25</v>
      </c>
      <c r="AD46" s="267" t="str">
        <f t="shared" si="24"/>
        <v>-</v>
      </c>
      <c r="AE46" s="38">
        <f t="shared" si="25"/>
        <v>400</v>
      </c>
      <c r="AF46" s="52">
        <f t="shared" si="26"/>
        <v>600</v>
      </c>
      <c r="AG46" s="262"/>
      <c r="AH46" s="171">
        <f t="shared" si="27"/>
        <v>10</v>
      </c>
      <c r="AI46" s="38">
        <f t="shared" si="28"/>
        <v>14</v>
      </c>
      <c r="AJ46" s="52">
        <f t="shared" si="29"/>
        <v>33</v>
      </c>
      <c r="AK46" s="41">
        <f t="shared" si="30"/>
        <v>3</v>
      </c>
      <c r="AL46" s="259">
        <f t="shared" si="31"/>
        <v>3</v>
      </c>
      <c r="AM46" s="176">
        <f t="shared" si="32"/>
        <v>0</v>
      </c>
      <c r="AN46" s="189">
        <f t="shared" si="33"/>
        <v>1</v>
      </c>
      <c r="AO46" s="181">
        <f t="shared" si="34"/>
        <v>3</v>
      </c>
      <c r="AP46" s="265"/>
      <c r="AQ46" s="169"/>
    </row>
    <row r="47" spans="2:43">
      <c r="B47" s="167" t="s">
        <v>1188</v>
      </c>
      <c r="C47" s="168" t="s">
        <v>480</v>
      </c>
      <c r="D47" s="45" t="str">
        <f t="shared" si="0"/>
        <v>戦艦</v>
      </c>
      <c r="E47" s="174">
        <f t="shared" si="1"/>
        <v>83</v>
      </c>
      <c r="F47" s="183">
        <f t="shared" si="2"/>
        <v>94</v>
      </c>
      <c r="G47" s="176">
        <f t="shared" si="3"/>
        <v>0</v>
      </c>
      <c r="H47" s="189">
        <f t="shared" si="4"/>
        <v>79</v>
      </c>
      <c r="I47" s="181">
        <f t="shared" si="5"/>
        <v>89</v>
      </c>
      <c r="J47" s="208">
        <f t="shared" si="6"/>
        <v>0</v>
      </c>
      <c r="K47" s="116">
        <f t="shared" si="7"/>
        <v>88</v>
      </c>
      <c r="L47" s="118">
        <f t="shared" si="8"/>
        <v>68</v>
      </c>
      <c r="M47" s="187">
        <f t="shared" si="9"/>
        <v>69</v>
      </c>
      <c r="N47" s="191">
        <f t="shared" si="10"/>
        <v>12</v>
      </c>
      <c r="O47" s="38" t="str">
        <f t="shared" si="11"/>
        <v>高速</v>
      </c>
      <c r="P47" s="185" t="str">
        <f t="shared" si="12"/>
        <v>長</v>
      </c>
      <c r="Q47" s="460">
        <f t="shared" si="13"/>
        <v>90</v>
      </c>
      <c r="R47" s="461">
        <f t="shared" si="14"/>
        <v>120</v>
      </c>
      <c r="S47" s="265"/>
      <c r="T47" s="554">
        <f t="shared" si="15"/>
        <v>3</v>
      </c>
      <c r="U47" s="555" t="str">
        <f t="shared" si="16"/>
        <v>41cm連装砲</v>
      </c>
      <c r="V47" s="554">
        <f t="shared" si="17"/>
        <v>3</v>
      </c>
      <c r="W47" s="555" t="str">
        <f t="shared" si="18"/>
        <v>15.5cm三連装副砲</v>
      </c>
      <c r="X47" s="554">
        <f t="shared" si="19"/>
        <v>3</v>
      </c>
      <c r="Y47" s="555" t="str">
        <f t="shared" si="20"/>
        <v>12.7cm連装高角砲</v>
      </c>
      <c r="Z47" s="554">
        <f t="shared" si="21"/>
        <v>3</v>
      </c>
      <c r="AA47" s="555" t="str">
        <f t="shared" si="22"/>
        <v>-</v>
      </c>
      <c r="AB47" s="265"/>
      <c r="AC47" s="185">
        <f t="shared" si="23"/>
        <v>75</v>
      </c>
      <c r="AD47" s="267" t="str">
        <f t="shared" si="24"/>
        <v>-</v>
      </c>
      <c r="AE47" s="38">
        <f t="shared" si="25"/>
        <v>2400</v>
      </c>
      <c r="AF47" s="462">
        <f t="shared" si="26"/>
        <v>2400</v>
      </c>
      <c r="AG47" s="262"/>
      <c r="AH47" s="460">
        <f t="shared" si="27"/>
        <v>10</v>
      </c>
      <c r="AI47" s="38">
        <f t="shared" si="28"/>
        <v>14</v>
      </c>
      <c r="AJ47" s="462">
        <f t="shared" si="29"/>
        <v>33</v>
      </c>
      <c r="AK47" s="463">
        <f t="shared" si="30"/>
        <v>3</v>
      </c>
      <c r="AL47" s="259">
        <f t="shared" si="31"/>
        <v>4</v>
      </c>
      <c r="AM47" s="176">
        <f t="shared" si="32"/>
        <v>0</v>
      </c>
      <c r="AN47" s="189">
        <f t="shared" si="33"/>
        <v>2</v>
      </c>
      <c r="AO47" s="181">
        <f t="shared" si="34"/>
        <v>3</v>
      </c>
      <c r="AP47" s="265"/>
      <c r="AQ47" s="169"/>
    </row>
    <row r="48" spans="2:43">
      <c r="B48" s="167" t="s">
        <v>1189</v>
      </c>
      <c r="C48" s="168" t="s">
        <v>284</v>
      </c>
      <c r="D48" s="45" t="str">
        <f t="shared" si="0"/>
        <v>戦艦</v>
      </c>
      <c r="E48" s="174">
        <f t="shared" si="1"/>
        <v>70</v>
      </c>
      <c r="F48" s="183">
        <f t="shared" si="2"/>
        <v>89</v>
      </c>
      <c r="G48" s="176">
        <f t="shared" si="3"/>
        <v>0</v>
      </c>
      <c r="H48" s="189">
        <f t="shared" si="4"/>
        <v>69</v>
      </c>
      <c r="I48" s="181">
        <f t="shared" si="5"/>
        <v>69</v>
      </c>
      <c r="J48" s="208">
        <f t="shared" si="6"/>
        <v>0</v>
      </c>
      <c r="K48" s="116">
        <f t="shared" si="7"/>
        <v>75</v>
      </c>
      <c r="L48" s="118">
        <f t="shared" si="8"/>
        <v>53</v>
      </c>
      <c r="M48" s="187">
        <f t="shared" si="9"/>
        <v>69</v>
      </c>
      <c r="N48" s="191">
        <f t="shared" si="10"/>
        <v>9</v>
      </c>
      <c r="O48" s="38" t="str">
        <f t="shared" si="11"/>
        <v>高速</v>
      </c>
      <c r="P48" s="185" t="str">
        <f t="shared" si="12"/>
        <v>長</v>
      </c>
      <c r="Q48" s="171">
        <f t="shared" si="13"/>
        <v>80</v>
      </c>
      <c r="R48" s="180">
        <f t="shared" si="14"/>
        <v>110</v>
      </c>
      <c r="S48" s="265"/>
      <c r="T48" s="554">
        <f t="shared" si="15"/>
        <v>3</v>
      </c>
      <c r="U48" s="555" t="str">
        <f t="shared" si="16"/>
        <v>35.6cm連装砲</v>
      </c>
      <c r="V48" s="554">
        <f t="shared" si="17"/>
        <v>3</v>
      </c>
      <c r="W48" s="555" t="str">
        <f t="shared" si="18"/>
        <v>15.2cm単装砲</v>
      </c>
      <c r="X48" s="554">
        <f t="shared" si="19"/>
        <v>3</v>
      </c>
      <c r="Y48" s="555" t="str">
        <f t="shared" si="20"/>
        <v>7.7mm機銃</v>
      </c>
      <c r="Z48" s="554">
        <f t="shared" si="21"/>
        <v>0</v>
      </c>
      <c r="AA48" s="555" t="str">
        <f t="shared" si="22"/>
        <v>-</v>
      </c>
      <c r="AB48" s="265"/>
      <c r="AC48" s="185">
        <f t="shared" si="23"/>
        <v>25</v>
      </c>
      <c r="AD48" s="267" t="str">
        <f t="shared" si="24"/>
        <v>-</v>
      </c>
      <c r="AE48" s="38">
        <f t="shared" si="25"/>
        <v>400</v>
      </c>
      <c r="AF48" s="52">
        <f t="shared" si="26"/>
        <v>600</v>
      </c>
      <c r="AG48" s="262"/>
      <c r="AH48" s="171">
        <f t="shared" si="27"/>
        <v>10</v>
      </c>
      <c r="AI48" s="38">
        <f t="shared" si="28"/>
        <v>14</v>
      </c>
      <c r="AJ48" s="52">
        <f t="shared" si="29"/>
        <v>33</v>
      </c>
      <c r="AK48" s="41">
        <f t="shared" si="30"/>
        <v>3</v>
      </c>
      <c r="AL48" s="259">
        <f t="shared" si="31"/>
        <v>3</v>
      </c>
      <c r="AM48" s="176">
        <f t="shared" si="32"/>
        <v>0</v>
      </c>
      <c r="AN48" s="189">
        <f t="shared" si="33"/>
        <v>1</v>
      </c>
      <c r="AO48" s="181">
        <f t="shared" si="34"/>
        <v>3</v>
      </c>
      <c r="AP48" s="265"/>
      <c r="AQ48" s="169"/>
    </row>
    <row r="49" spans="2:43">
      <c r="B49" s="167" t="s">
        <v>1190</v>
      </c>
      <c r="C49" s="168" t="s">
        <v>481</v>
      </c>
      <c r="D49" s="45" t="str">
        <f t="shared" si="0"/>
        <v>戦艦</v>
      </c>
      <c r="E49" s="174">
        <f t="shared" si="1"/>
        <v>83</v>
      </c>
      <c r="F49" s="183">
        <f t="shared" si="2"/>
        <v>94</v>
      </c>
      <c r="G49" s="176">
        <f t="shared" si="3"/>
        <v>0</v>
      </c>
      <c r="H49" s="189">
        <f t="shared" si="4"/>
        <v>79</v>
      </c>
      <c r="I49" s="181">
        <f t="shared" si="5"/>
        <v>89</v>
      </c>
      <c r="J49" s="208">
        <f t="shared" si="6"/>
        <v>0</v>
      </c>
      <c r="K49" s="116">
        <f t="shared" si="7"/>
        <v>88</v>
      </c>
      <c r="L49" s="118">
        <f t="shared" si="8"/>
        <v>68</v>
      </c>
      <c r="M49" s="187">
        <f t="shared" si="9"/>
        <v>69</v>
      </c>
      <c r="N49" s="191">
        <f t="shared" si="10"/>
        <v>12</v>
      </c>
      <c r="O49" s="38" t="str">
        <f t="shared" si="11"/>
        <v>高速</v>
      </c>
      <c r="P49" s="185" t="str">
        <f t="shared" si="12"/>
        <v>長</v>
      </c>
      <c r="Q49" s="171">
        <f t="shared" si="13"/>
        <v>90</v>
      </c>
      <c r="R49" s="180">
        <f t="shared" si="14"/>
        <v>120</v>
      </c>
      <c r="S49" s="265"/>
      <c r="T49" s="554">
        <f t="shared" si="15"/>
        <v>3</v>
      </c>
      <c r="U49" s="555" t="str">
        <f t="shared" si="16"/>
        <v>41cm連装砲</v>
      </c>
      <c r="V49" s="554">
        <f t="shared" si="17"/>
        <v>3</v>
      </c>
      <c r="W49" s="555" t="str">
        <f t="shared" si="18"/>
        <v>15.5cm三連装副砲</v>
      </c>
      <c r="X49" s="554">
        <f t="shared" si="19"/>
        <v>3</v>
      </c>
      <c r="Y49" s="555" t="str">
        <f t="shared" si="20"/>
        <v>12.7cm連装高角砲</v>
      </c>
      <c r="Z49" s="554">
        <f t="shared" si="21"/>
        <v>3</v>
      </c>
      <c r="AA49" s="555" t="str">
        <f t="shared" si="22"/>
        <v>-</v>
      </c>
      <c r="AB49" s="265"/>
      <c r="AC49" s="185">
        <f t="shared" si="23"/>
        <v>80</v>
      </c>
      <c r="AD49" s="267" t="str">
        <f t="shared" si="24"/>
        <v>-</v>
      </c>
      <c r="AE49" s="38">
        <f t="shared" si="25"/>
        <v>2400</v>
      </c>
      <c r="AF49" s="52">
        <f t="shared" si="26"/>
        <v>2400</v>
      </c>
      <c r="AG49" s="262"/>
      <c r="AH49" s="171">
        <f t="shared" si="27"/>
        <v>10</v>
      </c>
      <c r="AI49" s="38">
        <f t="shared" si="28"/>
        <v>14</v>
      </c>
      <c r="AJ49" s="52">
        <f t="shared" si="29"/>
        <v>33</v>
      </c>
      <c r="AK49" s="41">
        <f t="shared" si="30"/>
        <v>3</v>
      </c>
      <c r="AL49" s="259">
        <f t="shared" si="31"/>
        <v>4</v>
      </c>
      <c r="AM49" s="176">
        <f t="shared" si="32"/>
        <v>0</v>
      </c>
      <c r="AN49" s="189">
        <f t="shared" si="33"/>
        <v>2</v>
      </c>
      <c r="AO49" s="181">
        <f t="shared" si="34"/>
        <v>3</v>
      </c>
      <c r="AP49" s="265"/>
      <c r="AQ49" s="169"/>
    </row>
    <row r="50" spans="2:43">
      <c r="B50" s="167" t="s">
        <v>1191</v>
      </c>
      <c r="C50" s="168" t="s">
        <v>295</v>
      </c>
      <c r="D50" s="45" t="str">
        <f t="shared" si="0"/>
        <v>戦艦</v>
      </c>
      <c r="E50" s="174">
        <f t="shared" si="1"/>
        <v>70</v>
      </c>
      <c r="F50" s="183">
        <f t="shared" si="2"/>
        <v>89</v>
      </c>
      <c r="G50" s="176">
        <f t="shared" si="3"/>
        <v>0</v>
      </c>
      <c r="H50" s="189">
        <f t="shared" si="4"/>
        <v>69</v>
      </c>
      <c r="I50" s="181">
        <f t="shared" si="5"/>
        <v>69</v>
      </c>
      <c r="J50" s="208">
        <f t="shared" si="6"/>
        <v>0</v>
      </c>
      <c r="K50" s="116">
        <f t="shared" si="7"/>
        <v>75</v>
      </c>
      <c r="L50" s="118">
        <f t="shared" si="8"/>
        <v>53</v>
      </c>
      <c r="M50" s="187">
        <f t="shared" si="9"/>
        <v>49</v>
      </c>
      <c r="N50" s="191">
        <f t="shared" si="10"/>
        <v>9</v>
      </c>
      <c r="O50" s="38" t="str">
        <f t="shared" si="11"/>
        <v>高速</v>
      </c>
      <c r="P50" s="185" t="str">
        <f t="shared" si="12"/>
        <v>長</v>
      </c>
      <c r="Q50" s="171">
        <f t="shared" si="13"/>
        <v>80</v>
      </c>
      <c r="R50" s="180">
        <f t="shared" si="14"/>
        <v>110</v>
      </c>
      <c r="S50" s="265"/>
      <c r="T50" s="554">
        <f t="shared" si="15"/>
        <v>3</v>
      </c>
      <c r="U50" s="555" t="str">
        <f t="shared" si="16"/>
        <v>35.6cm連装砲</v>
      </c>
      <c r="V50" s="554">
        <f t="shared" si="17"/>
        <v>3</v>
      </c>
      <c r="W50" s="555" t="str">
        <f t="shared" si="18"/>
        <v>15.2cm単装砲</v>
      </c>
      <c r="X50" s="554">
        <f t="shared" si="19"/>
        <v>3</v>
      </c>
      <c r="Y50" s="555" t="str">
        <f t="shared" si="20"/>
        <v>7.7mm機銃</v>
      </c>
      <c r="Z50" s="554">
        <f t="shared" si="21"/>
        <v>0</v>
      </c>
      <c r="AA50" s="555" t="str">
        <f t="shared" si="22"/>
        <v>-</v>
      </c>
      <c r="AB50" s="265"/>
      <c r="AC50" s="185">
        <f t="shared" si="23"/>
        <v>25</v>
      </c>
      <c r="AD50" s="267" t="str">
        <f t="shared" si="24"/>
        <v>-</v>
      </c>
      <c r="AE50" s="38">
        <f t="shared" si="25"/>
        <v>400</v>
      </c>
      <c r="AF50" s="52">
        <f t="shared" si="26"/>
        <v>600</v>
      </c>
      <c r="AG50" s="262"/>
      <c r="AH50" s="171">
        <f t="shared" si="27"/>
        <v>10</v>
      </c>
      <c r="AI50" s="38">
        <f t="shared" si="28"/>
        <v>14</v>
      </c>
      <c r="AJ50" s="52">
        <f t="shared" si="29"/>
        <v>33</v>
      </c>
      <c r="AK50" s="41">
        <f t="shared" si="30"/>
        <v>3</v>
      </c>
      <c r="AL50" s="259">
        <f t="shared" si="31"/>
        <v>3</v>
      </c>
      <c r="AM50" s="176">
        <f t="shared" si="32"/>
        <v>0</v>
      </c>
      <c r="AN50" s="189">
        <f t="shared" si="33"/>
        <v>1</v>
      </c>
      <c r="AO50" s="181">
        <f t="shared" si="34"/>
        <v>3</v>
      </c>
      <c r="AP50" s="265"/>
      <c r="AQ50" s="169"/>
    </row>
    <row r="51" spans="2:43">
      <c r="B51" s="167" t="s">
        <v>1192</v>
      </c>
      <c r="C51" s="168" t="s">
        <v>482</v>
      </c>
      <c r="D51" s="45" t="str">
        <f t="shared" si="0"/>
        <v>戦艦</v>
      </c>
      <c r="E51" s="174">
        <f t="shared" si="1"/>
        <v>83</v>
      </c>
      <c r="F51" s="183">
        <f t="shared" si="2"/>
        <v>94</v>
      </c>
      <c r="G51" s="176">
        <f t="shared" si="3"/>
        <v>0</v>
      </c>
      <c r="H51" s="189">
        <f t="shared" si="4"/>
        <v>79</v>
      </c>
      <c r="I51" s="181">
        <f t="shared" si="5"/>
        <v>89</v>
      </c>
      <c r="J51" s="208">
        <f t="shared" si="6"/>
        <v>0</v>
      </c>
      <c r="K51" s="116">
        <f t="shared" si="7"/>
        <v>88</v>
      </c>
      <c r="L51" s="118">
        <f t="shared" si="8"/>
        <v>68</v>
      </c>
      <c r="M51" s="187">
        <f t="shared" si="9"/>
        <v>69</v>
      </c>
      <c r="N51" s="191">
        <f t="shared" si="10"/>
        <v>12</v>
      </c>
      <c r="O51" s="38" t="str">
        <f t="shared" si="11"/>
        <v>高速</v>
      </c>
      <c r="P51" s="185" t="str">
        <f t="shared" si="12"/>
        <v>長</v>
      </c>
      <c r="Q51" s="460">
        <f t="shared" si="13"/>
        <v>90</v>
      </c>
      <c r="R51" s="461">
        <f t="shared" si="14"/>
        <v>120</v>
      </c>
      <c r="S51" s="265"/>
      <c r="T51" s="554">
        <f t="shared" si="15"/>
        <v>3</v>
      </c>
      <c r="U51" s="555" t="str">
        <f t="shared" si="16"/>
        <v>41cm連装砲</v>
      </c>
      <c r="V51" s="554">
        <f t="shared" si="17"/>
        <v>3</v>
      </c>
      <c r="W51" s="555" t="str">
        <f t="shared" si="18"/>
        <v>15.5cm三連装副砲</v>
      </c>
      <c r="X51" s="554">
        <f t="shared" si="19"/>
        <v>3</v>
      </c>
      <c r="Y51" s="555" t="str">
        <f t="shared" si="20"/>
        <v>12.7cm連装高角砲</v>
      </c>
      <c r="Z51" s="554">
        <f t="shared" si="21"/>
        <v>3</v>
      </c>
      <c r="AA51" s="555" t="str">
        <f t="shared" si="22"/>
        <v>-</v>
      </c>
      <c r="AB51" s="265"/>
      <c r="AC51" s="185">
        <f t="shared" si="23"/>
        <v>75</v>
      </c>
      <c r="AD51" s="267" t="str">
        <f t="shared" si="24"/>
        <v>-</v>
      </c>
      <c r="AE51" s="38">
        <f t="shared" si="25"/>
        <v>2400</v>
      </c>
      <c r="AF51" s="462">
        <f t="shared" si="26"/>
        <v>2400</v>
      </c>
      <c r="AG51" s="262"/>
      <c r="AH51" s="460">
        <f t="shared" si="27"/>
        <v>10</v>
      </c>
      <c r="AI51" s="38">
        <f t="shared" si="28"/>
        <v>14</v>
      </c>
      <c r="AJ51" s="462">
        <f t="shared" si="29"/>
        <v>33</v>
      </c>
      <c r="AK51" s="463">
        <f t="shared" si="30"/>
        <v>3</v>
      </c>
      <c r="AL51" s="259">
        <f t="shared" si="31"/>
        <v>4</v>
      </c>
      <c r="AM51" s="176">
        <f t="shared" si="32"/>
        <v>0</v>
      </c>
      <c r="AN51" s="189">
        <f t="shared" si="33"/>
        <v>2</v>
      </c>
      <c r="AO51" s="181">
        <f t="shared" si="34"/>
        <v>3</v>
      </c>
      <c r="AP51" s="265"/>
      <c r="AQ51" s="169"/>
    </row>
    <row r="52" spans="2:43">
      <c r="B52" s="167" t="s">
        <v>1193</v>
      </c>
      <c r="C52" s="168" t="s">
        <v>302</v>
      </c>
      <c r="D52" s="45" t="str">
        <f t="shared" si="0"/>
        <v>軽空母</v>
      </c>
      <c r="E52" s="174">
        <f t="shared" si="1"/>
        <v>35</v>
      </c>
      <c r="F52" s="183">
        <f t="shared" si="2"/>
        <v>19</v>
      </c>
      <c r="G52" s="176">
        <f t="shared" si="3"/>
        <v>0</v>
      </c>
      <c r="H52" s="189">
        <f t="shared" si="4"/>
        <v>29</v>
      </c>
      <c r="I52" s="181">
        <f t="shared" si="5"/>
        <v>39</v>
      </c>
      <c r="J52" s="208">
        <f t="shared" si="6"/>
        <v>0</v>
      </c>
      <c r="K52" s="116">
        <f t="shared" si="7"/>
        <v>47</v>
      </c>
      <c r="L52" s="118">
        <f t="shared" si="8"/>
        <v>89</v>
      </c>
      <c r="M52" s="187">
        <f t="shared" si="9"/>
        <v>69</v>
      </c>
      <c r="N52" s="191">
        <f t="shared" si="10"/>
        <v>19</v>
      </c>
      <c r="O52" s="38" t="str">
        <f t="shared" si="11"/>
        <v>低速</v>
      </c>
      <c r="P52" s="185" t="str">
        <f t="shared" si="12"/>
        <v>短</v>
      </c>
      <c r="Q52" s="460">
        <f t="shared" si="13"/>
        <v>25</v>
      </c>
      <c r="R52" s="461">
        <f t="shared" si="14"/>
        <v>25</v>
      </c>
      <c r="S52" s="265"/>
      <c r="T52" s="554">
        <f t="shared" si="15"/>
        <v>8</v>
      </c>
      <c r="U52" s="555" t="str">
        <f t="shared" si="16"/>
        <v>九九式艦爆</v>
      </c>
      <c r="V52" s="554">
        <f t="shared" si="17"/>
        <v>11</v>
      </c>
      <c r="W52" s="555" t="str">
        <f t="shared" si="18"/>
        <v>-</v>
      </c>
      <c r="X52" s="554">
        <f t="shared" si="19"/>
        <v>0</v>
      </c>
      <c r="Y52" s="555" t="str">
        <f t="shared" si="20"/>
        <v>-</v>
      </c>
      <c r="Z52" s="554">
        <f t="shared" si="21"/>
        <v>0</v>
      </c>
      <c r="AA52" s="555" t="str">
        <f t="shared" si="22"/>
        <v>-</v>
      </c>
      <c r="AB52" s="265"/>
      <c r="AC52" s="185">
        <f t="shared" si="23"/>
        <v>25</v>
      </c>
      <c r="AD52" s="267" t="str">
        <f t="shared" si="24"/>
        <v>-</v>
      </c>
      <c r="AE52" s="38">
        <f t="shared" si="25"/>
        <v>350</v>
      </c>
      <c r="AF52" s="462">
        <f t="shared" si="26"/>
        <v>150</v>
      </c>
      <c r="AG52" s="262"/>
      <c r="AH52" s="460">
        <f t="shared" si="27"/>
        <v>2</v>
      </c>
      <c r="AI52" s="38">
        <f t="shared" si="28"/>
        <v>1</v>
      </c>
      <c r="AJ52" s="462">
        <f t="shared" si="29"/>
        <v>12</v>
      </c>
      <c r="AK52" s="463">
        <f t="shared" si="30"/>
        <v>2</v>
      </c>
      <c r="AL52" s="259">
        <f t="shared" si="31"/>
        <v>0</v>
      </c>
      <c r="AM52" s="176">
        <f t="shared" si="32"/>
        <v>0</v>
      </c>
      <c r="AN52" s="189">
        <f t="shared" si="33"/>
        <v>1</v>
      </c>
      <c r="AO52" s="181">
        <f t="shared" si="34"/>
        <v>2</v>
      </c>
      <c r="AP52" s="265"/>
      <c r="AQ52" s="169"/>
    </row>
    <row r="53" spans="2:43">
      <c r="B53" s="167" t="s">
        <v>1195</v>
      </c>
      <c r="C53" s="168" t="s">
        <v>555</v>
      </c>
      <c r="D53" s="45" t="str">
        <f t="shared" si="0"/>
        <v>軽空母</v>
      </c>
      <c r="E53" s="174">
        <f t="shared" si="1"/>
        <v>46</v>
      </c>
      <c r="F53" s="183">
        <f t="shared" si="2"/>
        <v>29</v>
      </c>
      <c r="G53" s="176">
        <f t="shared" si="3"/>
        <v>0</v>
      </c>
      <c r="H53" s="189">
        <f t="shared" si="4"/>
        <v>39</v>
      </c>
      <c r="I53" s="181">
        <f t="shared" si="5"/>
        <v>49</v>
      </c>
      <c r="J53" s="208">
        <f t="shared" si="6"/>
        <v>0</v>
      </c>
      <c r="K53" s="116">
        <f t="shared" si="7"/>
        <v>78</v>
      </c>
      <c r="L53" s="118">
        <f t="shared" si="8"/>
        <v>103</v>
      </c>
      <c r="M53" s="187">
        <f t="shared" si="9"/>
        <v>79</v>
      </c>
      <c r="N53" s="191">
        <f t="shared" si="10"/>
        <v>42</v>
      </c>
      <c r="O53" s="38" t="str">
        <f t="shared" si="11"/>
        <v>低速</v>
      </c>
      <c r="P53" s="185" t="str">
        <f t="shared" si="12"/>
        <v>短</v>
      </c>
      <c r="Q53" s="460">
        <f t="shared" si="13"/>
        <v>30</v>
      </c>
      <c r="R53" s="461">
        <f t="shared" si="14"/>
        <v>30</v>
      </c>
      <c r="S53" s="265"/>
      <c r="T53" s="554">
        <f t="shared" si="15"/>
        <v>14</v>
      </c>
      <c r="U53" s="555" t="str">
        <f t="shared" si="16"/>
        <v>零式艦戦52型</v>
      </c>
      <c r="V53" s="554">
        <f t="shared" si="17"/>
        <v>16</v>
      </c>
      <c r="W53" s="555" t="str">
        <f t="shared" si="18"/>
        <v>九七式艦攻</v>
      </c>
      <c r="X53" s="554">
        <f t="shared" si="19"/>
        <v>12</v>
      </c>
      <c r="Y53" s="555" t="str">
        <f t="shared" si="20"/>
        <v>-</v>
      </c>
      <c r="Z53" s="554">
        <f t="shared" si="21"/>
        <v>0</v>
      </c>
      <c r="AA53" s="555" t="str">
        <f t="shared" si="22"/>
        <v>-</v>
      </c>
      <c r="AB53" s="265"/>
      <c r="AC53" s="185" t="str">
        <f t="shared" si="23"/>
        <v>-</v>
      </c>
      <c r="AD53" s="267" t="str">
        <f t="shared" si="24"/>
        <v>-</v>
      </c>
      <c r="AE53" s="38" t="str">
        <f t="shared" si="25"/>
        <v>-</v>
      </c>
      <c r="AF53" s="462" t="str">
        <f t="shared" si="26"/>
        <v>-</v>
      </c>
      <c r="AG53" s="262"/>
      <c r="AH53" s="460">
        <f t="shared" si="27"/>
        <v>3</v>
      </c>
      <c r="AI53" s="38">
        <f t="shared" si="28"/>
        <v>4</v>
      </c>
      <c r="AJ53" s="462">
        <f t="shared" si="29"/>
        <v>15</v>
      </c>
      <c r="AK53" s="463">
        <f t="shared" si="30"/>
        <v>4</v>
      </c>
      <c r="AL53" s="259">
        <f t="shared" si="31"/>
        <v>0</v>
      </c>
      <c r="AM53" s="176">
        <f t="shared" si="32"/>
        <v>0</v>
      </c>
      <c r="AN53" s="189">
        <f t="shared" si="33"/>
        <v>2</v>
      </c>
      <c r="AO53" s="181">
        <f t="shared" si="34"/>
        <v>2</v>
      </c>
      <c r="AP53" s="265"/>
      <c r="AQ53" s="169"/>
    </row>
    <row r="54" spans="2:43">
      <c r="B54" s="167" t="s">
        <v>1196</v>
      </c>
      <c r="C54" s="168" t="s">
        <v>181</v>
      </c>
      <c r="D54" s="45" t="str">
        <f t="shared" si="0"/>
        <v>戦艦</v>
      </c>
      <c r="E54" s="174">
        <f t="shared" si="1"/>
        <v>74</v>
      </c>
      <c r="F54" s="183">
        <f t="shared" si="2"/>
        <v>94</v>
      </c>
      <c r="G54" s="176">
        <f t="shared" si="3"/>
        <v>0</v>
      </c>
      <c r="H54" s="189">
        <f t="shared" si="4"/>
        <v>79</v>
      </c>
      <c r="I54" s="181">
        <f t="shared" si="5"/>
        <v>79</v>
      </c>
      <c r="J54" s="208">
        <f t="shared" si="6"/>
        <v>0</v>
      </c>
      <c r="K54" s="116">
        <f t="shared" si="7"/>
        <v>50</v>
      </c>
      <c r="L54" s="118">
        <f t="shared" si="8"/>
        <v>46</v>
      </c>
      <c r="M54" s="187">
        <f t="shared" si="9"/>
        <v>39</v>
      </c>
      <c r="N54" s="191">
        <f t="shared" si="10"/>
        <v>12</v>
      </c>
      <c r="O54" s="38" t="str">
        <f t="shared" si="11"/>
        <v>低速</v>
      </c>
      <c r="P54" s="185" t="str">
        <f t="shared" si="12"/>
        <v>長</v>
      </c>
      <c r="Q54" s="460">
        <f t="shared" si="13"/>
        <v>85</v>
      </c>
      <c r="R54" s="461">
        <f t="shared" si="14"/>
        <v>120</v>
      </c>
      <c r="S54" s="265"/>
      <c r="T54" s="554">
        <f t="shared" si="15"/>
        <v>3</v>
      </c>
      <c r="U54" s="555" t="str">
        <f t="shared" si="16"/>
        <v>35.6cm連装砲</v>
      </c>
      <c r="V54" s="554">
        <f t="shared" si="17"/>
        <v>3</v>
      </c>
      <c r="W54" s="555" t="str">
        <f t="shared" si="18"/>
        <v>15.2cm単装砲</v>
      </c>
      <c r="X54" s="554">
        <f t="shared" si="19"/>
        <v>3</v>
      </c>
      <c r="Y54" s="555" t="str">
        <f t="shared" si="20"/>
        <v>零式水上偵察機</v>
      </c>
      <c r="Z54" s="554">
        <f t="shared" si="21"/>
        <v>3</v>
      </c>
      <c r="AA54" s="555" t="str">
        <f t="shared" si="22"/>
        <v>-</v>
      </c>
      <c r="AB54" s="265"/>
      <c r="AC54" s="185">
        <f t="shared" si="23"/>
        <v>20</v>
      </c>
      <c r="AD54" s="267" t="str">
        <f t="shared" si="24"/>
        <v>-</v>
      </c>
      <c r="AE54" s="38">
        <f t="shared" si="25"/>
        <v>500</v>
      </c>
      <c r="AF54" s="462">
        <f t="shared" si="26"/>
        <v>150</v>
      </c>
      <c r="AG54" s="262"/>
      <c r="AH54" s="460">
        <f t="shared" si="27"/>
        <v>9</v>
      </c>
      <c r="AI54" s="38">
        <f t="shared" si="28"/>
        <v>18</v>
      </c>
      <c r="AJ54" s="462">
        <f t="shared" si="29"/>
        <v>36</v>
      </c>
      <c r="AK54" s="463">
        <f t="shared" si="30"/>
        <v>3</v>
      </c>
      <c r="AL54" s="259">
        <f t="shared" si="31"/>
        <v>4</v>
      </c>
      <c r="AM54" s="176">
        <f t="shared" si="32"/>
        <v>0</v>
      </c>
      <c r="AN54" s="189">
        <f t="shared" si="33"/>
        <v>1</v>
      </c>
      <c r="AO54" s="181">
        <f t="shared" si="34"/>
        <v>3</v>
      </c>
      <c r="AP54" s="265"/>
      <c r="AQ54" s="169"/>
    </row>
    <row r="55" spans="2:43">
      <c r="B55" s="167" t="s">
        <v>1197</v>
      </c>
      <c r="C55" s="168" t="s">
        <v>556</v>
      </c>
      <c r="D55" s="45" t="str">
        <f t="shared" si="0"/>
        <v>航空戦艦</v>
      </c>
      <c r="E55" s="174">
        <f t="shared" si="1"/>
        <v>83</v>
      </c>
      <c r="F55" s="183">
        <f t="shared" si="2"/>
        <v>79</v>
      </c>
      <c r="G55" s="176">
        <f t="shared" si="3"/>
        <v>0</v>
      </c>
      <c r="H55" s="189">
        <f t="shared" si="4"/>
        <v>89</v>
      </c>
      <c r="I55" s="181">
        <f t="shared" si="5"/>
        <v>89</v>
      </c>
      <c r="J55" s="208">
        <f t="shared" si="6"/>
        <v>0</v>
      </c>
      <c r="K55" s="116">
        <f t="shared" si="7"/>
        <v>86</v>
      </c>
      <c r="L55" s="118">
        <f t="shared" si="8"/>
        <v>66</v>
      </c>
      <c r="M55" s="187">
        <f t="shared" si="9"/>
        <v>59</v>
      </c>
      <c r="N55" s="191">
        <f t="shared" si="10"/>
        <v>40</v>
      </c>
      <c r="O55" s="38" t="str">
        <f t="shared" si="11"/>
        <v>低速</v>
      </c>
      <c r="P55" s="185" t="str">
        <f t="shared" si="12"/>
        <v>長</v>
      </c>
      <c r="Q55" s="460">
        <f t="shared" si="13"/>
        <v>95</v>
      </c>
      <c r="R55" s="461">
        <f t="shared" si="14"/>
        <v>105</v>
      </c>
      <c r="S55" s="265"/>
      <c r="T55" s="554">
        <f t="shared" si="15"/>
        <v>10</v>
      </c>
      <c r="U55" s="555" t="str">
        <f t="shared" si="16"/>
        <v>35.6cm連装砲</v>
      </c>
      <c r="V55" s="554">
        <f t="shared" si="17"/>
        <v>10</v>
      </c>
      <c r="W55" s="555" t="str">
        <f t="shared" si="18"/>
        <v>瑞雲</v>
      </c>
      <c r="X55" s="554">
        <f t="shared" si="19"/>
        <v>10</v>
      </c>
      <c r="Y55" s="555" t="str">
        <f t="shared" si="20"/>
        <v>零式水上偵察機</v>
      </c>
      <c r="Z55" s="554">
        <f t="shared" si="21"/>
        <v>10</v>
      </c>
      <c r="AA55" s="555" t="str">
        <f t="shared" si="22"/>
        <v>-</v>
      </c>
      <c r="AB55" s="265"/>
      <c r="AC55" s="185">
        <f t="shared" si="23"/>
        <v>80</v>
      </c>
      <c r="AD55" s="267">
        <f t="shared" si="24"/>
        <v>1</v>
      </c>
      <c r="AE55" s="38">
        <f t="shared" si="25"/>
        <v>3500</v>
      </c>
      <c r="AF55" s="462">
        <f t="shared" si="26"/>
        <v>2400</v>
      </c>
      <c r="AG55" s="262"/>
      <c r="AH55" s="460">
        <f t="shared" si="27"/>
        <v>10</v>
      </c>
      <c r="AI55" s="38">
        <f t="shared" si="28"/>
        <v>15</v>
      </c>
      <c r="AJ55" s="462">
        <f t="shared" si="29"/>
        <v>35</v>
      </c>
      <c r="AK55" s="463">
        <f t="shared" si="30"/>
        <v>3</v>
      </c>
      <c r="AL55" s="259">
        <f t="shared" si="31"/>
        <v>4</v>
      </c>
      <c r="AM55" s="176">
        <f t="shared" si="32"/>
        <v>0</v>
      </c>
      <c r="AN55" s="189">
        <f t="shared" si="33"/>
        <v>2</v>
      </c>
      <c r="AO55" s="181">
        <f t="shared" si="34"/>
        <v>4</v>
      </c>
      <c r="AP55" s="265"/>
      <c r="AQ55" s="169"/>
    </row>
    <row r="56" spans="2:43">
      <c r="B56" s="167" t="s">
        <v>1199</v>
      </c>
      <c r="C56" s="168" t="s">
        <v>183</v>
      </c>
      <c r="D56" s="45" t="str">
        <f t="shared" si="0"/>
        <v>戦艦</v>
      </c>
      <c r="E56" s="174">
        <f t="shared" si="1"/>
        <v>74</v>
      </c>
      <c r="F56" s="183">
        <f t="shared" si="2"/>
        <v>94</v>
      </c>
      <c r="G56" s="176">
        <f t="shared" si="3"/>
        <v>0</v>
      </c>
      <c r="H56" s="189">
        <f t="shared" si="4"/>
        <v>79</v>
      </c>
      <c r="I56" s="181">
        <f t="shared" si="5"/>
        <v>79</v>
      </c>
      <c r="J56" s="208">
        <f t="shared" si="6"/>
        <v>0</v>
      </c>
      <c r="K56" s="116">
        <f t="shared" si="7"/>
        <v>50</v>
      </c>
      <c r="L56" s="118">
        <f t="shared" si="8"/>
        <v>46</v>
      </c>
      <c r="M56" s="187">
        <f t="shared" si="9"/>
        <v>39</v>
      </c>
      <c r="N56" s="191">
        <f t="shared" si="10"/>
        <v>12</v>
      </c>
      <c r="O56" s="38" t="str">
        <f t="shared" si="11"/>
        <v>低速</v>
      </c>
      <c r="P56" s="185" t="str">
        <f t="shared" si="12"/>
        <v>長</v>
      </c>
      <c r="Q56" s="460">
        <f t="shared" si="13"/>
        <v>85</v>
      </c>
      <c r="R56" s="461">
        <f t="shared" si="14"/>
        <v>120</v>
      </c>
      <c r="S56" s="265"/>
      <c r="T56" s="554">
        <f t="shared" si="15"/>
        <v>3</v>
      </c>
      <c r="U56" s="555" t="str">
        <f t="shared" si="16"/>
        <v>35.6cm連装砲</v>
      </c>
      <c r="V56" s="554">
        <f t="shared" si="17"/>
        <v>3</v>
      </c>
      <c r="W56" s="555" t="str">
        <f t="shared" si="18"/>
        <v>15.2cm単装砲</v>
      </c>
      <c r="X56" s="554">
        <f t="shared" si="19"/>
        <v>3</v>
      </c>
      <c r="Y56" s="555" t="str">
        <f t="shared" si="20"/>
        <v>零式水上偵察機</v>
      </c>
      <c r="Z56" s="554">
        <f t="shared" si="21"/>
        <v>3</v>
      </c>
      <c r="AA56" s="555" t="str">
        <f t="shared" si="22"/>
        <v>-</v>
      </c>
      <c r="AB56" s="265"/>
      <c r="AC56" s="185">
        <f t="shared" si="23"/>
        <v>20</v>
      </c>
      <c r="AD56" s="267" t="str">
        <f t="shared" si="24"/>
        <v>-</v>
      </c>
      <c r="AE56" s="38">
        <f t="shared" si="25"/>
        <v>500</v>
      </c>
      <c r="AF56" s="462">
        <f t="shared" si="26"/>
        <v>150</v>
      </c>
      <c r="AG56" s="262"/>
      <c r="AH56" s="460">
        <f t="shared" si="27"/>
        <v>9</v>
      </c>
      <c r="AI56" s="38">
        <f t="shared" si="28"/>
        <v>18</v>
      </c>
      <c r="AJ56" s="462">
        <f t="shared" si="29"/>
        <v>36</v>
      </c>
      <c r="AK56" s="463">
        <f t="shared" si="30"/>
        <v>3</v>
      </c>
      <c r="AL56" s="259">
        <f t="shared" si="31"/>
        <v>4</v>
      </c>
      <c r="AM56" s="176">
        <f t="shared" si="32"/>
        <v>0</v>
      </c>
      <c r="AN56" s="189">
        <f t="shared" si="33"/>
        <v>1</v>
      </c>
      <c r="AO56" s="181">
        <f t="shared" si="34"/>
        <v>3</v>
      </c>
      <c r="AP56" s="265"/>
      <c r="AQ56" s="169"/>
    </row>
    <row r="57" spans="2:43">
      <c r="B57" s="167" t="s">
        <v>1200</v>
      </c>
      <c r="C57" s="168" t="s">
        <v>557</v>
      </c>
      <c r="D57" s="45" t="str">
        <f t="shared" si="0"/>
        <v>航空戦艦</v>
      </c>
      <c r="E57" s="174">
        <f t="shared" si="1"/>
        <v>83</v>
      </c>
      <c r="F57" s="183">
        <f t="shared" si="2"/>
        <v>79</v>
      </c>
      <c r="G57" s="176">
        <f t="shared" si="3"/>
        <v>0</v>
      </c>
      <c r="H57" s="189">
        <f t="shared" si="4"/>
        <v>89</v>
      </c>
      <c r="I57" s="181">
        <f t="shared" si="5"/>
        <v>89</v>
      </c>
      <c r="J57" s="208">
        <f t="shared" si="6"/>
        <v>0</v>
      </c>
      <c r="K57" s="116">
        <f t="shared" si="7"/>
        <v>86</v>
      </c>
      <c r="L57" s="118">
        <f t="shared" si="8"/>
        <v>66</v>
      </c>
      <c r="M57" s="187">
        <f t="shared" si="9"/>
        <v>59</v>
      </c>
      <c r="N57" s="191">
        <f t="shared" si="10"/>
        <v>40</v>
      </c>
      <c r="O57" s="38" t="str">
        <f t="shared" si="11"/>
        <v>低速</v>
      </c>
      <c r="P57" s="185" t="str">
        <f t="shared" si="12"/>
        <v>長</v>
      </c>
      <c r="Q57" s="460">
        <f t="shared" si="13"/>
        <v>95</v>
      </c>
      <c r="R57" s="461">
        <f t="shared" si="14"/>
        <v>105</v>
      </c>
      <c r="S57" s="265"/>
      <c r="T57" s="554">
        <f t="shared" si="15"/>
        <v>10</v>
      </c>
      <c r="U57" s="555" t="str">
        <f t="shared" si="16"/>
        <v>35.6cm連装砲</v>
      </c>
      <c r="V57" s="554">
        <f t="shared" si="17"/>
        <v>10</v>
      </c>
      <c r="W57" s="555" t="str">
        <f t="shared" si="18"/>
        <v>瑞雲</v>
      </c>
      <c r="X57" s="554">
        <f t="shared" si="19"/>
        <v>10</v>
      </c>
      <c r="Y57" s="555" t="str">
        <f t="shared" si="20"/>
        <v>零式水上偵察機</v>
      </c>
      <c r="Z57" s="554">
        <f t="shared" si="21"/>
        <v>10</v>
      </c>
      <c r="AA57" s="555" t="str">
        <f t="shared" si="22"/>
        <v>-</v>
      </c>
      <c r="AB57" s="265"/>
      <c r="AC57" s="185">
        <f t="shared" si="23"/>
        <v>80</v>
      </c>
      <c r="AD57" s="267">
        <f t="shared" si="24"/>
        <v>1</v>
      </c>
      <c r="AE57" s="38">
        <f t="shared" si="25"/>
        <v>3500</v>
      </c>
      <c r="AF57" s="462">
        <f t="shared" si="26"/>
        <v>2400</v>
      </c>
      <c r="AG57" s="262"/>
      <c r="AH57" s="460">
        <f t="shared" si="27"/>
        <v>10</v>
      </c>
      <c r="AI57" s="38">
        <f t="shared" si="28"/>
        <v>15</v>
      </c>
      <c r="AJ57" s="462">
        <f t="shared" si="29"/>
        <v>35</v>
      </c>
      <c r="AK57" s="463">
        <f t="shared" si="30"/>
        <v>3</v>
      </c>
      <c r="AL57" s="259">
        <f t="shared" si="31"/>
        <v>4</v>
      </c>
      <c r="AM57" s="176">
        <f t="shared" si="32"/>
        <v>0</v>
      </c>
      <c r="AN57" s="189">
        <f t="shared" si="33"/>
        <v>2</v>
      </c>
      <c r="AO57" s="181">
        <f t="shared" si="34"/>
        <v>4</v>
      </c>
      <c r="AP57" s="265"/>
      <c r="AQ57" s="169"/>
    </row>
    <row r="58" spans="2:43">
      <c r="B58" s="167" t="s">
        <v>1201</v>
      </c>
      <c r="C58" s="168" t="s">
        <v>231</v>
      </c>
      <c r="D58" s="45" t="str">
        <f t="shared" si="0"/>
        <v>軽巡洋艦</v>
      </c>
      <c r="E58" s="174">
        <f t="shared" si="1"/>
        <v>27</v>
      </c>
      <c r="F58" s="183">
        <f t="shared" si="2"/>
        <v>39</v>
      </c>
      <c r="G58" s="176">
        <f t="shared" si="3"/>
        <v>59</v>
      </c>
      <c r="H58" s="189">
        <f t="shared" si="4"/>
        <v>39</v>
      </c>
      <c r="I58" s="181">
        <f t="shared" si="5"/>
        <v>29</v>
      </c>
      <c r="J58" s="208">
        <f t="shared" si="6"/>
        <v>82</v>
      </c>
      <c r="K58" s="116">
        <f t="shared" si="7"/>
        <v>88</v>
      </c>
      <c r="L58" s="118">
        <f t="shared" si="8"/>
        <v>25</v>
      </c>
      <c r="M58" s="187">
        <f t="shared" si="9"/>
        <v>49</v>
      </c>
      <c r="N58" s="191">
        <f t="shared" si="10"/>
        <v>0</v>
      </c>
      <c r="O58" s="38" t="str">
        <f t="shared" si="11"/>
        <v>高速</v>
      </c>
      <c r="P58" s="185" t="str">
        <f t="shared" si="12"/>
        <v>中</v>
      </c>
      <c r="Q58" s="460">
        <f t="shared" si="13"/>
        <v>25</v>
      </c>
      <c r="R58" s="461">
        <f t="shared" si="14"/>
        <v>20</v>
      </c>
      <c r="S58" s="265"/>
      <c r="T58" s="554">
        <f t="shared" si="15"/>
        <v>0</v>
      </c>
      <c r="U58" s="555" t="str">
        <f t="shared" si="16"/>
        <v>14cm単装砲</v>
      </c>
      <c r="V58" s="554">
        <f t="shared" si="17"/>
        <v>0</v>
      </c>
      <c r="W58" s="555" t="str">
        <f t="shared" si="18"/>
        <v>7.7mm機銃</v>
      </c>
      <c r="X58" s="554">
        <f t="shared" si="19"/>
        <v>0</v>
      </c>
      <c r="Y58" s="555" t="str">
        <f t="shared" si="20"/>
        <v>-</v>
      </c>
      <c r="Z58" s="554">
        <f t="shared" si="21"/>
        <v>0</v>
      </c>
      <c r="AA58" s="555" t="str">
        <f t="shared" si="22"/>
        <v>-</v>
      </c>
      <c r="AB58" s="265"/>
      <c r="AC58" s="185">
        <f t="shared" si="23"/>
        <v>20</v>
      </c>
      <c r="AD58" s="267" t="str">
        <f t="shared" si="24"/>
        <v>-</v>
      </c>
      <c r="AE58" s="38">
        <f t="shared" si="25"/>
        <v>150</v>
      </c>
      <c r="AF58" s="462">
        <f t="shared" si="26"/>
        <v>200</v>
      </c>
      <c r="AG58" s="262"/>
      <c r="AH58" s="460">
        <f t="shared" si="27"/>
        <v>1</v>
      </c>
      <c r="AI58" s="38">
        <f t="shared" si="28"/>
        <v>1</v>
      </c>
      <c r="AJ58" s="462">
        <f t="shared" si="29"/>
        <v>8</v>
      </c>
      <c r="AK58" s="463">
        <f t="shared" si="30"/>
        <v>0</v>
      </c>
      <c r="AL58" s="259">
        <f t="shared" si="31"/>
        <v>0</v>
      </c>
      <c r="AM58" s="176">
        <f t="shared" si="32"/>
        <v>1</v>
      </c>
      <c r="AN58" s="189">
        <f t="shared" si="33"/>
        <v>0</v>
      </c>
      <c r="AO58" s="181">
        <f t="shared" si="34"/>
        <v>1</v>
      </c>
      <c r="AP58" s="265"/>
      <c r="AQ58" s="169"/>
    </row>
    <row r="59" spans="2:43">
      <c r="B59" s="167" t="s">
        <v>1202</v>
      </c>
      <c r="C59" s="168" t="s">
        <v>483</v>
      </c>
      <c r="D59" s="45" t="str">
        <f t="shared" si="0"/>
        <v>軽巡洋艦</v>
      </c>
      <c r="E59" s="174">
        <f t="shared" si="1"/>
        <v>46</v>
      </c>
      <c r="F59" s="183">
        <f t="shared" si="2"/>
        <v>59</v>
      </c>
      <c r="G59" s="176">
        <f t="shared" si="3"/>
        <v>79</v>
      </c>
      <c r="H59" s="189">
        <f t="shared" si="4"/>
        <v>49</v>
      </c>
      <c r="I59" s="181">
        <f t="shared" si="5"/>
        <v>59</v>
      </c>
      <c r="J59" s="208">
        <f t="shared" si="6"/>
        <v>94</v>
      </c>
      <c r="K59" s="116">
        <f t="shared" si="7"/>
        <v>99</v>
      </c>
      <c r="L59" s="118">
        <f t="shared" si="8"/>
        <v>71</v>
      </c>
      <c r="M59" s="187">
        <f t="shared" si="9"/>
        <v>59</v>
      </c>
      <c r="N59" s="191">
        <f t="shared" si="10"/>
        <v>0</v>
      </c>
      <c r="O59" s="38" t="str">
        <f t="shared" si="11"/>
        <v>高速</v>
      </c>
      <c r="P59" s="185" t="str">
        <f t="shared" si="12"/>
        <v>中</v>
      </c>
      <c r="Q59" s="460">
        <f t="shared" si="13"/>
        <v>25</v>
      </c>
      <c r="R59" s="461">
        <f t="shared" si="14"/>
        <v>25</v>
      </c>
      <c r="S59" s="265"/>
      <c r="T59" s="554">
        <f t="shared" si="15"/>
        <v>0</v>
      </c>
      <c r="U59" s="555" t="str">
        <f t="shared" si="16"/>
        <v>14cm単装砲</v>
      </c>
      <c r="V59" s="554">
        <f t="shared" si="17"/>
        <v>0</v>
      </c>
      <c r="W59" s="555" t="str">
        <f t="shared" si="18"/>
        <v>12.7cm連装高角砲</v>
      </c>
      <c r="X59" s="554">
        <f t="shared" si="19"/>
        <v>0</v>
      </c>
      <c r="Y59" s="555" t="str">
        <f t="shared" si="20"/>
        <v>61cm四連装(酸素)魚雷</v>
      </c>
      <c r="Z59" s="554">
        <f t="shared" si="21"/>
        <v>0</v>
      </c>
      <c r="AA59" s="555" t="str">
        <f t="shared" si="22"/>
        <v>-</v>
      </c>
      <c r="AB59" s="265"/>
      <c r="AC59" s="185" t="str">
        <f t="shared" si="23"/>
        <v>-</v>
      </c>
      <c r="AD59" s="267" t="str">
        <f t="shared" si="24"/>
        <v>-</v>
      </c>
      <c r="AE59" s="38" t="str">
        <f t="shared" si="25"/>
        <v>-</v>
      </c>
      <c r="AF59" s="462" t="str">
        <f t="shared" si="26"/>
        <v>-</v>
      </c>
      <c r="AG59" s="262"/>
      <c r="AH59" s="460">
        <f t="shared" si="27"/>
        <v>1</v>
      </c>
      <c r="AI59" s="38">
        <f t="shared" si="28"/>
        <v>1</v>
      </c>
      <c r="AJ59" s="462">
        <f t="shared" si="29"/>
        <v>8</v>
      </c>
      <c r="AK59" s="463">
        <f t="shared" si="30"/>
        <v>0</v>
      </c>
      <c r="AL59" s="259">
        <f t="shared" si="31"/>
        <v>1</v>
      </c>
      <c r="AM59" s="176">
        <f t="shared" si="32"/>
        <v>1</v>
      </c>
      <c r="AN59" s="189">
        <f t="shared" si="33"/>
        <v>1</v>
      </c>
      <c r="AO59" s="181">
        <f t="shared" si="34"/>
        <v>2</v>
      </c>
      <c r="AP59" s="265"/>
      <c r="AQ59" s="169"/>
    </row>
    <row r="60" spans="2:43">
      <c r="B60" s="167" t="s">
        <v>1203</v>
      </c>
      <c r="C60" s="168" t="s">
        <v>233</v>
      </c>
      <c r="D60" s="45" t="str">
        <f t="shared" si="0"/>
        <v>軽巡洋艦</v>
      </c>
      <c r="E60" s="174">
        <f t="shared" si="1"/>
        <v>27</v>
      </c>
      <c r="F60" s="183">
        <f t="shared" si="2"/>
        <v>39</v>
      </c>
      <c r="G60" s="176">
        <f t="shared" si="3"/>
        <v>59</v>
      </c>
      <c r="H60" s="189">
        <f t="shared" si="4"/>
        <v>39</v>
      </c>
      <c r="I60" s="181">
        <f t="shared" si="5"/>
        <v>29</v>
      </c>
      <c r="J60" s="208">
        <f t="shared" si="6"/>
        <v>82</v>
      </c>
      <c r="K60" s="116">
        <f t="shared" si="7"/>
        <v>88</v>
      </c>
      <c r="L60" s="118">
        <f t="shared" si="8"/>
        <v>25</v>
      </c>
      <c r="M60" s="187">
        <f t="shared" si="9"/>
        <v>49</v>
      </c>
      <c r="N60" s="191">
        <f t="shared" si="10"/>
        <v>0</v>
      </c>
      <c r="O60" s="38" t="str">
        <f t="shared" si="11"/>
        <v>高速</v>
      </c>
      <c r="P60" s="185" t="str">
        <f t="shared" si="12"/>
        <v>中</v>
      </c>
      <c r="Q60" s="460">
        <f t="shared" si="13"/>
        <v>25</v>
      </c>
      <c r="R60" s="461">
        <f t="shared" si="14"/>
        <v>20</v>
      </c>
      <c r="S60" s="265"/>
      <c r="T60" s="554">
        <f t="shared" si="15"/>
        <v>0</v>
      </c>
      <c r="U60" s="555" t="str">
        <f t="shared" si="16"/>
        <v>14cm単装砲</v>
      </c>
      <c r="V60" s="554">
        <f t="shared" si="17"/>
        <v>0</v>
      </c>
      <c r="W60" s="555" t="str">
        <f t="shared" si="18"/>
        <v>7.7mm機銃</v>
      </c>
      <c r="X60" s="554">
        <f t="shared" si="19"/>
        <v>0</v>
      </c>
      <c r="Y60" s="555" t="str">
        <f t="shared" si="20"/>
        <v>-</v>
      </c>
      <c r="Z60" s="554">
        <f t="shared" si="21"/>
        <v>0</v>
      </c>
      <c r="AA60" s="555" t="str">
        <f t="shared" si="22"/>
        <v>-</v>
      </c>
      <c r="AB60" s="265"/>
      <c r="AC60" s="185">
        <f t="shared" si="23"/>
        <v>20</v>
      </c>
      <c r="AD60" s="267" t="str">
        <f t="shared" si="24"/>
        <v>-</v>
      </c>
      <c r="AE60" s="38">
        <f t="shared" si="25"/>
        <v>150</v>
      </c>
      <c r="AF60" s="462">
        <f t="shared" si="26"/>
        <v>200</v>
      </c>
      <c r="AG60" s="262"/>
      <c r="AH60" s="460">
        <f t="shared" si="27"/>
        <v>1</v>
      </c>
      <c r="AI60" s="38">
        <f t="shared" si="28"/>
        <v>1</v>
      </c>
      <c r="AJ60" s="462">
        <f t="shared" si="29"/>
        <v>8</v>
      </c>
      <c r="AK60" s="463">
        <f t="shared" si="30"/>
        <v>0</v>
      </c>
      <c r="AL60" s="259">
        <f t="shared" si="31"/>
        <v>0</v>
      </c>
      <c r="AM60" s="176">
        <f t="shared" si="32"/>
        <v>1</v>
      </c>
      <c r="AN60" s="189">
        <f t="shared" si="33"/>
        <v>0</v>
      </c>
      <c r="AO60" s="181">
        <f t="shared" si="34"/>
        <v>1</v>
      </c>
      <c r="AP60" s="265"/>
      <c r="AQ60" s="169"/>
    </row>
    <row r="61" spans="2:43">
      <c r="B61" s="167" t="s">
        <v>1204</v>
      </c>
      <c r="C61" s="168" t="s">
        <v>484</v>
      </c>
      <c r="D61" s="45" t="str">
        <f t="shared" si="0"/>
        <v>軽巡洋艦</v>
      </c>
      <c r="E61" s="174">
        <f t="shared" si="1"/>
        <v>46</v>
      </c>
      <c r="F61" s="183">
        <f t="shared" si="2"/>
        <v>59</v>
      </c>
      <c r="G61" s="176">
        <f t="shared" si="3"/>
        <v>79</v>
      </c>
      <c r="H61" s="189">
        <f t="shared" si="4"/>
        <v>49</v>
      </c>
      <c r="I61" s="181">
        <f t="shared" si="5"/>
        <v>59</v>
      </c>
      <c r="J61" s="208">
        <f t="shared" si="6"/>
        <v>94</v>
      </c>
      <c r="K61" s="116">
        <f t="shared" si="7"/>
        <v>99</v>
      </c>
      <c r="L61" s="118">
        <f t="shared" si="8"/>
        <v>71</v>
      </c>
      <c r="M61" s="187">
        <f t="shared" si="9"/>
        <v>59</v>
      </c>
      <c r="N61" s="191">
        <f t="shared" si="10"/>
        <v>0</v>
      </c>
      <c r="O61" s="38" t="str">
        <f t="shared" si="11"/>
        <v>高速</v>
      </c>
      <c r="P61" s="185" t="str">
        <f t="shared" si="12"/>
        <v>中</v>
      </c>
      <c r="Q61" s="460">
        <f t="shared" si="13"/>
        <v>25</v>
      </c>
      <c r="R61" s="461">
        <f t="shared" si="14"/>
        <v>25</v>
      </c>
      <c r="S61" s="265"/>
      <c r="T61" s="554">
        <f t="shared" si="15"/>
        <v>0</v>
      </c>
      <c r="U61" s="555" t="str">
        <f t="shared" si="16"/>
        <v>14cm単装砲</v>
      </c>
      <c r="V61" s="554">
        <f t="shared" si="17"/>
        <v>0</v>
      </c>
      <c r="W61" s="555" t="str">
        <f t="shared" si="18"/>
        <v>12.7cm連装高角砲</v>
      </c>
      <c r="X61" s="554">
        <f t="shared" si="19"/>
        <v>0</v>
      </c>
      <c r="Y61" s="555" t="str">
        <f t="shared" si="20"/>
        <v>61cm四連装(酸素)魚雷</v>
      </c>
      <c r="Z61" s="554">
        <f t="shared" si="21"/>
        <v>0</v>
      </c>
      <c r="AA61" s="555" t="str">
        <f t="shared" si="22"/>
        <v>-</v>
      </c>
      <c r="AB61" s="265"/>
      <c r="AC61" s="185" t="str">
        <f t="shared" si="23"/>
        <v>-</v>
      </c>
      <c r="AD61" s="267" t="str">
        <f t="shared" si="24"/>
        <v>-</v>
      </c>
      <c r="AE61" s="38" t="str">
        <f t="shared" si="25"/>
        <v>-</v>
      </c>
      <c r="AF61" s="462" t="str">
        <f t="shared" si="26"/>
        <v>-</v>
      </c>
      <c r="AG61" s="262"/>
      <c r="AH61" s="460">
        <f t="shared" si="27"/>
        <v>1</v>
      </c>
      <c r="AI61" s="38">
        <f t="shared" si="28"/>
        <v>1</v>
      </c>
      <c r="AJ61" s="462">
        <f t="shared" si="29"/>
        <v>8</v>
      </c>
      <c r="AK61" s="463">
        <f t="shared" si="30"/>
        <v>0</v>
      </c>
      <c r="AL61" s="259">
        <f t="shared" si="31"/>
        <v>1</v>
      </c>
      <c r="AM61" s="176">
        <f t="shared" si="32"/>
        <v>1</v>
      </c>
      <c r="AN61" s="189">
        <f t="shared" si="33"/>
        <v>1</v>
      </c>
      <c r="AO61" s="181">
        <f t="shared" si="34"/>
        <v>2</v>
      </c>
      <c r="AP61" s="265"/>
      <c r="AQ61" s="169"/>
    </row>
    <row r="62" spans="2:43">
      <c r="B62" s="167" t="s">
        <v>1205</v>
      </c>
      <c r="C62" s="168" t="s">
        <v>278</v>
      </c>
      <c r="D62" s="45" t="str">
        <f t="shared" si="0"/>
        <v>軽空母</v>
      </c>
      <c r="E62" s="174">
        <f t="shared" si="1"/>
        <v>36</v>
      </c>
      <c r="F62" s="183">
        <f t="shared" si="2"/>
        <v>19</v>
      </c>
      <c r="G62" s="176">
        <f t="shared" si="3"/>
        <v>0</v>
      </c>
      <c r="H62" s="189">
        <f t="shared" si="4"/>
        <v>29</v>
      </c>
      <c r="I62" s="181">
        <f t="shared" si="5"/>
        <v>39</v>
      </c>
      <c r="J62" s="208">
        <f t="shared" si="6"/>
        <v>0</v>
      </c>
      <c r="K62" s="116">
        <f t="shared" si="7"/>
        <v>53</v>
      </c>
      <c r="L62" s="118">
        <f t="shared" si="8"/>
        <v>88</v>
      </c>
      <c r="M62" s="187">
        <f t="shared" si="9"/>
        <v>49</v>
      </c>
      <c r="N62" s="191">
        <f t="shared" si="10"/>
        <v>38</v>
      </c>
      <c r="O62" s="38" t="str">
        <f t="shared" si="11"/>
        <v>高速</v>
      </c>
      <c r="P62" s="185" t="str">
        <f t="shared" si="12"/>
        <v>短</v>
      </c>
      <c r="Q62" s="171">
        <f t="shared" si="13"/>
        <v>35</v>
      </c>
      <c r="R62" s="180">
        <f t="shared" si="14"/>
        <v>35</v>
      </c>
      <c r="S62" s="265"/>
      <c r="T62" s="554">
        <f t="shared" si="15"/>
        <v>9</v>
      </c>
      <c r="U62" s="555" t="str">
        <f t="shared" si="16"/>
        <v>九六式艦戦</v>
      </c>
      <c r="V62" s="554">
        <f t="shared" si="17"/>
        <v>24</v>
      </c>
      <c r="W62" s="555" t="str">
        <f t="shared" si="18"/>
        <v>九七式艦攻</v>
      </c>
      <c r="X62" s="554">
        <f t="shared" si="19"/>
        <v>5</v>
      </c>
      <c r="Y62" s="555" t="str">
        <f t="shared" si="20"/>
        <v>-</v>
      </c>
      <c r="Z62" s="554">
        <f t="shared" si="21"/>
        <v>0</v>
      </c>
      <c r="AA62" s="555" t="str">
        <f t="shared" si="22"/>
        <v>-</v>
      </c>
      <c r="AB62" s="265"/>
      <c r="AC62" s="185">
        <f t="shared" si="23"/>
        <v>25</v>
      </c>
      <c r="AD62" s="267" t="str">
        <f t="shared" si="24"/>
        <v>-</v>
      </c>
      <c r="AE62" s="38">
        <f t="shared" si="25"/>
        <v>400</v>
      </c>
      <c r="AF62" s="52">
        <f t="shared" si="26"/>
        <v>220</v>
      </c>
      <c r="AG62" s="262"/>
      <c r="AH62" s="171">
        <f t="shared" si="27"/>
        <v>2</v>
      </c>
      <c r="AI62" s="38">
        <f t="shared" si="28"/>
        <v>2</v>
      </c>
      <c r="AJ62" s="52">
        <f t="shared" si="29"/>
        <v>14</v>
      </c>
      <c r="AK62" s="41">
        <f t="shared" si="30"/>
        <v>4</v>
      </c>
      <c r="AL62" s="259">
        <f t="shared" si="31"/>
        <v>0</v>
      </c>
      <c r="AM62" s="176">
        <f t="shared" si="32"/>
        <v>0</v>
      </c>
      <c r="AN62" s="189">
        <f t="shared" si="33"/>
        <v>2</v>
      </c>
      <c r="AO62" s="181">
        <f t="shared" si="34"/>
        <v>2</v>
      </c>
      <c r="AP62" s="265"/>
      <c r="AQ62" s="169"/>
    </row>
    <row r="63" spans="2:43">
      <c r="B63" s="167" t="s">
        <v>1206</v>
      </c>
      <c r="C63" s="168" t="s">
        <v>1574</v>
      </c>
      <c r="D63" s="45" t="str">
        <f t="shared" si="0"/>
        <v>軽空母</v>
      </c>
      <c r="E63" s="174">
        <f t="shared" si="1"/>
        <v>51</v>
      </c>
      <c r="F63" s="183">
        <f t="shared" si="2"/>
        <v>29</v>
      </c>
      <c r="G63" s="176">
        <f t="shared" si="3"/>
        <v>0</v>
      </c>
      <c r="H63" s="189">
        <f t="shared" si="4"/>
        <v>39</v>
      </c>
      <c r="I63" s="181">
        <f t="shared" si="5"/>
        <v>59</v>
      </c>
      <c r="J63" s="208">
        <f t="shared" si="6"/>
        <v>0</v>
      </c>
      <c r="K63" s="116">
        <f t="shared" si="7"/>
        <v>77</v>
      </c>
      <c r="L63" s="118">
        <f t="shared" si="8"/>
        <v>103</v>
      </c>
      <c r="M63" s="187">
        <f t="shared" si="9"/>
        <v>59</v>
      </c>
      <c r="N63" s="191">
        <f t="shared" si="10"/>
        <v>43</v>
      </c>
      <c r="O63" s="38" t="str">
        <f t="shared" si="11"/>
        <v>高速</v>
      </c>
      <c r="P63" s="185" t="str">
        <f t="shared" si="12"/>
        <v>短</v>
      </c>
      <c r="Q63" s="460">
        <f t="shared" si="13"/>
        <v>40</v>
      </c>
      <c r="R63" s="461">
        <f t="shared" si="14"/>
        <v>40</v>
      </c>
      <c r="S63" s="265"/>
      <c r="T63" s="554">
        <f t="shared" si="15"/>
        <v>9</v>
      </c>
      <c r="U63" s="555" t="str">
        <f t="shared" si="16"/>
        <v>零式艦戦52型</v>
      </c>
      <c r="V63" s="554">
        <f t="shared" si="17"/>
        <v>24</v>
      </c>
      <c r="W63" s="555" t="str">
        <f t="shared" si="18"/>
        <v>彗星</v>
      </c>
      <c r="X63" s="554">
        <f t="shared" si="19"/>
        <v>5</v>
      </c>
      <c r="Y63" s="555" t="str">
        <f t="shared" si="20"/>
        <v>九七式艦攻</v>
      </c>
      <c r="Z63" s="554">
        <f t="shared" si="21"/>
        <v>5</v>
      </c>
      <c r="AA63" s="555" t="str">
        <f t="shared" si="22"/>
        <v>-</v>
      </c>
      <c r="AB63" s="265"/>
      <c r="AC63" s="185">
        <f t="shared" si="23"/>
        <v>75</v>
      </c>
      <c r="AD63" s="267" t="str">
        <f t="shared" si="24"/>
        <v>-</v>
      </c>
      <c r="AE63" s="38">
        <f t="shared" si="25"/>
        <v>600</v>
      </c>
      <c r="AF63" s="462">
        <f t="shared" si="26"/>
        <v>600</v>
      </c>
      <c r="AG63" s="262"/>
      <c r="AH63" s="460">
        <f t="shared" si="27"/>
        <v>4</v>
      </c>
      <c r="AI63" s="38">
        <f t="shared" si="28"/>
        <v>6</v>
      </c>
      <c r="AJ63" s="462">
        <f t="shared" si="29"/>
        <v>20</v>
      </c>
      <c r="AK63" s="463">
        <f t="shared" si="30"/>
        <v>6</v>
      </c>
      <c r="AL63" s="259">
        <f t="shared" si="31"/>
        <v>0</v>
      </c>
      <c r="AM63" s="176">
        <f t="shared" si="32"/>
        <v>0</v>
      </c>
      <c r="AN63" s="189">
        <f t="shared" si="33"/>
        <v>3</v>
      </c>
      <c r="AO63" s="181">
        <f t="shared" si="34"/>
        <v>2</v>
      </c>
      <c r="AP63" s="265"/>
      <c r="AQ63" s="169"/>
    </row>
    <row r="64" spans="2:43">
      <c r="B64" s="167" t="s">
        <v>1207</v>
      </c>
      <c r="C64" s="168" t="s">
        <v>139</v>
      </c>
      <c r="D64" s="45" t="str">
        <f t="shared" si="0"/>
        <v>駆逐艦</v>
      </c>
      <c r="E64" s="174">
        <f t="shared" si="1"/>
        <v>17</v>
      </c>
      <c r="F64" s="183">
        <f t="shared" si="2"/>
        <v>29</v>
      </c>
      <c r="G64" s="176">
        <f t="shared" si="3"/>
        <v>59</v>
      </c>
      <c r="H64" s="189">
        <f t="shared" si="4"/>
        <v>29</v>
      </c>
      <c r="I64" s="181">
        <f t="shared" si="5"/>
        <v>18</v>
      </c>
      <c r="J64" s="208">
        <f t="shared" si="6"/>
        <v>52</v>
      </c>
      <c r="K64" s="116">
        <f t="shared" si="7"/>
        <v>102</v>
      </c>
      <c r="L64" s="118">
        <f t="shared" si="8"/>
        <v>24</v>
      </c>
      <c r="M64" s="187">
        <f t="shared" si="9"/>
        <v>49</v>
      </c>
      <c r="N64" s="191">
        <f t="shared" si="10"/>
        <v>0</v>
      </c>
      <c r="O64" s="38" t="str">
        <f t="shared" si="11"/>
        <v>高速</v>
      </c>
      <c r="P64" s="185" t="str">
        <f t="shared" si="12"/>
        <v>短</v>
      </c>
      <c r="Q64" s="460">
        <f t="shared" si="13"/>
        <v>15</v>
      </c>
      <c r="R64" s="461">
        <f t="shared" si="14"/>
        <v>15</v>
      </c>
      <c r="S64" s="265"/>
      <c r="T64" s="554">
        <f t="shared" si="15"/>
        <v>0</v>
      </c>
      <c r="U64" s="555" t="str">
        <f t="shared" si="16"/>
        <v>12cm単装砲</v>
      </c>
      <c r="V64" s="554">
        <f t="shared" si="17"/>
        <v>0</v>
      </c>
      <c r="W64" s="555" t="str">
        <f t="shared" si="18"/>
        <v>7.7mm機銃</v>
      </c>
      <c r="X64" s="554">
        <f t="shared" si="19"/>
        <v>0</v>
      </c>
      <c r="Y64" s="555" t="str">
        <f t="shared" si="20"/>
        <v>-</v>
      </c>
      <c r="Z64" s="554">
        <f t="shared" si="21"/>
        <v>0</v>
      </c>
      <c r="AA64" s="555" t="str">
        <f t="shared" si="22"/>
        <v>-</v>
      </c>
      <c r="AB64" s="265"/>
      <c r="AC64" s="185">
        <f t="shared" si="23"/>
        <v>20</v>
      </c>
      <c r="AD64" s="267" t="str">
        <f t="shared" si="24"/>
        <v>-</v>
      </c>
      <c r="AE64" s="38">
        <f t="shared" si="25"/>
        <v>100</v>
      </c>
      <c r="AF64" s="462">
        <f t="shared" si="26"/>
        <v>100</v>
      </c>
      <c r="AG64" s="262"/>
      <c r="AH64" s="460">
        <f t="shared" si="27"/>
        <v>1</v>
      </c>
      <c r="AI64" s="38">
        <f t="shared" si="28"/>
        <v>1</v>
      </c>
      <c r="AJ64" s="462">
        <f t="shared" si="29"/>
        <v>4</v>
      </c>
      <c r="AK64" s="463">
        <f t="shared" si="30"/>
        <v>0</v>
      </c>
      <c r="AL64" s="259">
        <f t="shared" si="31"/>
        <v>1</v>
      </c>
      <c r="AM64" s="176">
        <f t="shared" si="32"/>
        <v>1</v>
      </c>
      <c r="AN64" s="189">
        <f t="shared" si="33"/>
        <v>0</v>
      </c>
      <c r="AO64" s="181">
        <f t="shared" si="34"/>
        <v>0</v>
      </c>
      <c r="AP64" s="265"/>
      <c r="AQ64" s="169"/>
    </row>
    <row r="65" spans="2:43">
      <c r="B65" s="167" t="s">
        <v>1208</v>
      </c>
      <c r="C65" s="168" t="s">
        <v>524</v>
      </c>
      <c r="D65" s="45" t="str">
        <f t="shared" si="0"/>
        <v>駆逐艦</v>
      </c>
      <c r="E65" s="174">
        <f t="shared" si="1"/>
        <v>28</v>
      </c>
      <c r="F65" s="183">
        <f t="shared" si="2"/>
        <v>39</v>
      </c>
      <c r="G65" s="176">
        <f t="shared" si="3"/>
        <v>69</v>
      </c>
      <c r="H65" s="189">
        <f t="shared" si="4"/>
        <v>39</v>
      </c>
      <c r="I65" s="181">
        <f t="shared" si="5"/>
        <v>39</v>
      </c>
      <c r="J65" s="208">
        <f t="shared" si="6"/>
        <v>82</v>
      </c>
      <c r="K65" s="116">
        <f t="shared" si="7"/>
        <v>116</v>
      </c>
      <c r="L65" s="118">
        <f t="shared" si="8"/>
        <v>57</v>
      </c>
      <c r="M65" s="187">
        <f t="shared" si="9"/>
        <v>59</v>
      </c>
      <c r="N65" s="191">
        <f t="shared" si="10"/>
        <v>0</v>
      </c>
      <c r="O65" s="38" t="str">
        <f t="shared" si="11"/>
        <v>高速</v>
      </c>
      <c r="P65" s="185" t="str">
        <f t="shared" si="12"/>
        <v>短</v>
      </c>
      <c r="Q65" s="171">
        <f t="shared" si="13"/>
        <v>15</v>
      </c>
      <c r="R65" s="180">
        <f t="shared" si="14"/>
        <v>15</v>
      </c>
      <c r="S65" s="265"/>
      <c r="T65" s="554">
        <f t="shared" si="15"/>
        <v>0</v>
      </c>
      <c r="U65" s="555" t="str">
        <f t="shared" si="16"/>
        <v>12.7cm連装砲</v>
      </c>
      <c r="V65" s="554">
        <f t="shared" si="17"/>
        <v>0</v>
      </c>
      <c r="W65" s="555" t="str">
        <f t="shared" si="18"/>
        <v>61cm三連装魚雷</v>
      </c>
      <c r="X65" s="554">
        <f t="shared" si="19"/>
        <v>0</v>
      </c>
      <c r="Y65" s="555" t="str">
        <f t="shared" si="20"/>
        <v>-</v>
      </c>
      <c r="Z65" s="554">
        <f t="shared" si="21"/>
        <v>0</v>
      </c>
      <c r="AA65" s="555" t="str">
        <f t="shared" si="22"/>
        <v>-</v>
      </c>
      <c r="AB65" s="265"/>
      <c r="AC65" s="185">
        <f t="shared" si="23"/>
        <v>65</v>
      </c>
      <c r="AD65" s="267" t="str">
        <f t="shared" si="24"/>
        <v>-</v>
      </c>
      <c r="AE65" s="38">
        <f t="shared" si="25"/>
        <v>170</v>
      </c>
      <c r="AF65" s="52">
        <f t="shared" si="26"/>
        <v>100</v>
      </c>
      <c r="AG65" s="262"/>
      <c r="AH65" s="171">
        <f t="shared" si="27"/>
        <v>1</v>
      </c>
      <c r="AI65" s="38">
        <f t="shared" si="28"/>
        <v>1</v>
      </c>
      <c r="AJ65" s="52">
        <f t="shared" si="29"/>
        <v>4</v>
      </c>
      <c r="AK65" s="41">
        <f t="shared" si="30"/>
        <v>0</v>
      </c>
      <c r="AL65" s="259">
        <f t="shared" si="31"/>
        <v>1</v>
      </c>
      <c r="AM65" s="176">
        <f t="shared" si="32"/>
        <v>1</v>
      </c>
      <c r="AN65" s="189">
        <f t="shared" si="33"/>
        <v>0</v>
      </c>
      <c r="AO65" s="181">
        <f t="shared" si="34"/>
        <v>0</v>
      </c>
      <c r="AP65" s="265"/>
      <c r="AQ65" s="169"/>
    </row>
    <row r="66" spans="2:43">
      <c r="B66" s="167" t="s">
        <v>1209</v>
      </c>
      <c r="C66" s="168" t="s">
        <v>141</v>
      </c>
      <c r="D66" s="45" t="str">
        <f t="shared" si="0"/>
        <v>駆逐艦</v>
      </c>
      <c r="E66" s="174">
        <f t="shared" si="1"/>
        <v>17</v>
      </c>
      <c r="F66" s="183">
        <f t="shared" si="2"/>
        <v>29</v>
      </c>
      <c r="G66" s="176">
        <f t="shared" si="3"/>
        <v>49</v>
      </c>
      <c r="H66" s="189">
        <f t="shared" si="4"/>
        <v>29</v>
      </c>
      <c r="I66" s="181">
        <f t="shared" si="5"/>
        <v>18</v>
      </c>
      <c r="J66" s="208">
        <f t="shared" si="6"/>
        <v>52</v>
      </c>
      <c r="K66" s="116">
        <f t="shared" si="7"/>
        <v>87</v>
      </c>
      <c r="L66" s="118">
        <f t="shared" si="8"/>
        <v>24</v>
      </c>
      <c r="M66" s="187">
        <f t="shared" si="9"/>
        <v>49</v>
      </c>
      <c r="N66" s="191">
        <f t="shared" si="10"/>
        <v>0</v>
      </c>
      <c r="O66" s="38" t="str">
        <f t="shared" si="11"/>
        <v>高速</v>
      </c>
      <c r="P66" s="185" t="str">
        <f t="shared" si="12"/>
        <v>短</v>
      </c>
      <c r="Q66" s="460">
        <f t="shared" si="13"/>
        <v>15</v>
      </c>
      <c r="R66" s="461">
        <f t="shared" si="14"/>
        <v>15</v>
      </c>
      <c r="S66" s="265"/>
      <c r="T66" s="554">
        <f t="shared" si="15"/>
        <v>0</v>
      </c>
      <c r="U66" s="555" t="str">
        <f t="shared" si="16"/>
        <v>12cm単装砲</v>
      </c>
      <c r="V66" s="554">
        <f t="shared" si="17"/>
        <v>0</v>
      </c>
      <c r="W66" s="555" t="str">
        <f t="shared" si="18"/>
        <v>-</v>
      </c>
      <c r="X66" s="554">
        <f t="shared" si="19"/>
        <v>0</v>
      </c>
      <c r="Y66" s="555" t="str">
        <f t="shared" si="20"/>
        <v>-</v>
      </c>
      <c r="Z66" s="554">
        <f t="shared" si="21"/>
        <v>0</v>
      </c>
      <c r="AA66" s="555" t="str">
        <f t="shared" si="22"/>
        <v>-</v>
      </c>
      <c r="AB66" s="265"/>
      <c r="AC66" s="185">
        <f t="shared" si="23"/>
        <v>20</v>
      </c>
      <c r="AD66" s="267" t="str">
        <f t="shared" si="24"/>
        <v>-</v>
      </c>
      <c r="AE66" s="38">
        <f t="shared" si="25"/>
        <v>100</v>
      </c>
      <c r="AF66" s="462">
        <f t="shared" si="26"/>
        <v>100</v>
      </c>
      <c r="AG66" s="262"/>
      <c r="AH66" s="460">
        <f t="shared" si="27"/>
        <v>1</v>
      </c>
      <c r="AI66" s="38">
        <f t="shared" si="28"/>
        <v>1</v>
      </c>
      <c r="AJ66" s="462">
        <f t="shared" si="29"/>
        <v>4</v>
      </c>
      <c r="AK66" s="463">
        <f t="shared" si="30"/>
        <v>0</v>
      </c>
      <c r="AL66" s="259">
        <f t="shared" si="31"/>
        <v>0</v>
      </c>
      <c r="AM66" s="176">
        <f t="shared" si="32"/>
        <v>1</v>
      </c>
      <c r="AN66" s="189">
        <f t="shared" si="33"/>
        <v>0</v>
      </c>
      <c r="AO66" s="181">
        <f t="shared" si="34"/>
        <v>0</v>
      </c>
      <c r="AP66" s="265"/>
      <c r="AQ66" s="169"/>
    </row>
    <row r="67" spans="2:43">
      <c r="B67" s="167" t="s">
        <v>1210</v>
      </c>
      <c r="C67" s="168" t="s">
        <v>525</v>
      </c>
      <c r="D67" s="45" t="str">
        <f t="shared" si="0"/>
        <v>駆逐艦</v>
      </c>
      <c r="E67" s="174">
        <f t="shared" si="1"/>
        <v>28</v>
      </c>
      <c r="F67" s="183">
        <f t="shared" si="2"/>
        <v>39</v>
      </c>
      <c r="G67" s="176">
        <f t="shared" si="3"/>
        <v>69</v>
      </c>
      <c r="H67" s="189">
        <f t="shared" si="4"/>
        <v>39</v>
      </c>
      <c r="I67" s="181">
        <f t="shared" si="5"/>
        <v>39</v>
      </c>
      <c r="J67" s="208">
        <f t="shared" si="6"/>
        <v>82</v>
      </c>
      <c r="K67" s="116">
        <f t="shared" si="7"/>
        <v>116</v>
      </c>
      <c r="L67" s="118">
        <f t="shared" si="8"/>
        <v>57</v>
      </c>
      <c r="M67" s="187">
        <f t="shared" si="9"/>
        <v>59</v>
      </c>
      <c r="N67" s="191">
        <f t="shared" si="10"/>
        <v>0</v>
      </c>
      <c r="O67" s="38" t="str">
        <f t="shared" si="11"/>
        <v>高速</v>
      </c>
      <c r="P67" s="185" t="str">
        <f t="shared" si="12"/>
        <v>短</v>
      </c>
      <c r="Q67" s="460">
        <f t="shared" si="13"/>
        <v>15</v>
      </c>
      <c r="R67" s="461">
        <f t="shared" si="14"/>
        <v>15</v>
      </c>
      <c r="S67" s="265"/>
      <c r="T67" s="554">
        <f t="shared" si="15"/>
        <v>0</v>
      </c>
      <c r="U67" s="555" t="str">
        <f t="shared" si="16"/>
        <v>12.7cm連装砲</v>
      </c>
      <c r="V67" s="554">
        <f t="shared" si="17"/>
        <v>0</v>
      </c>
      <c r="W67" s="555" t="str">
        <f t="shared" si="18"/>
        <v>61cm三連装魚雷</v>
      </c>
      <c r="X67" s="554">
        <f t="shared" si="19"/>
        <v>0</v>
      </c>
      <c r="Y67" s="555" t="str">
        <f t="shared" si="20"/>
        <v>-</v>
      </c>
      <c r="Z67" s="554">
        <f t="shared" si="21"/>
        <v>0</v>
      </c>
      <c r="AA67" s="555" t="str">
        <f t="shared" si="22"/>
        <v>-</v>
      </c>
      <c r="AB67" s="265"/>
      <c r="AC67" s="185">
        <f t="shared" si="23"/>
        <v>65</v>
      </c>
      <c r="AD67" s="267" t="str">
        <f t="shared" si="24"/>
        <v>-</v>
      </c>
      <c r="AE67" s="38">
        <f t="shared" si="25"/>
        <v>170</v>
      </c>
      <c r="AF67" s="462">
        <f t="shared" si="26"/>
        <v>100</v>
      </c>
      <c r="AG67" s="262"/>
      <c r="AH67" s="460">
        <f t="shared" si="27"/>
        <v>1</v>
      </c>
      <c r="AI67" s="38">
        <f t="shared" si="28"/>
        <v>1</v>
      </c>
      <c r="AJ67" s="462">
        <f t="shared" si="29"/>
        <v>4</v>
      </c>
      <c r="AK67" s="463">
        <f t="shared" si="30"/>
        <v>0</v>
      </c>
      <c r="AL67" s="259">
        <f t="shared" si="31"/>
        <v>0</v>
      </c>
      <c r="AM67" s="176">
        <f t="shared" si="32"/>
        <v>1</v>
      </c>
      <c r="AN67" s="189">
        <f t="shared" si="33"/>
        <v>0</v>
      </c>
      <c r="AO67" s="181">
        <f t="shared" si="34"/>
        <v>0</v>
      </c>
      <c r="AP67" s="265"/>
      <c r="AQ67" s="169"/>
    </row>
    <row r="68" spans="2:43">
      <c r="B68" s="167" t="s">
        <v>1211</v>
      </c>
      <c r="C68" s="168" t="s">
        <v>1466</v>
      </c>
      <c r="D68" s="45" t="str">
        <f t="shared" si="0"/>
        <v>駆逐艦</v>
      </c>
      <c r="E68" s="174">
        <f t="shared" si="1"/>
        <v>17</v>
      </c>
      <c r="F68" s="183">
        <f t="shared" si="2"/>
        <v>29</v>
      </c>
      <c r="G68" s="176">
        <f t="shared" si="3"/>
        <v>49</v>
      </c>
      <c r="H68" s="189">
        <f t="shared" si="4"/>
        <v>29</v>
      </c>
      <c r="I68" s="181">
        <f t="shared" si="5"/>
        <v>18</v>
      </c>
      <c r="J68" s="208">
        <f t="shared" si="6"/>
        <v>52</v>
      </c>
      <c r="K68" s="116">
        <f t="shared" si="7"/>
        <v>87</v>
      </c>
      <c r="L68" s="118">
        <f t="shared" si="8"/>
        <v>24</v>
      </c>
      <c r="M68" s="187">
        <f t="shared" si="9"/>
        <v>49</v>
      </c>
      <c r="N68" s="191">
        <f t="shared" si="10"/>
        <v>0</v>
      </c>
      <c r="O68" s="38" t="str">
        <f t="shared" si="11"/>
        <v>高速</v>
      </c>
      <c r="P68" s="185" t="str">
        <f t="shared" si="12"/>
        <v>短</v>
      </c>
      <c r="Q68" s="460">
        <f t="shared" si="13"/>
        <v>15</v>
      </c>
      <c r="R68" s="461">
        <f t="shared" si="14"/>
        <v>15</v>
      </c>
      <c r="S68" s="265"/>
      <c r="T68" s="554">
        <f t="shared" si="15"/>
        <v>0</v>
      </c>
      <c r="U68" s="555" t="str">
        <f t="shared" si="16"/>
        <v>12cm単装砲</v>
      </c>
      <c r="V68" s="554">
        <f t="shared" si="17"/>
        <v>0</v>
      </c>
      <c r="W68" s="555" t="str">
        <f t="shared" si="18"/>
        <v>-</v>
      </c>
      <c r="X68" s="554">
        <f t="shared" si="19"/>
        <v>0</v>
      </c>
      <c r="Y68" s="555" t="str">
        <f t="shared" si="20"/>
        <v>-</v>
      </c>
      <c r="Z68" s="554">
        <f t="shared" si="21"/>
        <v>0</v>
      </c>
      <c r="AA68" s="555" t="str">
        <f t="shared" si="22"/>
        <v>-</v>
      </c>
      <c r="AB68" s="265"/>
      <c r="AC68" s="185">
        <f t="shared" si="23"/>
        <v>20</v>
      </c>
      <c r="AD68" s="267" t="str">
        <f t="shared" si="24"/>
        <v>-</v>
      </c>
      <c r="AE68" s="38">
        <f t="shared" si="25"/>
        <v>100</v>
      </c>
      <c r="AF68" s="462">
        <f t="shared" si="26"/>
        <v>100</v>
      </c>
      <c r="AG68" s="262"/>
      <c r="AH68" s="460">
        <f t="shared" si="27"/>
        <v>1</v>
      </c>
      <c r="AI68" s="38">
        <f t="shared" si="28"/>
        <v>1</v>
      </c>
      <c r="AJ68" s="462">
        <f t="shared" si="29"/>
        <v>4</v>
      </c>
      <c r="AK68" s="463">
        <f t="shared" si="30"/>
        <v>0</v>
      </c>
      <c r="AL68" s="259">
        <f t="shared" si="31"/>
        <v>0</v>
      </c>
      <c r="AM68" s="176">
        <f t="shared" si="32"/>
        <v>1</v>
      </c>
      <c r="AN68" s="189">
        <f t="shared" si="33"/>
        <v>0</v>
      </c>
      <c r="AO68" s="181">
        <f t="shared" si="34"/>
        <v>0</v>
      </c>
      <c r="AP68" s="265"/>
      <c r="AQ68" s="169"/>
    </row>
    <row r="69" spans="2:43">
      <c r="B69" s="167" t="s">
        <v>1212</v>
      </c>
      <c r="C69" s="168" t="s">
        <v>526</v>
      </c>
      <c r="D69" s="45" t="str">
        <f t="shared" si="0"/>
        <v>駆逐艦</v>
      </c>
      <c r="E69" s="174">
        <f t="shared" si="1"/>
        <v>28</v>
      </c>
      <c r="F69" s="183">
        <f t="shared" si="2"/>
        <v>39</v>
      </c>
      <c r="G69" s="176">
        <f t="shared" si="3"/>
        <v>69</v>
      </c>
      <c r="H69" s="189">
        <f t="shared" si="4"/>
        <v>39</v>
      </c>
      <c r="I69" s="181">
        <f t="shared" si="5"/>
        <v>39</v>
      </c>
      <c r="J69" s="208">
        <f t="shared" si="6"/>
        <v>82</v>
      </c>
      <c r="K69" s="116">
        <f t="shared" si="7"/>
        <v>116</v>
      </c>
      <c r="L69" s="118">
        <f t="shared" si="8"/>
        <v>57</v>
      </c>
      <c r="M69" s="187">
        <f t="shared" si="9"/>
        <v>59</v>
      </c>
      <c r="N69" s="191">
        <f t="shared" si="10"/>
        <v>0</v>
      </c>
      <c r="O69" s="38" t="str">
        <f t="shared" si="11"/>
        <v>高速</v>
      </c>
      <c r="P69" s="185" t="str">
        <f t="shared" si="12"/>
        <v>短</v>
      </c>
      <c r="Q69" s="460">
        <f t="shared" si="13"/>
        <v>15</v>
      </c>
      <c r="R69" s="461">
        <f t="shared" si="14"/>
        <v>15</v>
      </c>
      <c r="S69" s="265"/>
      <c r="T69" s="554">
        <f t="shared" si="15"/>
        <v>0</v>
      </c>
      <c r="U69" s="555" t="str">
        <f t="shared" si="16"/>
        <v>12.7cm連装砲</v>
      </c>
      <c r="V69" s="554">
        <f t="shared" si="17"/>
        <v>0</v>
      </c>
      <c r="W69" s="555" t="str">
        <f t="shared" si="18"/>
        <v>61cm三連装魚雷</v>
      </c>
      <c r="X69" s="554">
        <f t="shared" si="19"/>
        <v>0</v>
      </c>
      <c r="Y69" s="555" t="str">
        <f t="shared" si="20"/>
        <v>-</v>
      </c>
      <c r="Z69" s="554">
        <f t="shared" si="21"/>
        <v>0</v>
      </c>
      <c r="AA69" s="555" t="str">
        <f t="shared" si="22"/>
        <v>-</v>
      </c>
      <c r="AB69" s="265"/>
      <c r="AC69" s="185">
        <f t="shared" si="23"/>
        <v>75</v>
      </c>
      <c r="AD69" s="267" t="str">
        <f t="shared" si="24"/>
        <v>-</v>
      </c>
      <c r="AE69" s="38">
        <f t="shared" si="25"/>
        <v>330</v>
      </c>
      <c r="AF69" s="462">
        <f t="shared" si="26"/>
        <v>270</v>
      </c>
      <c r="AG69" s="262"/>
      <c r="AH69" s="460">
        <f t="shared" si="27"/>
        <v>1</v>
      </c>
      <c r="AI69" s="38">
        <f t="shared" si="28"/>
        <v>1</v>
      </c>
      <c r="AJ69" s="462">
        <f t="shared" si="29"/>
        <v>4</v>
      </c>
      <c r="AK69" s="463">
        <f t="shared" si="30"/>
        <v>0</v>
      </c>
      <c r="AL69" s="259">
        <f t="shared" si="31"/>
        <v>0</v>
      </c>
      <c r="AM69" s="176">
        <f t="shared" si="32"/>
        <v>1</v>
      </c>
      <c r="AN69" s="189">
        <f t="shared" si="33"/>
        <v>0</v>
      </c>
      <c r="AO69" s="181">
        <f t="shared" si="34"/>
        <v>0</v>
      </c>
      <c r="AP69" s="265"/>
      <c r="AQ69" s="169"/>
    </row>
    <row r="70" spans="2:43">
      <c r="B70" s="167" t="s">
        <v>1213</v>
      </c>
      <c r="C70" s="168" t="s">
        <v>187</v>
      </c>
      <c r="D70" s="45" t="str">
        <f t="shared" si="0"/>
        <v>駆逐艦</v>
      </c>
      <c r="E70" s="174">
        <f t="shared" si="1"/>
        <v>17</v>
      </c>
      <c r="F70" s="183">
        <f t="shared" si="2"/>
        <v>29</v>
      </c>
      <c r="G70" s="176">
        <f t="shared" si="3"/>
        <v>49</v>
      </c>
      <c r="H70" s="189">
        <f t="shared" si="4"/>
        <v>29</v>
      </c>
      <c r="I70" s="181">
        <f t="shared" si="5"/>
        <v>18</v>
      </c>
      <c r="J70" s="208">
        <f t="shared" si="6"/>
        <v>52</v>
      </c>
      <c r="K70" s="116">
        <f t="shared" si="7"/>
        <v>87</v>
      </c>
      <c r="L70" s="118">
        <f t="shared" si="8"/>
        <v>24</v>
      </c>
      <c r="M70" s="187">
        <f t="shared" si="9"/>
        <v>49</v>
      </c>
      <c r="N70" s="191">
        <f t="shared" si="10"/>
        <v>0</v>
      </c>
      <c r="O70" s="38" t="str">
        <f t="shared" si="11"/>
        <v>高速</v>
      </c>
      <c r="P70" s="185" t="str">
        <f t="shared" si="12"/>
        <v>短</v>
      </c>
      <c r="Q70" s="460">
        <f t="shared" si="13"/>
        <v>15</v>
      </c>
      <c r="R70" s="461">
        <f t="shared" si="14"/>
        <v>15</v>
      </c>
      <c r="S70" s="265"/>
      <c r="T70" s="554">
        <f t="shared" si="15"/>
        <v>0</v>
      </c>
      <c r="U70" s="555" t="str">
        <f t="shared" si="16"/>
        <v>12cm単装砲</v>
      </c>
      <c r="V70" s="554">
        <f t="shared" si="17"/>
        <v>0</v>
      </c>
      <c r="W70" s="555" t="str">
        <f t="shared" si="18"/>
        <v>-</v>
      </c>
      <c r="X70" s="554">
        <f t="shared" si="19"/>
        <v>0</v>
      </c>
      <c r="Y70" s="555" t="str">
        <f t="shared" si="20"/>
        <v>-</v>
      </c>
      <c r="Z70" s="554">
        <f t="shared" si="21"/>
        <v>0</v>
      </c>
      <c r="AA70" s="555" t="str">
        <f t="shared" si="22"/>
        <v>-</v>
      </c>
      <c r="AB70" s="265"/>
      <c r="AC70" s="185">
        <f t="shared" si="23"/>
        <v>20</v>
      </c>
      <c r="AD70" s="267" t="str">
        <f t="shared" si="24"/>
        <v>-</v>
      </c>
      <c r="AE70" s="38">
        <f t="shared" si="25"/>
        <v>100</v>
      </c>
      <c r="AF70" s="462">
        <f t="shared" si="26"/>
        <v>100</v>
      </c>
      <c r="AG70" s="262"/>
      <c r="AH70" s="460">
        <f t="shared" si="27"/>
        <v>1</v>
      </c>
      <c r="AI70" s="38">
        <f t="shared" si="28"/>
        <v>1</v>
      </c>
      <c r="AJ70" s="462">
        <f t="shared" si="29"/>
        <v>4</v>
      </c>
      <c r="AK70" s="463">
        <f t="shared" si="30"/>
        <v>0</v>
      </c>
      <c r="AL70" s="259">
        <f t="shared" si="31"/>
        <v>0</v>
      </c>
      <c r="AM70" s="176">
        <f t="shared" si="32"/>
        <v>1</v>
      </c>
      <c r="AN70" s="189">
        <f t="shared" si="33"/>
        <v>0</v>
      </c>
      <c r="AO70" s="181">
        <f t="shared" si="34"/>
        <v>0</v>
      </c>
      <c r="AP70" s="265"/>
      <c r="AQ70" s="169"/>
    </row>
    <row r="71" spans="2:43">
      <c r="B71" s="167" t="s">
        <v>1214</v>
      </c>
      <c r="C71" s="168" t="s">
        <v>527</v>
      </c>
      <c r="D71" s="45" t="str">
        <f t="shared" si="0"/>
        <v>駆逐艦</v>
      </c>
      <c r="E71" s="174">
        <f t="shared" si="1"/>
        <v>28</v>
      </c>
      <c r="F71" s="183">
        <f t="shared" si="2"/>
        <v>39</v>
      </c>
      <c r="G71" s="176">
        <f t="shared" si="3"/>
        <v>69</v>
      </c>
      <c r="H71" s="189">
        <f t="shared" si="4"/>
        <v>39</v>
      </c>
      <c r="I71" s="181">
        <f t="shared" si="5"/>
        <v>39</v>
      </c>
      <c r="J71" s="208">
        <f t="shared" si="6"/>
        <v>82</v>
      </c>
      <c r="K71" s="116">
        <f t="shared" si="7"/>
        <v>116</v>
      </c>
      <c r="L71" s="118">
        <f t="shared" si="8"/>
        <v>57</v>
      </c>
      <c r="M71" s="187">
        <f t="shared" si="9"/>
        <v>59</v>
      </c>
      <c r="N71" s="191">
        <f t="shared" si="10"/>
        <v>0</v>
      </c>
      <c r="O71" s="38" t="str">
        <f t="shared" si="11"/>
        <v>高速</v>
      </c>
      <c r="P71" s="185" t="str">
        <f t="shared" si="12"/>
        <v>短</v>
      </c>
      <c r="Q71" s="460">
        <f t="shared" si="13"/>
        <v>15</v>
      </c>
      <c r="R71" s="461">
        <f t="shared" si="14"/>
        <v>15</v>
      </c>
      <c r="S71" s="265"/>
      <c r="T71" s="554">
        <f t="shared" si="15"/>
        <v>0</v>
      </c>
      <c r="U71" s="555" t="str">
        <f t="shared" si="16"/>
        <v>12.7cm連装砲</v>
      </c>
      <c r="V71" s="554">
        <f t="shared" si="17"/>
        <v>0</v>
      </c>
      <c r="W71" s="555" t="str">
        <f t="shared" si="18"/>
        <v>61cm四連装魚雷</v>
      </c>
      <c r="X71" s="554">
        <f t="shared" si="19"/>
        <v>0</v>
      </c>
      <c r="Y71" s="555" t="str">
        <f t="shared" si="20"/>
        <v>-</v>
      </c>
      <c r="Z71" s="554">
        <f t="shared" si="21"/>
        <v>0</v>
      </c>
      <c r="AA71" s="555" t="str">
        <f t="shared" si="22"/>
        <v>-</v>
      </c>
      <c r="AB71" s="265"/>
      <c r="AC71" s="185" t="str">
        <f t="shared" si="23"/>
        <v>-</v>
      </c>
      <c r="AD71" s="267" t="str">
        <f t="shared" si="24"/>
        <v>-</v>
      </c>
      <c r="AE71" s="38" t="str">
        <f t="shared" si="25"/>
        <v>-</v>
      </c>
      <c r="AF71" s="462" t="str">
        <f t="shared" si="26"/>
        <v>-</v>
      </c>
      <c r="AG71" s="262"/>
      <c r="AH71" s="460">
        <f t="shared" si="27"/>
        <v>1</v>
      </c>
      <c r="AI71" s="38">
        <f t="shared" si="28"/>
        <v>1</v>
      </c>
      <c r="AJ71" s="462">
        <f t="shared" si="29"/>
        <v>4</v>
      </c>
      <c r="AK71" s="463">
        <f t="shared" si="30"/>
        <v>0</v>
      </c>
      <c r="AL71" s="259">
        <f t="shared" si="31"/>
        <v>0</v>
      </c>
      <c r="AM71" s="176">
        <f t="shared" si="32"/>
        <v>1</v>
      </c>
      <c r="AN71" s="189">
        <f t="shared" si="33"/>
        <v>0</v>
      </c>
      <c r="AO71" s="181">
        <f t="shared" si="34"/>
        <v>0</v>
      </c>
      <c r="AP71" s="265"/>
      <c r="AQ71" s="169"/>
    </row>
    <row r="72" spans="2:43">
      <c r="B72" s="167" t="s">
        <v>1215</v>
      </c>
      <c r="C72" s="168" t="s">
        <v>143</v>
      </c>
      <c r="D72" s="45" t="str">
        <f t="shared" ref="D72:D135" si="35">VLOOKUP(VLOOKUP($C72,舰娘数据_舰娘名基准全数据,3,0),数据转换_舰种,2,0)</f>
        <v>駆逐艦</v>
      </c>
      <c r="E72" s="174">
        <f t="shared" ref="E72:E135" si="36">VLOOKUP(C72,舰娘数据_舰娘名基准全数据,IF($C$4 = "最终值(Lv.155)",12,10),0)</f>
        <v>17</v>
      </c>
      <c r="F72" s="183">
        <f t="shared" ref="F72:F135" si="37">VLOOKUP(C72,舰娘数据_舰娘名基准全数据,IF($C$4 = "初期值",13,14),0)</f>
        <v>29</v>
      </c>
      <c r="G72" s="176">
        <f t="shared" ref="G72:G135" si="38">VLOOKUP(C72,舰娘数据_舰娘名基准全数据,IF($C$4 = "初期值",15,16),0)</f>
        <v>49</v>
      </c>
      <c r="H72" s="189">
        <f t="shared" ref="H72:H135" si="39">VLOOKUP(C72,舰娘数据_舰娘名基准全数据,IF($C$4 = "初期值",17,18),0)</f>
        <v>29</v>
      </c>
      <c r="I72" s="181">
        <f t="shared" ref="I72:I135" si="40">VLOOKUP(C72,舰娘数据_舰娘名基准全数据,IF($C$4 = "初期值",19,20),0)</f>
        <v>18</v>
      </c>
      <c r="J72" s="208">
        <f t="shared" ref="J72:J135" si="41">VLOOKUP(C72,舰娘数据_舰娘名基准全数据,IF($C$4 = "初期值",21,IF($C$4 = "最终值(Lv.99)",22,23)),0)</f>
        <v>52</v>
      </c>
      <c r="K72" s="116">
        <f t="shared" ref="K72:K135" si="42">VLOOKUP(C72,舰娘数据_舰娘名基准全数据,IF($C$4 = "初期值",24,IF($C$4 = "最终值(Lv.99)",25,26)),0)</f>
        <v>87</v>
      </c>
      <c r="L72" s="118">
        <f t="shared" ref="L72:L135" si="43">VLOOKUP(C72,舰娘数据_舰娘名基准全数据,IF($C$4 = "初期值",27,IF($C$4 = "最终值(Lv.99)",28,29)),0)</f>
        <v>24</v>
      </c>
      <c r="M72" s="187">
        <f t="shared" ref="M72:M135" si="44">VLOOKUP(C72,舰娘数据_舰娘名基准全数据,IF($C$4 = "初期值",30,31),0)</f>
        <v>69</v>
      </c>
      <c r="N72" s="191">
        <f t="shared" ref="N72:N135" si="45">VLOOKUP(C72,舰娘数据_舰娘名基准全数据,36,0)+VLOOKUP(C72,舰娘数据_舰娘名基准全数据,37,0)+VLOOKUP(C72,舰娘数据_舰娘名基准全数据,38,0)+VLOOKUP(C72,舰娘数据_舰娘名基准全数据,39,0)</f>
        <v>0</v>
      </c>
      <c r="O72" s="38" t="str">
        <f t="shared" ref="O72:O135" si="46">VLOOKUP(VLOOKUP($C72,舰娘数据_舰娘名基准全数据,32,0),数据转换_速力,2,0)</f>
        <v>高速</v>
      </c>
      <c r="P72" s="185" t="str">
        <f t="shared" ref="P72:P135" si="47">VLOOKUP(VLOOKUP($C72,舰娘数据_舰娘名基准全数据,33,0),数据转换_射程,2,0)</f>
        <v>短</v>
      </c>
      <c r="Q72" s="171">
        <f t="shared" ref="Q72:Q135" si="48">VLOOKUP(C72,舰娘数据_舰娘名基准全数据,55,0)</f>
        <v>15</v>
      </c>
      <c r="R72" s="180">
        <f t="shared" ref="R72:R135" si="49">VLOOKUP(C72,舰娘数据_舰娘名基准全数据,56,0)</f>
        <v>15</v>
      </c>
      <c r="S72" s="265"/>
      <c r="T72" s="554">
        <f t="shared" ref="T72:T135" si="50">VLOOKUP(C72,舰娘数据_舰娘名基准全数据,36,0)</f>
        <v>0</v>
      </c>
      <c r="U72" s="555" t="str">
        <f t="shared" ref="U72:U135" si="51">IF(VLOOKUP($C72,舰娘数据_舰娘名基准全数据,41,0)&gt;0,VLOOKUP(VLOOKUP($C72,舰娘数据_舰娘名基准全数据,41,0),舰娘装备数据_装备号基准全数据,2,0),"-")</f>
        <v>12cm単装砲</v>
      </c>
      <c r="V72" s="554">
        <f t="shared" ref="V72:V135" si="52">VLOOKUP(C72,舰娘数据_舰娘名基准全数据,37,0)</f>
        <v>0</v>
      </c>
      <c r="W72" s="555" t="str">
        <f t="shared" ref="W72:W135" si="53">IF(VLOOKUP($C72,舰娘数据_舰娘名基准全数据,42,0)&gt;0,VLOOKUP(VLOOKUP($C72,舰娘数据_舰娘名基准全数据,42,0),舰娘装备数据_装备号基准全数据,2,0),"-")</f>
        <v>-</v>
      </c>
      <c r="X72" s="554">
        <f t="shared" ref="X72:X135" si="54">VLOOKUP(C72,舰娘数据_舰娘名基准全数据,38,0)</f>
        <v>0</v>
      </c>
      <c r="Y72" s="555" t="str">
        <f t="shared" ref="Y72:Y135" si="55">IF(VLOOKUP($C72,舰娘数据_舰娘名基准全数据,43,0)&gt;0,VLOOKUP(VLOOKUP($C72,舰娘数据_舰娘名基准全数据,43,0),舰娘装备数据_装备号基准全数据,2,0),"-")</f>
        <v>-</v>
      </c>
      <c r="Z72" s="554">
        <f t="shared" ref="Z72:Z135" si="56">VLOOKUP(C72,舰娘数据_舰娘名基准全数据,39,0)</f>
        <v>0</v>
      </c>
      <c r="AA72" s="555" t="str">
        <f t="shared" ref="AA72:AA135" si="57">IF(VLOOKUP($C72,舰娘数据_舰娘名基准全数据,44,0)&gt;0,VLOOKUP(VLOOKUP($C72,舰娘数据_舰娘名基准全数据,44,0),舰娘装备数据_装备号基准全数据,2,0),"-")</f>
        <v>-</v>
      </c>
      <c r="AB72" s="265"/>
      <c r="AC72" s="185">
        <f t="shared" ref="AC72:AC135" si="58">IF(VLOOKUP(C72,舰娘数据_舰娘名基准全数据,6,0)&gt;0,VLOOKUP(C72,舰娘数据_舰娘名基准全数据,6,0),"-")</f>
        <v>20</v>
      </c>
      <c r="AD72" s="267" t="str">
        <f t="shared" ref="AD72:AD135" si="59">IF(VLOOKUP(C72,舰娘数据_舰娘名基准全数据,9,0)&gt;0,1,"-")</f>
        <v>-</v>
      </c>
      <c r="AE72" s="38">
        <f t="shared" ref="AE72:AE135" si="60">IF(VLOOKUP(C72,舰娘数据_舰娘名基准全数据,7,0)&gt;0,VLOOKUP(C72,舰娘数据_舰娘名基准全数据,7,0),"-")</f>
        <v>100</v>
      </c>
      <c r="AF72" s="52">
        <f t="shared" ref="AF72:AF135" si="61">IF(VLOOKUP(C72,舰娘数据_舰娘名基准全数据,8,0)&gt;0,VLOOKUP(C72,舰娘数据_舰娘名基准全数据,8,0),"-")</f>
        <v>100</v>
      </c>
      <c r="AG72" s="262"/>
      <c r="AH72" s="171">
        <f t="shared" ref="AH72:AH135" si="62">VLOOKUP(C72,舰娘数据_舰娘名基准全数据,47,0)</f>
        <v>1</v>
      </c>
      <c r="AI72" s="38">
        <f t="shared" ref="AI72:AI135" si="63">VLOOKUP(C72,舰娘数据_舰娘名基准全数据,48,0)</f>
        <v>1</v>
      </c>
      <c r="AJ72" s="52">
        <f t="shared" ref="AJ72:AJ135" si="64">VLOOKUP(C72,舰娘数据_舰娘名基准全数据,49,0)</f>
        <v>4</v>
      </c>
      <c r="AK72" s="41">
        <f t="shared" ref="AK72:AK135" si="65">VLOOKUP(C72,舰娘数据_舰娘名基准全数据,50,0)</f>
        <v>0</v>
      </c>
      <c r="AL72" s="259">
        <f t="shared" ref="AL72:AL135" si="66">VLOOKUP(C72,舰娘数据_舰娘名基准全数据,51,0)</f>
        <v>0</v>
      </c>
      <c r="AM72" s="176">
        <f t="shared" ref="AM72:AM135" si="67">VLOOKUP(C72,舰娘数据_舰娘名基准全数据,52,0)</f>
        <v>1</v>
      </c>
      <c r="AN72" s="189">
        <f t="shared" ref="AN72:AN135" si="68">VLOOKUP(C72,舰娘数据_舰娘名基准全数据,53,0)</f>
        <v>0</v>
      </c>
      <c r="AO72" s="181">
        <f t="shared" ref="AO72:AO135" si="69">VLOOKUP(C72,舰娘数据_舰娘名基准全数据,54,0)</f>
        <v>0</v>
      </c>
      <c r="AP72" s="265"/>
      <c r="AQ72" s="169"/>
    </row>
    <row r="73" spans="2:43">
      <c r="B73" s="167" t="s">
        <v>1216</v>
      </c>
      <c r="C73" s="168" t="s">
        <v>528</v>
      </c>
      <c r="D73" s="45" t="str">
        <f t="shared" si="35"/>
        <v>駆逐艦</v>
      </c>
      <c r="E73" s="174">
        <f t="shared" si="36"/>
        <v>28</v>
      </c>
      <c r="F73" s="183">
        <f t="shared" si="37"/>
        <v>39</v>
      </c>
      <c r="G73" s="176">
        <f t="shared" si="38"/>
        <v>69</v>
      </c>
      <c r="H73" s="189">
        <f t="shared" si="39"/>
        <v>39</v>
      </c>
      <c r="I73" s="181">
        <f t="shared" si="40"/>
        <v>39</v>
      </c>
      <c r="J73" s="208">
        <f t="shared" si="41"/>
        <v>82</v>
      </c>
      <c r="K73" s="116">
        <f t="shared" si="42"/>
        <v>116</v>
      </c>
      <c r="L73" s="118">
        <f t="shared" si="43"/>
        <v>57</v>
      </c>
      <c r="M73" s="187">
        <f t="shared" si="44"/>
        <v>79</v>
      </c>
      <c r="N73" s="191">
        <f t="shared" si="45"/>
        <v>0</v>
      </c>
      <c r="O73" s="38" t="str">
        <f t="shared" si="46"/>
        <v>高速</v>
      </c>
      <c r="P73" s="185" t="str">
        <f t="shared" si="47"/>
        <v>短</v>
      </c>
      <c r="Q73" s="460">
        <f t="shared" si="48"/>
        <v>15</v>
      </c>
      <c r="R73" s="461">
        <f t="shared" si="49"/>
        <v>15</v>
      </c>
      <c r="S73" s="265"/>
      <c r="T73" s="554">
        <f t="shared" si="50"/>
        <v>0</v>
      </c>
      <c r="U73" s="555" t="str">
        <f t="shared" si="51"/>
        <v>12.7cm連装砲</v>
      </c>
      <c r="V73" s="554">
        <f t="shared" si="52"/>
        <v>0</v>
      </c>
      <c r="W73" s="555" t="str">
        <f t="shared" si="53"/>
        <v>61cm四連装(酸素)魚雷</v>
      </c>
      <c r="X73" s="554">
        <f t="shared" si="54"/>
        <v>0</v>
      </c>
      <c r="Y73" s="555" t="str">
        <f t="shared" si="55"/>
        <v>-</v>
      </c>
      <c r="Z73" s="554">
        <f t="shared" si="56"/>
        <v>0</v>
      </c>
      <c r="AA73" s="555" t="str">
        <f t="shared" si="57"/>
        <v>-</v>
      </c>
      <c r="AB73" s="265"/>
      <c r="AC73" s="185" t="str">
        <f t="shared" si="58"/>
        <v>-</v>
      </c>
      <c r="AD73" s="267" t="str">
        <f t="shared" si="59"/>
        <v>-</v>
      </c>
      <c r="AE73" s="38" t="str">
        <f t="shared" si="60"/>
        <v>-</v>
      </c>
      <c r="AF73" s="462" t="str">
        <f t="shared" si="61"/>
        <v>-</v>
      </c>
      <c r="AG73" s="262"/>
      <c r="AH73" s="460">
        <f t="shared" si="62"/>
        <v>1</v>
      </c>
      <c r="AI73" s="38">
        <f t="shared" si="63"/>
        <v>1</v>
      </c>
      <c r="AJ73" s="462">
        <f t="shared" si="64"/>
        <v>4</v>
      </c>
      <c r="AK73" s="463">
        <f t="shared" si="65"/>
        <v>0</v>
      </c>
      <c r="AL73" s="259">
        <f t="shared" si="66"/>
        <v>0</v>
      </c>
      <c r="AM73" s="176">
        <f t="shared" si="67"/>
        <v>1</v>
      </c>
      <c r="AN73" s="189">
        <f t="shared" si="68"/>
        <v>0</v>
      </c>
      <c r="AO73" s="181">
        <f t="shared" si="69"/>
        <v>0</v>
      </c>
      <c r="AP73" s="265"/>
      <c r="AQ73" s="169"/>
    </row>
    <row r="74" spans="2:43">
      <c r="B74" s="167" t="s">
        <v>1217</v>
      </c>
      <c r="C74" s="168" t="s">
        <v>189</v>
      </c>
      <c r="D74" s="45" t="str">
        <f t="shared" si="35"/>
        <v>駆逐艦</v>
      </c>
      <c r="E74" s="174">
        <f t="shared" si="36"/>
        <v>17</v>
      </c>
      <c r="F74" s="183">
        <f t="shared" si="37"/>
        <v>29</v>
      </c>
      <c r="G74" s="176">
        <f t="shared" si="38"/>
        <v>49</v>
      </c>
      <c r="H74" s="189">
        <f t="shared" si="39"/>
        <v>29</v>
      </c>
      <c r="I74" s="181">
        <f t="shared" si="40"/>
        <v>18</v>
      </c>
      <c r="J74" s="208">
        <f t="shared" si="41"/>
        <v>52</v>
      </c>
      <c r="K74" s="116">
        <f t="shared" si="42"/>
        <v>87</v>
      </c>
      <c r="L74" s="118">
        <f t="shared" si="43"/>
        <v>24</v>
      </c>
      <c r="M74" s="187">
        <f t="shared" si="44"/>
        <v>49</v>
      </c>
      <c r="N74" s="191">
        <f t="shared" si="45"/>
        <v>0</v>
      </c>
      <c r="O74" s="38" t="str">
        <f t="shared" si="46"/>
        <v>高速</v>
      </c>
      <c r="P74" s="185" t="str">
        <f t="shared" si="47"/>
        <v>短</v>
      </c>
      <c r="Q74" s="171">
        <f t="shared" si="48"/>
        <v>15</v>
      </c>
      <c r="R74" s="180">
        <f t="shared" si="49"/>
        <v>15</v>
      </c>
      <c r="S74" s="265"/>
      <c r="T74" s="554">
        <f t="shared" si="50"/>
        <v>0</v>
      </c>
      <c r="U74" s="555" t="str">
        <f t="shared" si="51"/>
        <v>12cm単装砲</v>
      </c>
      <c r="V74" s="554">
        <f t="shared" si="52"/>
        <v>0</v>
      </c>
      <c r="W74" s="555" t="str">
        <f t="shared" si="53"/>
        <v>-</v>
      </c>
      <c r="X74" s="554">
        <f t="shared" si="54"/>
        <v>0</v>
      </c>
      <c r="Y74" s="555" t="str">
        <f t="shared" si="55"/>
        <v>-</v>
      </c>
      <c r="Z74" s="554">
        <f t="shared" si="56"/>
        <v>0</v>
      </c>
      <c r="AA74" s="555" t="str">
        <f t="shared" si="57"/>
        <v>-</v>
      </c>
      <c r="AB74" s="265"/>
      <c r="AC74" s="185">
        <f t="shared" si="58"/>
        <v>20</v>
      </c>
      <c r="AD74" s="267" t="str">
        <f t="shared" si="59"/>
        <v>-</v>
      </c>
      <c r="AE74" s="38">
        <f t="shared" si="60"/>
        <v>100</v>
      </c>
      <c r="AF74" s="52">
        <f t="shared" si="61"/>
        <v>100</v>
      </c>
      <c r="AG74" s="262"/>
      <c r="AH74" s="171">
        <f t="shared" si="62"/>
        <v>1</v>
      </c>
      <c r="AI74" s="38">
        <f t="shared" si="63"/>
        <v>1</v>
      </c>
      <c r="AJ74" s="52">
        <f t="shared" si="64"/>
        <v>4</v>
      </c>
      <c r="AK74" s="41">
        <f t="shared" si="65"/>
        <v>0</v>
      </c>
      <c r="AL74" s="259">
        <f t="shared" si="66"/>
        <v>0</v>
      </c>
      <c r="AM74" s="176">
        <f t="shared" si="67"/>
        <v>1</v>
      </c>
      <c r="AN74" s="189">
        <f t="shared" si="68"/>
        <v>0</v>
      </c>
      <c r="AO74" s="181">
        <f t="shared" si="69"/>
        <v>0</v>
      </c>
      <c r="AP74" s="265"/>
      <c r="AQ74" s="169"/>
    </row>
    <row r="75" spans="2:43">
      <c r="B75" s="167" t="s">
        <v>1218</v>
      </c>
      <c r="C75" s="168" t="s">
        <v>529</v>
      </c>
      <c r="D75" s="45" t="str">
        <f t="shared" si="35"/>
        <v>駆逐艦</v>
      </c>
      <c r="E75" s="174">
        <f t="shared" si="36"/>
        <v>28</v>
      </c>
      <c r="F75" s="183">
        <f t="shared" si="37"/>
        <v>39</v>
      </c>
      <c r="G75" s="176">
        <f t="shared" si="38"/>
        <v>69</v>
      </c>
      <c r="H75" s="189">
        <f t="shared" si="39"/>
        <v>39</v>
      </c>
      <c r="I75" s="181">
        <f t="shared" si="40"/>
        <v>39</v>
      </c>
      <c r="J75" s="208">
        <f t="shared" si="41"/>
        <v>82</v>
      </c>
      <c r="K75" s="116">
        <f t="shared" si="42"/>
        <v>116</v>
      </c>
      <c r="L75" s="118">
        <f t="shared" si="43"/>
        <v>57</v>
      </c>
      <c r="M75" s="187">
        <f t="shared" si="44"/>
        <v>59</v>
      </c>
      <c r="N75" s="191">
        <f t="shared" si="45"/>
        <v>0</v>
      </c>
      <c r="O75" s="38" t="str">
        <f t="shared" si="46"/>
        <v>高速</v>
      </c>
      <c r="P75" s="185" t="str">
        <f t="shared" si="47"/>
        <v>短</v>
      </c>
      <c r="Q75" s="460">
        <f t="shared" si="48"/>
        <v>15</v>
      </c>
      <c r="R75" s="461">
        <f t="shared" si="49"/>
        <v>15</v>
      </c>
      <c r="S75" s="265"/>
      <c r="T75" s="554">
        <f t="shared" si="50"/>
        <v>0</v>
      </c>
      <c r="U75" s="555" t="str">
        <f t="shared" si="51"/>
        <v>12.7cm連装砲</v>
      </c>
      <c r="V75" s="554">
        <f t="shared" si="52"/>
        <v>0</v>
      </c>
      <c r="W75" s="555" t="str">
        <f t="shared" si="53"/>
        <v>61cm三連装魚雷</v>
      </c>
      <c r="X75" s="554">
        <f t="shared" si="54"/>
        <v>0</v>
      </c>
      <c r="Y75" s="555" t="str">
        <f t="shared" si="55"/>
        <v>-</v>
      </c>
      <c r="Z75" s="554">
        <f t="shared" si="56"/>
        <v>0</v>
      </c>
      <c r="AA75" s="555" t="str">
        <f t="shared" si="57"/>
        <v>-</v>
      </c>
      <c r="AB75" s="265"/>
      <c r="AC75" s="185" t="str">
        <f t="shared" si="58"/>
        <v>-</v>
      </c>
      <c r="AD75" s="267" t="str">
        <f t="shared" si="59"/>
        <v>-</v>
      </c>
      <c r="AE75" s="38" t="str">
        <f t="shared" si="60"/>
        <v>-</v>
      </c>
      <c r="AF75" s="462" t="str">
        <f t="shared" si="61"/>
        <v>-</v>
      </c>
      <c r="AG75" s="262"/>
      <c r="AH75" s="460">
        <f t="shared" si="62"/>
        <v>1</v>
      </c>
      <c r="AI75" s="38">
        <f t="shared" si="63"/>
        <v>1</v>
      </c>
      <c r="AJ75" s="462">
        <f t="shared" si="64"/>
        <v>4</v>
      </c>
      <c r="AK75" s="463">
        <f t="shared" si="65"/>
        <v>0</v>
      </c>
      <c r="AL75" s="259">
        <f t="shared" si="66"/>
        <v>0</v>
      </c>
      <c r="AM75" s="176">
        <f t="shared" si="67"/>
        <v>1</v>
      </c>
      <c r="AN75" s="189">
        <f t="shared" si="68"/>
        <v>0</v>
      </c>
      <c r="AO75" s="181">
        <f t="shared" si="69"/>
        <v>0</v>
      </c>
      <c r="AP75" s="265"/>
      <c r="AQ75" s="169"/>
    </row>
    <row r="76" spans="2:43">
      <c r="B76" s="167" t="s">
        <v>1219</v>
      </c>
      <c r="C76" s="168" t="s">
        <v>145</v>
      </c>
      <c r="D76" s="45" t="str">
        <f t="shared" si="35"/>
        <v>駆逐艦</v>
      </c>
      <c r="E76" s="174">
        <f t="shared" si="36"/>
        <v>17</v>
      </c>
      <c r="F76" s="183">
        <f t="shared" si="37"/>
        <v>29</v>
      </c>
      <c r="G76" s="176">
        <f t="shared" si="38"/>
        <v>49</v>
      </c>
      <c r="H76" s="189">
        <f t="shared" si="39"/>
        <v>29</v>
      </c>
      <c r="I76" s="181">
        <f t="shared" si="40"/>
        <v>18</v>
      </c>
      <c r="J76" s="208">
        <f t="shared" si="41"/>
        <v>52</v>
      </c>
      <c r="K76" s="116">
        <f t="shared" si="42"/>
        <v>87</v>
      </c>
      <c r="L76" s="118">
        <f t="shared" si="43"/>
        <v>24</v>
      </c>
      <c r="M76" s="187">
        <f t="shared" si="44"/>
        <v>49</v>
      </c>
      <c r="N76" s="191">
        <f t="shared" si="45"/>
        <v>0</v>
      </c>
      <c r="O76" s="38" t="str">
        <f t="shared" si="46"/>
        <v>高速</v>
      </c>
      <c r="P76" s="185" t="str">
        <f t="shared" si="47"/>
        <v>短</v>
      </c>
      <c r="Q76" s="460">
        <f t="shared" si="48"/>
        <v>15</v>
      </c>
      <c r="R76" s="461">
        <f t="shared" si="49"/>
        <v>15</v>
      </c>
      <c r="S76" s="265"/>
      <c r="T76" s="554">
        <f t="shared" si="50"/>
        <v>0</v>
      </c>
      <c r="U76" s="555" t="str">
        <f t="shared" si="51"/>
        <v>12cm単装砲</v>
      </c>
      <c r="V76" s="554">
        <f t="shared" si="52"/>
        <v>0</v>
      </c>
      <c r="W76" s="555" t="str">
        <f t="shared" si="53"/>
        <v>-</v>
      </c>
      <c r="X76" s="554">
        <f t="shared" si="54"/>
        <v>0</v>
      </c>
      <c r="Y76" s="555" t="str">
        <f t="shared" si="55"/>
        <v>-</v>
      </c>
      <c r="Z76" s="554">
        <f t="shared" si="56"/>
        <v>0</v>
      </c>
      <c r="AA76" s="555" t="str">
        <f t="shared" si="57"/>
        <v>-</v>
      </c>
      <c r="AB76" s="265"/>
      <c r="AC76" s="185">
        <f t="shared" si="58"/>
        <v>20</v>
      </c>
      <c r="AD76" s="267" t="str">
        <f t="shared" si="59"/>
        <v>-</v>
      </c>
      <c r="AE76" s="38">
        <f t="shared" si="60"/>
        <v>100</v>
      </c>
      <c r="AF76" s="462">
        <f t="shared" si="61"/>
        <v>100</v>
      </c>
      <c r="AG76" s="262"/>
      <c r="AH76" s="460">
        <f t="shared" si="62"/>
        <v>1</v>
      </c>
      <c r="AI76" s="38">
        <f t="shared" si="63"/>
        <v>1</v>
      </c>
      <c r="AJ76" s="462">
        <f t="shared" si="64"/>
        <v>4</v>
      </c>
      <c r="AK76" s="463">
        <f t="shared" si="65"/>
        <v>0</v>
      </c>
      <c r="AL76" s="259">
        <f t="shared" si="66"/>
        <v>0</v>
      </c>
      <c r="AM76" s="176">
        <f t="shared" si="67"/>
        <v>1</v>
      </c>
      <c r="AN76" s="189">
        <f t="shared" si="68"/>
        <v>0</v>
      </c>
      <c r="AO76" s="181">
        <f t="shared" si="69"/>
        <v>0</v>
      </c>
      <c r="AP76" s="265"/>
      <c r="AQ76" s="169"/>
    </row>
    <row r="77" spans="2:43">
      <c r="B77" s="167" t="s">
        <v>1220</v>
      </c>
      <c r="C77" s="168" t="s">
        <v>530</v>
      </c>
      <c r="D77" s="45" t="str">
        <f t="shared" si="35"/>
        <v>駆逐艦</v>
      </c>
      <c r="E77" s="174">
        <f t="shared" si="36"/>
        <v>28</v>
      </c>
      <c r="F77" s="183">
        <f t="shared" si="37"/>
        <v>39</v>
      </c>
      <c r="G77" s="176">
        <f t="shared" si="38"/>
        <v>69</v>
      </c>
      <c r="H77" s="189">
        <f t="shared" si="39"/>
        <v>39</v>
      </c>
      <c r="I77" s="181">
        <f t="shared" si="40"/>
        <v>39</v>
      </c>
      <c r="J77" s="208">
        <f t="shared" si="41"/>
        <v>82</v>
      </c>
      <c r="K77" s="116">
        <f t="shared" si="42"/>
        <v>116</v>
      </c>
      <c r="L77" s="118">
        <f t="shared" si="43"/>
        <v>57</v>
      </c>
      <c r="M77" s="187">
        <f t="shared" si="44"/>
        <v>59</v>
      </c>
      <c r="N77" s="191">
        <f t="shared" si="45"/>
        <v>0</v>
      </c>
      <c r="O77" s="38" t="str">
        <f t="shared" si="46"/>
        <v>高速</v>
      </c>
      <c r="P77" s="185" t="str">
        <f t="shared" si="47"/>
        <v>短</v>
      </c>
      <c r="Q77" s="460">
        <f t="shared" si="48"/>
        <v>15</v>
      </c>
      <c r="R77" s="461">
        <f t="shared" si="49"/>
        <v>15</v>
      </c>
      <c r="S77" s="265"/>
      <c r="T77" s="554">
        <f t="shared" si="50"/>
        <v>0</v>
      </c>
      <c r="U77" s="555" t="str">
        <f t="shared" si="51"/>
        <v>12.7cm連装砲</v>
      </c>
      <c r="V77" s="554">
        <f t="shared" si="52"/>
        <v>0</v>
      </c>
      <c r="W77" s="555" t="str">
        <f t="shared" si="53"/>
        <v>61cm三連装魚雷</v>
      </c>
      <c r="X77" s="554">
        <f t="shared" si="54"/>
        <v>0</v>
      </c>
      <c r="Y77" s="555" t="str">
        <f t="shared" si="55"/>
        <v>-</v>
      </c>
      <c r="Z77" s="554">
        <f t="shared" si="56"/>
        <v>0</v>
      </c>
      <c r="AA77" s="555" t="str">
        <f t="shared" si="57"/>
        <v>-</v>
      </c>
      <c r="AB77" s="265"/>
      <c r="AC77" s="185" t="str">
        <f t="shared" si="58"/>
        <v>-</v>
      </c>
      <c r="AD77" s="267" t="str">
        <f t="shared" si="59"/>
        <v>-</v>
      </c>
      <c r="AE77" s="38" t="str">
        <f t="shared" si="60"/>
        <v>-</v>
      </c>
      <c r="AF77" s="462" t="str">
        <f t="shared" si="61"/>
        <v>-</v>
      </c>
      <c r="AG77" s="262"/>
      <c r="AH77" s="460">
        <f t="shared" si="62"/>
        <v>1</v>
      </c>
      <c r="AI77" s="38">
        <f t="shared" si="63"/>
        <v>1</v>
      </c>
      <c r="AJ77" s="462">
        <f t="shared" si="64"/>
        <v>4</v>
      </c>
      <c r="AK77" s="463">
        <f t="shared" si="65"/>
        <v>0</v>
      </c>
      <c r="AL77" s="259">
        <f t="shared" si="66"/>
        <v>0</v>
      </c>
      <c r="AM77" s="176">
        <f t="shared" si="67"/>
        <v>1</v>
      </c>
      <c r="AN77" s="189">
        <f t="shared" si="68"/>
        <v>0</v>
      </c>
      <c r="AO77" s="181">
        <f t="shared" si="69"/>
        <v>0</v>
      </c>
      <c r="AP77" s="265"/>
      <c r="AQ77" s="169"/>
    </row>
    <row r="78" spans="2:43">
      <c r="B78" s="167" t="s">
        <v>1221</v>
      </c>
      <c r="C78" s="168" t="s">
        <v>191</v>
      </c>
      <c r="D78" s="45" t="str">
        <f t="shared" si="35"/>
        <v>駆逐艦</v>
      </c>
      <c r="E78" s="174">
        <f t="shared" si="36"/>
        <v>17</v>
      </c>
      <c r="F78" s="183">
        <f t="shared" si="37"/>
        <v>29</v>
      </c>
      <c r="G78" s="176">
        <f t="shared" si="38"/>
        <v>49</v>
      </c>
      <c r="H78" s="189">
        <f t="shared" si="39"/>
        <v>29</v>
      </c>
      <c r="I78" s="181">
        <f t="shared" si="40"/>
        <v>18</v>
      </c>
      <c r="J78" s="208">
        <f t="shared" si="41"/>
        <v>52</v>
      </c>
      <c r="K78" s="116">
        <f t="shared" si="42"/>
        <v>87</v>
      </c>
      <c r="L78" s="118">
        <f t="shared" si="43"/>
        <v>24</v>
      </c>
      <c r="M78" s="187">
        <f t="shared" si="44"/>
        <v>49</v>
      </c>
      <c r="N78" s="191">
        <f t="shared" si="45"/>
        <v>0</v>
      </c>
      <c r="O78" s="38" t="str">
        <f t="shared" si="46"/>
        <v>高速</v>
      </c>
      <c r="P78" s="185" t="str">
        <f t="shared" si="47"/>
        <v>短</v>
      </c>
      <c r="Q78" s="171">
        <f t="shared" si="48"/>
        <v>15</v>
      </c>
      <c r="R78" s="180">
        <f t="shared" si="49"/>
        <v>15</v>
      </c>
      <c r="S78" s="265"/>
      <c r="T78" s="554">
        <f t="shared" si="50"/>
        <v>0</v>
      </c>
      <c r="U78" s="555" t="str">
        <f t="shared" si="51"/>
        <v>12cm単装砲</v>
      </c>
      <c r="V78" s="554">
        <f t="shared" si="52"/>
        <v>0</v>
      </c>
      <c r="W78" s="555" t="str">
        <f t="shared" si="53"/>
        <v>-</v>
      </c>
      <c r="X78" s="554">
        <f t="shared" si="54"/>
        <v>0</v>
      </c>
      <c r="Y78" s="555" t="str">
        <f t="shared" si="55"/>
        <v>-</v>
      </c>
      <c r="Z78" s="554">
        <f t="shared" si="56"/>
        <v>0</v>
      </c>
      <c r="AA78" s="555" t="str">
        <f t="shared" si="57"/>
        <v>-</v>
      </c>
      <c r="AB78" s="265"/>
      <c r="AC78" s="185">
        <f t="shared" si="58"/>
        <v>20</v>
      </c>
      <c r="AD78" s="267" t="str">
        <f t="shared" si="59"/>
        <v>-</v>
      </c>
      <c r="AE78" s="38">
        <f t="shared" si="60"/>
        <v>100</v>
      </c>
      <c r="AF78" s="52">
        <f t="shared" si="61"/>
        <v>100</v>
      </c>
      <c r="AG78" s="262"/>
      <c r="AH78" s="171">
        <f t="shared" si="62"/>
        <v>1</v>
      </c>
      <c r="AI78" s="38">
        <f t="shared" si="63"/>
        <v>1</v>
      </c>
      <c r="AJ78" s="52">
        <f t="shared" si="64"/>
        <v>4</v>
      </c>
      <c r="AK78" s="41">
        <f t="shared" si="65"/>
        <v>0</v>
      </c>
      <c r="AL78" s="259">
        <f t="shared" si="66"/>
        <v>0</v>
      </c>
      <c r="AM78" s="176">
        <f t="shared" si="67"/>
        <v>1</v>
      </c>
      <c r="AN78" s="189">
        <f t="shared" si="68"/>
        <v>0</v>
      </c>
      <c r="AO78" s="181">
        <f t="shared" si="69"/>
        <v>0</v>
      </c>
      <c r="AP78" s="265"/>
      <c r="AQ78" s="169"/>
    </row>
    <row r="79" spans="2:43">
      <c r="B79" s="167" t="s">
        <v>1222</v>
      </c>
      <c r="C79" s="168" t="s">
        <v>531</v>
      </c>
      <c r="D79" s="45" t="str">
        <f t="shared" si="35"/>
        <v>駆逐艦</v>
      </c>
      <c r="E79" s="174">
        <f t="shared" si="36"/>
        <v>28</v>
      </c>
      <c r="F79" s="183">
        <f t="shared" si="37"/>
        <v>39</v>
      </c>
      <c r="G79" s="176">
        <f t="shared" si="38"/>
        <v>69</v>
      </c>
      <c r="H79" s="189">
        <f t="shared" si="39"/>
        <v>39</v>
      </c>
      <c r="I79" s="181">
        <f t="shared" si="40"/>
        <v>39</v>
      </c>
      <c r="J79" s="208">
        <f t="shared" si="41"/>
        <v>82</v>
      </c>
      <c r="K79" s="116">
        <f t="shared" si="42"/>
        <v>116</v>
      </c>
      <c r="L79" s="118">
        <f t="shared" si="43"/>
        <v>57</v>
      </c>
      <c r="M79" s="187">
        <f t="shared" si="44"/>
        <v>59</v>
      </c>
      <c r="N79" s="191">
        <f t="shared" si="45"/>
        <v>0</v>
      </c>
      <c r="O79" s="38" t="str">
        <f t="shared" si="46"/>
        <v>高速</v>
      </c>
      <c r="P79" s="185" t="str">
        <f t="shared" si="47"/>
        <v>短</v>
      </c>
      <c r="Q79" s="171">
        <f t="shared" si="48"/>
        <v>15</v>
      </c>
      <c r="R79" s="180">
        <f t="shared" si="49"/>
        <v>15</v>
      </c>
      <c r="S79" s="265"/>
      <c r="T79" s="554">
        <f t="shared" si="50"/>
        <v>0</v>
      </c>
      <c r="U79" s="555" t="str">
        <f t="shared" si="51"/>
        <v>12.7cm連装砲</v>
      </c>
      <c r="V79" s="554">
        <f t="shared" si="52"/>
        <v>0</v>
      </c>
      <c r="W79" s="555" t="str">
        <f t="shared" si="53"/>
        <v>61cm三連装魚雷</v>
      </c>
      <c r="X79" s="554">
        <f t="shared" si="54"/>
        <v>0</v>
      </c>
      <c r="Y79" s="555" t="str">
        <f t="shared" si="55"/>
        <v>-</v>
      </c>
      <c r="Z79" s="554">
        <f t="shared" si="56"/>
        <v>0</v>
      </c>
      <c r="AA79" s="555" t="str">
        <f t="shared" si="57"/>
        <v>-</v>
      </c>
      <c r="AB79" s="265"/>
      <c r="AC79" s="185" t="str">
        <f t="shared" si="58"/>
        <v>-</v>
      </c>
      <c r="AD79" s="267" t="str">
        <f t="shared" si="59"/>
        <v>-</v>
      </c>
      <c r="AE79" s="38" t="str">
        <f t="shared" si="60"/>
        <v>-</v>
      </c>
      <c r="AF79" s="52" t="str">
        <f t="shared" si="61"/>
        <v>-</v>
      </c>
      <c r="AG79" s="262"/>
      <c r="AH79" s="171">
        <f t="shared" si="62"/>
        <v>1</v>
      </c>
      <c r="AI79" s="38">
        <f t="shared" si="63"/>
        <v>1</v>
      </c>
      <c r="AJ79" s="52">
        <f t="shared" si="64"/>
        <v>4</v>
      </c>
      <c r="AK79" s="41">
        <f t="shared" si="65"/>
        <v>0</v>
      </c>
      <c r="AL79" s="259">
        <f t="shared" si="66"/>
        <v>0</v>
      </c>
      <c r="AM79" s="176">
        <f t="shared" si="67"/>
        <v>1</v>
      </c>
      <c r="AN79" s="189">
        <f t="shared" si="68"/>
        <v>0</v>
      </c>
      <c r="AO79" s="181">
        <f t="shared" si="69"/>
        <v>0</v>
      </c>
      <c r="AP79" s="265"/>
      <c r="AQ79" s="169"/>
    </row>
    <row r="80" spans="2:43">
      <c r="B80" s="167" t="s">
        <v>1223</v>
      </c>
      <c r="C80" s="168" t="s">
        <v>322</v>
      </c>
      <c r="D80" s="45" t="str">
        <f t="shared" si="35"/>
        <v>軽巡洋艦</v>
      </c>
      <c r="E80" s="174">
        <f t="shared" si="36"/>
        <v>29</v>
      </c>
      <c r="F80" s="183">
        <f t="shared" si="37"/>
        <v>49</v>
      </c>
      <c r="G80" s="176">
        <f t="shared" si="38"/>
        <v>89</v>
      </c>
      <c r="H80" s="189">
        <f t="shared" si="39"/>
        <v>59</v>
      </c>
      <c r="I80" s="181">
        <f t="shared" si="40"/>
        <v>29</v>
      </c>
      <c r="J80" s="208">
        <f t="shared" si="41"/>
        <v>81</v>
      </c>
      <c r="K80" s="116">
        <f t="shared" si="42"/>
        <v>103</v>
      </c>
      <c r="L80" s="118">
        <f t="shared" si="43"/>
        <v>56</v>
      </c>
      <c r="M80" s="187">
        <f t="shared" si="44"/>
        <v>49</v>
      </c>
      <c r="N80" s="191">
        <f t="shared" si="45"/>
        <v>2</v>
      </c>
      <c r="O80" s="38" t="str">
        <f t="shared" si="46"/>
        <v>高速</v>
      </c>
      <c r="P80" s="185" t="str">
        <f t="shared" si="47"/>
        <v>中</v>
      </c>
      <c r="Q80" s="460">
        <f t="shared" si="48"/>
        <v>25</v>
      </c>
      <c r="R80" s="461">
        <f t="shared" si="49"/>
        <v>25</v>
      </c>
      <c r="S80" s="265"/>
      <c r="T80" s="554">
        <f t="shared" si="50"/>
        <v>1</v>
      </c>
      <c r="U80" s="555" t="str">
        <f t="shared" si="51"/>
        <v>14cm単装砲</v>
      </c>
      <c r="V80" s="554">
        <f t="shared" si="52"/>
        <v>1</v>
      </c>
      <c r="W80" s="555" t="str">
        <f t="shared" si="53"/>
        <v>零式水上偵察機</v>
      </c>
      <c r="X80" s="554">
        <f t="shared" si="54"/>
        <v>0</v>
      </c>
      <c r="Y80" s="555" t="str">
        <f t="shared" si="55"/>
        <v>-</v>
      </c>
      <c r="Z80" s="554">
        <f t="shared" si="56"/>
        <v>0</v>
      </c>
      <c r="AA80" s="555" t="str">
        <f t="shared" si="57"/>
        <v>-</v>
      </c>
      <c r="AB80" s="265"/>
      <c r="AC80" s="185">
        <f t="shared" si="58"/>
        <v>20</v>
      </c>
      <c r="AD80" s="267" t="str">
        <f t="shared" si="59"/>
        <v>-</v>
      </c>
      <c r="AE80" s="38">
        <f t="shared" si="60"/>
        <v>200</v>
      </c>
      <c r="AF80" s="462">
        <f t="shared" si="61"/>
        <v>200</v>
      </c>
      <c r="AG80" s="262"/>
      <c r="AH80" s="460">
        <f t="shared" si="62"/>
        <v>2</v>
      </c>
      <c r="AI80" s="38">
        <f t="shared" si="63"/>
        <v>2</v>
      </c>
      <c r="AJ80" s="462">
        <f t="shared" si="64"/>
        <v>10</v>
      </c>
      <c r="AK80" s="463">
        <f t="shared" si="65"/>
        <v>0</v>
      </c>
      <c r="AL80" s="259">
        <f t="shared" si="66"/>
        <v>0</v>
      </c>
      <c r="AM80" s="176">
        <f t="shared" si="67"/>
        <v>1</v>
      </c>
      <c r="AN80" s="189">
        <f t="shared" si="68"/>
        <v>0</v>
      </c>
      <c r="AO80" s="181">
        <f t="shared" si="69"/>
        <v>2</v>
      </c>
      <c r="AP80" s="265"/>
      <c r="AQ80" s="169"/>
    </row>
    <row r="81" spans="2:43">
      <c r="B81" s="167" t="s">
        <v>1224</v>
      </c>
      <c r="C81" s="168" t="s">
        <v>485</v>
      </c>
      <c r="D81" s="45" t="str">
        <f t="shared" si="35"/>
        <v>軽巡洋艦</v>
      </c>
      <c r="E81" s="174">
        <f t="shared" si="36"/>
        <v>48</v>
      </c>
      <c r="F81" s="183">
        <f t="shared" si="37"/>
        <v>69</v>
      </c>
      <c r="G81" s="176">
        <f t="shared" si="38"/>
        <v>89</v>
      </c>
      <c r="H81" s="189">
        <f t="shared" si="39"/>
        <v>69</v>
      </c>
      <c r="I81" s="181">
        <f t="shared" si="40"/>
        <v>69</v>
      </c>
      <c r="J81" s="208">
        <f t="shared" si="41"/>
        <v>110</v>
      </c>
      <c r="K81" s="116">
        <f t="shared" si="42"/>
        <v>101</v>
      </c>
      <c r="L81" s="118">
        <f t="shared" si="43"/>
        <v>71</v>
      </c>
      <c r="M81" s="187">
        <f t="shared" si="44"/>
        <v>59</v>
      </c>
      <c r="N81" s="191">
        <f t="shared" si="45"/>
        <v>3</v>
      </c>
      <c r="O81" s="38" t="str">
        <f t="shared" si="46"/>
        <v>高速</v>
      </c>
      <c r="P81" s="185" t="str">
        <f t="shared" si="47"/>
        <v>中</v>
      </c>
      <c r="Q81" s="460">
        <f t="shared" si="48"/>
        <v>25</v>
      </c>
      <c r="R81" s="461">
        <f t="shared" si="49"/>
        <v>30</v>
      </c>
      <c r="S81" s="265"/>
      <c r="T81" s="554">
        <f t="shared" si="50"/>
        <v>1</v>
      </c>
      <c r="U81" s="555" t="str">
        <f t="shared" si="51"/>
        <v>14cm単装砲</v>
      </c>
      <c r="V81" s="554">
        <f t="shared" si="52"/>
        <v>1</v>
      </c>
      <c r="W81" s="555" t="str">
        <f t="shared" si="53"/>
        <v>61cm四連装(酸素)魚雷</v>
      </c>
      <c r="X81" s="554">
        <f t="shared" si="54"/>
        <v>1</v>
      </c>
      <c r="Y81" s="555" t="str">
        <f t="shared" si="55"/>
        <v>零式水上偵察機</v>
      </c>
      <c r="Z81" s="554">
        <f t="shared" si="56"/>
        <v>0</v>
      </c>
      <c r="AA81" s="555" t="str">
        <f t="shared" si="57"/>
        <v>-</v>
      </c>
      <c r="AB81" s="265"/>
      <c r="AC81" s="185" t="str">
        <f t="shared" si="58"/>
        <v>-</v>
      </c>
      <c r="AD81" s="267" t="str">
        <f t="shared" si="59"/>
        <v>-</v>
      </c>
      <c r="AE81" s="38" t="str">
        <f t="shared" si="60"/>
        <v>-</v>
      </c>
      <c r="AF81" s="462" t="str">
        <f t="shared" si="61"/>
        <v>-</v>
      </c>
      <c r="AG81" s="262"/>
      <c r="AH81" s="460">
        <f t="shared" si="62"/>
        <v>2</v>
      </c>
      <c r="AI81" s="38">
        <f t="shared" si="63"/>
        <v>2</v>
      </c>
      <c r="AJ81" s="462">
        <f t="shared" si="64"/>
        <v>10</v>
      </c>
      <c r="AK81" s="463">
        <f t="shared" si="65"/>
        <v>0</v>
      </c>
      <c r="AL81" s="259">
        <f t="shared" si="66"/>
        <v>2</v>
      </c>
      <c r="AM81" s="176">
        <f t="shared" si="67"/>
        <v>1</v>
      </c>
      <c r="AN81" s="189">
        <f t="shared" si="68"/>
        <v>1</v>
      </c>
      <c r="AO81" s="181">
        <f t="shared" si="69"/>
        <v>2</v>
      </c>
      <c r="AP81" s="265"/>
      <c r="AQ81" s="169"/>
    </row>
    <row r="82" spans="2:43">
      <c r="B82" s="167" t="s">
        <v>1225</v>
      </c>
      <c r="C82" s="168" t="s">
        <v>324</v>
      </c>
      <c r="D82" s="45" t="str">
        <f t="shared" si="35"/>
        <v>軽巡洋艦</v>
      </c>
      <c r="E82" s="174">
        <f t="shared" si="36"/>
        <v>29</v>
      </c>
      <c r="F82" s="183">
        <f t="shared" si="37"/>
        <v>39</v>
      </c>
      <c r="G82" s="176">
        <f t="shared" si="38"/>
        <v>79</v>
      </c>
      <c r="H82" s="189">
        <f t="shared" si="39"/>
        <v>49</v>
      </c>
      <c r="I82" s="181">
        <f t="shared" si="40"/>
        <v>29</v>
      </c>
      <c r="J82" s="208">
        <f t="shared" si="41"/>
        <v>81</v>
      </c>
      <c r="K82" s="116">
        <f t="shared" si="42"/>
        <v>87</v>
      </c>
      <c r="L82" s="118">
        <f t="shared" si="43"/>
        <v>56</v>
      </c>
      <c r="M82" s="187">
        <f t="shared" si="44"/>
        <v>49</v>
      </c>
      <c r="N82" s="191">
        <f t="shared" si="45"/>
        <v>2</v>
      </c>
      <c r="O82" s="38" t="str">
        <f t="shared" si="46"/>
        <v>高速</v>
      </c>
      <c r="P82" s="185" t="str">
        <f t="shared" si="47"/>
        <v>中</v>
      </c>
      <c r="Q82" s="460">
        <f t="shared" si="48"/>
        <v>25</v>
      </c>
      <c r="R82" s="461">
        <f t="shared" si="49"/>
        <v>25</v>
      </c>
      <c r="S82" s="265"/>
      <c r="T82" s="554">
        <f t="shared" si="50"/>
        <v>1</v>
      </c>
      <c r="U82" s="555" t="str">
        <f t="shared" si="51"/>
        <v>14cm単装砲</v>
      </c>
      <c r="V82" s="554">
        <f t="shared" si="52"/>
        <v>1</v>
      </c>
      <c r="W82" s="555" t="str">
        <f t="shared" si="53"/>
        <v>-</v>
      </c>
      <c r="X82" s="554">
        <f t="shared" si="54"/>
        <v>0</v>
      </c>
      <c r="Y82" s="555" t="str">
        <f t="shared" si="55"/>
        <v>-</v>
      </c>
      <c r="Z82" s="554">
        <f t="shared" si="56"/>
        <v>0</v>
      </c>
      <c r="AA82" s="555" t="str">
        <f t="shared" si="57"/>
        <v>-</v>
      </c>
      <c r="AB82" s="265"/>
      <c r="AC82" s="185">
        <f t="shared" si="58"/>
        <v>20</v>
      </c>
      <c r="AD82" s="267" t="str">
        <f t="shared" si="59"/>
        <v>-</v>
      </c>
      <c r="AE82" s="38">
        <f t="shared" si="60"/>
        <v>200</v>
      </c>
      <c r="AF82" s="462">
        <f t="shared" si="61"/>
        <v>200</v>
      </c>
      <c r="AG82" s="262"/>
      <c r="AH82" s="460">
        <f t="shared" si="62"/>
        <v>2</v>
      </c>
      <c r="AI82" s="38">
        <f t="shared" si="63"/>
        <v>2</v>
      </c>
      <c r="AJ82" s="462">
        <f t="shared" si="64"/>
        <v>10</v>
      </c>
      <c r="AK82" s="463">
        <f t="shared" si="65"/>
        <v>0</v>
      </c>
      <c r="AL82" s="259">
        <f t="shared" si="66"/>
        <v>0</v>
      </c>
      <c r="AM82" s="176">
        <f t="shared" si="67"/>
        <v>1</v>
      </c>
      <c r="AN82" s="189">
        <f t="shared" si="68"/>
        <v>0</v>
      </c>
      <c r="AO82" s="181">
        <f t="shared" si="69"/>
        <v>1</v>
      </c>
      <c r="AP82" s="265"/>
      <c r="AQ82" s="169"/>
    </row>
    <row r="83" spans="2:43">
      <c r="B83" s="167" t="s">
        <v>1226</v>
      </c>
      <c r="C83" s="168" t="s">
        <v>486</v>
      </c>
      <c r="D83" s="45" t="str">
        <f t="shared" si="35"/>
        <v>軽巡洋艦</v>
      </c>
      <c r="E83" s="174">
        <f t="shared" si="36"/>
        <v>48</v>
      </c>
      <c r="F83" s="183">
        <f t="shared" si="37"/>
        <v>59</v>
      </c>
      <c r="G83" s="176">
        <f t="shared" si="38"/>
        <v>79</v>
      </c>
      <c r="H83" s="189">
        <f t="shared" si="39"/>
        <v>59</v>
      </c>
      <c r="I83" s="181">
        <f t="shared" si="40"/>
        <v>59</v>
      </c>
      <c r="J83" s="208">
        <f t="shared" si="41"/>
        <v>110</v>
      </c>
      <c r="K83" s="116">
        <f t="shared" si="42"/>
        <v>101</v>
      </c>
      <c r="L83" s="118">
        <f t="shared" si="43"/>
        <v>71</v>
      </c>
      <c r="M83" s="187">
        <f t="shared" si="44"/>
        <v>59</v>
      </c>
      <c r="N83" s="191">
        <f t="shared" si="45"/>
        <v>3</v>
      </c>
      <c r="O83" s="38" t="str">
        <f t="shared" si="46"/>
        <v>高速</v>
      </c>
      <c r="P83" s="185" t="str">
        <f t="shared" si="47"/>
        <v>中</v>
      </c>
      <c r="Q83" s="460">
        <f t="shared" si="48"/>
        <v>25</v>
      </c>
      <c r="R83" s="461">
        <f t="shared" si="49"/>
        <v>30</v>
      </c>
      <c r="S83" s="265"/>
      <c r="T83" s="554">
        <f t="shared" si="50"/>
        <v>1</v>
      </c>
      <c r="U83" s="555" t="str">
        <f t="shared" si="51"/>
        <v>14cm単装砲</v>
      </c>
      <c r="V83" s="554">
        <f t="shared" si="52"/>
        <v>1</v>
      </c>
      <c r="W83" s="555" t="str">
        <f t="shared" si="53"/>
        <v>61cm四連装(酸素)魚雷</v>
      </c>
      <c r="X83" s="554">
        <f t="shared" si="54"/>
        <v>1</v>
      </c>
      <c r="Y83" s="555" t="str">
        <f t="shared" si="55"/>
        <v>零式水上偵察機</v>
      </c>
      <c r="Z83" s="554">
        <f t="shared" si="56"/>
        <v>0</v>
      </c>
      <c r="AA83" s="555" t="str">
        <f t="shared" si="57"/>
        <v>-</v>
      </c>
      <c r="AB83" s="265"/>
      <c r="AC83" s="185" t="str">
        <f t="shared" si="58"/>
        <v>-</v>
      </c>
      <c r="AD83" s="267" t="str">
        <f t="shared" si="59"/>
        <v>-</v>
      </c>
      <c r="AE83" s="38" t="str">
        <f t="shared" si="60"/>
        <v>-</v>
      </c>
      <c r="AF83" s="462" t="str">
        <f t="shared" si="61"/>
        <v>-</v>
      </c>
      <c r="AG83" s="262"/>
      <c r="AH83" s="460">
        <f t="shared" si="62"/>
        <v>2</v>
      </c>
      <c r="AI83" s="38">
        <f t="shared" si="63"/>
        <v>2</v>
      </c>
      <c r="AJ83" s="462">
        <f t="shared" si="64"/>
        <v>10</v>
      </c>
      <c r="AK83" s="463">
        <f t="shared" si="65"/>
        <v>0</v>
      </c>
      <c r="AL83" s="259">
        <f t="shared" si="66"/>
        <v>1</v>
      </c>
      <c r="AM83" s="176">
        <f t="shared" si="67"/>
        <v>1</v>
      </c>
      <c r="AN83" s="189">
        <f t="shared" si="68"/>
        <v>1</v>
      </c>
      <c r="AO83" s="181">
        <f t="shared" si="69"/>
        <v>2</v>
      </c>
      <c r="AP83" s="265"/>
      <c r="AQ83" s="169"/>
    </row>
    <row r="84" spans="2:43">
      <c r="B84" s="167" t="s">
        <v>1227</v>
      </c>
      <c r="C84" s="168" t="s">
        <v>326</v>
      </c>
      <c r="D84" s="45" t="str">
        <f t="shared" si="35"/>
        <v>軽巡洋艦</v>
      </c>
      <c r="E84" s="174">
        <f t="shared" si="36"/>
        <v>29</v>
      </c>
      <c r="F84" s="183">
        <f t="shared" si="37"/>
        <v>39</v>
      </c>
      <c r="G84" s="176">
        <f t="shared" si="38"/>
        <v>79</v>
      </c>
      <c r="H84" s="189">
        <f t="shared" si="39"/>
        <v>49</v>
      </c>
      <c r="I84" s="181">
        <f t="shared" si="40"/>
        <v>29</v>
      </c>
      <c r="J84" s="208">
        <f t="shared" si="41"/>
        <v>81</v>
      </c>
      <c r="K84" s="116">
        <f t="shared" si="42"/>
        <v>87</v>
      </c>
      <c r="L84" s="118">
        <f t="shared" si="43"/>
        <v>56</v>
      </c>
      <c r="M84" s="187">
        <f t="shared" si="44"/>
        <v>49</v>
      </c>
      <c r="N84" s="191">
        <f t="shared" si="45"/>
        <v>2</v>
      </c>
      <c r="O84" s="38" t="str">
        <f t="shared" si="46"/>
        <v>高速</v>
      </c>
      <c r="P84" s="185" t="str">
        <f t="shared" si="47"/>
        <v>中</v>
      </c>
      <c r="Q84" s="171">
        <f t="shared" si="48"/>
        <v>25</v>
      </c>
      <c r="R84" s="180">
        <f t="shared" si="49"/>
        <v>25</v>
      </c>
      <c r="S84" s="265"/>
      <c r="T84" s="554">
        <f t="shared" si="50"/>
        <v>1</v>
      </c>
      <c r="U84" s="555" t="str">
        <f t="shared" si="51"/>
        <v>14cm単装砲</v>
      </c>
      <c r="V84" s="554">
        <f t="shared" si="52"/>
        <v>1</v>
      </c>
      <c r="W84" s="555" t="str">
        <f t="shared" si="53"/>
        <v>-</v>
      </c>
      <c r="X84" s="554">
        <f t="shared" si="54"/>
        <v>0</v>
      </c>
      <c r="Y84" s="555" t="str">
        <f t="shared" si="55"/>
        <v>-</v>
      </c>
      <c r="Z84" s="554">
        <f t="shared" si="56"/>
        <v>0</v>
      </c>
      <c r="AA84" s="555" t="str">
        <f t="shared" si="57"/>
        <v>-</v>
      </c>
      <c r="AB84" s="265"/>
      <c r="AC84" s="185">
        <f t="shared" si="58"/>
        <v>20</v>
      </c>
      <c r="AD84" s="267" t="str">
        <f t="shared" si="59"/>
        <v>-</v>
      </c>
      <c r="AE84" s="38">
        <f t="shared" si="60"/>
        <v>200</v>
      </c>
      <c r="AF84" s="52">
        <f t="shared" si="61"/>
        <v>200</v>
      </c>
      <c r="AG84" s="262"/>
      <c r="AH84" s="171">
        <f t="shared" si="62"/>
        <v>2</v>
      </c>
      <c r="AI84" s="38">
        <f t="shared" si="63"/>
        <v>2</v>
      </c>
      <c r="AJ84" s="52">
        <f t="shared" si="64"/>
        <v>10</v>
      </c>
      <c r="AK84" s="41">
        <f t="shared" si="65"/>
        <v>0</v>
      </c>
      <c r="AL84" s="259">
        <f t="shared" si="66"/>
        <v>0</v>
      </c>
      <c r="AM84" s="176">
        <f t="shared" si="67"/>
        <v>1</v>
      </c>
      <c r="AN84" s="189">
        <f t="shared" si="68"/>
        <v>0</v>
      </c>
      <c r="AO84" s="181">
        <f t="shared" si="69"/>
        <v>1</v>
      </c>
      <c r="AP84" s="265"/>
      <c r="AQ84" s="169"/>
    </row>
    <row r="85" spans="2:43">
      <c r="B85" s="167" t="s">
        <v>1228</v>
      </c>
      <c r="C85" s="168" t="s">
        <v>487</v>
      </c>
      <c r="D85" s="45" t="str">
        <f t="shared" si="35"/>
        <v>軽巡洋艦</v>
      </c>
      <c r="E85" s="174">
        <f t="shared" si="36"/>
        <v>48</v>
      </c>
      <c r="F85" s="183">
        <f t="shared" si="37"/>
        <v>59</v>
      </c>
      <c r="G85" s="176">
        <f t="shared" si="38"/>
        <v>79</v>
      </c>
      <c r="H85" s="189">
        <f t="shared" si="39"/>
        <v>59</v>
      </c>
      <c r="I85" s="181">
        <f t="shared" si="40"/>
        <v>59</v>
      </c>
      <c r="J85" s="208">
        <f t="shared" si="41"/>
        <v>110</v>
      </c>
      <c r="K85" s="116">
        <f t="shared" si="42"/>
        <v>101</v>
      </c>
      <c r="L85" s="118">
        <f t="shared" si="43"/>
        <v>71</v>
      </c>
      <c r="M85" s="187">
        <f t="shared" si="44"/>
        <v>59</v>
      </c>
      <c r="N85" s="191">
        <f t="shared" si="45"/>
        <v>3</v>
      </c>
      <c r="O85" s="38" t="str">
        <f t="shared" si="46"/>
        <v>高速</v>
      </c>
      <c r="P85" s="185" t="str">
        <f t="shared" si="47"/>
        <v>中</v>
      </c>
      <c r="Q85" s="460">
        <f t="shared" si="48"/>
        <v>25</v>
      </c>
      <c r="R85" s="461">
        <f t="shared" si="49"/>
        <v>30</v>
      </c>
      <c r="S85" s="265"/>
      <c r="T85" s="554">
        <f t="shared" si="50"/>
        <v>1</v>
      </c>
      <c r="U85" s="555" t="str">
        <f t="shared" si="51"/>
        <v>14cm単装砲</v>
      </c>
      <c r="V85" s="554">
        <f t="shared" si="52"/>
        <v>1</v>
      </c>
      <c r="W85" s="555" t="str">
        <f t="shared" si="53"/>
        <v>61cm四連装(酸素)魚雷</v>
      </c>
      <c r="X85" s="554">
        <f t="shared" si="54"/>
        <v>1</v>
      </c>
      <c r="Y85" s="555" t="str">
        <f t="shared" si="55"/>
        <v>零式水上偵察機</v>
      </c>
      <c r="Z85" s="554">
        <f t="shared" si="56"/>
        <v>0</v>
      </c>
      <c r="AA85" s="555" t="str">
        <f t="shared" si="57"/>
        <v>-</v>
      </c>
      <c r="AB85" s="265"/>
      <c r="AC85" s="185">
        <f t="shared" si="58"/>
        <v>65</v>
      </c>
      <c r="AD85" s="267" t="str">
        <f t="shared" si="59"/>
        <v>-</v>
      </c>
      <c r="AE85" s="38">
        <f t="shared" si="60"/>
        <v>400</v>
      </c>
      <c r="AF85" s="462">
        <f t="shared" si="61"/>
        <v>750</v>
      </c>
      <c r="AG85" s="262"/>
      <c r="AH85" s="460">
        <f t="shared" si="62"/>
        <v>2</v>
      </c>
      <c r="AI85" s="38">
        <f t="shared" si="63"/>
        <v>2</v>
      </c>
      <c r="AJ85" s="462">
        <f t="shared" si="64"/>
        <v>10</v>
      </c>
      <c r="AK85" s="463">
        <f t="shared" si="65"/>
        <v>0</v>
      </c>
      <c r="AL85" s="259">
        <f t="shared" si="66"/>
        <v>1</v>
      </c>
      <c r="AM85" s="176">
        <f t="shared" si="67"/>
        <v>1</v>
      </c>
      <c r="AN85" s="189">
        <f t="shared" si="68"/>
        <v>1</v>
      </c>
      <c r="AO85" s="181">
        <f t="shared" si="69"/>
        <v>2</v>
      </c>
      <c r="AP85" s="265"/>
      <c r="AQ85" s="169"/>
    </row>
    <row r="86" spans="2:43">
      <c r="B86" s="167" t="s">
        <v>1229</v>
      </c>
      <c r="C86" s="168" t="s">
        <v>171</v>
      </c>
      <c r="D86" s="45" t="str">
        <f t="shared" si="35"/>
        <v>軽巡洋艦</v>
      </c>
      <c r="E86" s="174">
        <f t="shared" si="36"/>
        <v>30</v>
      </c>
      <c r="F86" s="183">
        <f t="shared" si="37"/>
        <v>49</v>
      </c>
      <c r="G86" s="176">
        <f t="shared" si="38"/>
        <v>89</v>
      </c>
      <c r="H86" s="189">
        <f t="shared" si="39"/>
        <v>59</v>
      </c>
      <c r="I86" s="181">
        <f t="shared" si="40"/>
        <v>29</v>
      </c>
      <c r="J86" s="208">
        <f t="shared" si="41"/>
        <v>81</v>
      </c>
      <c r="K86" s="116">
        <f t="shared" si="42"/>
        <v>102</v>
      </c>
      <c r="L86" s="118">
        <f t="shared" si="43"/>
        <v>56</v>
      </c>
      <c r="M86" s="187">
        <f t="shared" si="44"/>
        <v>49</v>
      </c>
      <c r="N86" s="191">
        <f t="shared" si="45"/>
        <v>2</v>
      </c>
      <c r="O86" s="38" t="str">
        <f t="shared" si="46"/>
        <v>高速</v>
      </c>
      <c r="P86" s="185" t="str">
        <f t="shared" si="47"/>
        <v>中</v>
      </c>
      <c r="Q86" s="171">
        <f t="shared" si="48"/>
        <v>25</v>
      </c>
      <c r="R86" s="180">
        <f t="shared" si="49"/>
        <v>25</v>
      </c>
      <c r="S86" s="265"/>
      <c r="T86" s="554">
        <f t="shared" si="50"/>
        <v>1</v>
      </c>
      <c r="U86" s="555" t="str">
        <f t="shared" si="51"/>
        <v>14cm単装砲</v>
      </c>
      <c r="V86" s="554">
        <f t="shared" si="52"/>
        <v>1</v>
      </c>
      <c r="W86" s="555" t="str">
        <f t="shared" si="53"/>
        <v>61cm四連装魚雷</v>
      </c>
      <c r="X86" s="554">
        <f t="shared" si="54"/>
        <v>0</v>
      </c>
      <c r="Y86" s="555" t="str">
        <f t="shared" si="55"/>
        <v>-</v>
      </c>
      <c r="Z86" s="554">
        <f t="shared" si="56"/>
        <v>0</v>
      </c>
      <c r="AA86" s="555" t="str">
        <f t="shared" si="57"/>
        <v>-</v>
      </c>
      <c r="AB86" s="265"/>
      <c r="AC86" s="185">
        <f t="shared" si="58"/>
        <v>20</v>
      </c>
      <c r="AD86" s="267" t="str">
        <f t="shared" si="59"/>
        <v>-</v>
      </c>
      <c r="AE86" s="38">
        <f t="shared" si="60"/>
        <v>200</v>
      </c>
      <c r="AF86" s="52">
        <f t="shared" si="61"/>
        <v>200</v>
      </c>
      <c r="AG86" s="262"/>
      <c r="AH86" s="171">
        <f t="shared" si="62"/>
        <v>2</v>
      </c>
      <c r="AI86" s="38">
        <f t="shared" si="63"/>
        <v>2</v>
      </c>
      <c r="AJ86" s="52">
        <f t="shared" si="64"/>
        <v>10</v>
      </c>
      <c r="AK86" s="41">
        <f t="shared" si="65"/>
        <v>0</v>
      </c>
      <c r="AL86" s="259">
        <f t="shared" si="66"/>
        <v>0</v>
      </c>
      <c r="AM86" s="176">
        <f t="shared" si="67"/>
        <v>1</v>
      </c>
      <c r="AN86" s="189">
        <f t="shared" si="68"/>
        <v>0</v>
      </c>
      <c r="AO86" s="181">
        <f t="shared" si="69"/>
        <v>2</v>
      </c>
      <c r="AP86" s="265"/>
      <c r="AQ86" s="169"/>
    </row>
    <row r="87" spans="2:43">
      <c r="B87" s="167" t="s">
        <v>1230</v>
      </c>
      <c r="C87" s="168" t="s">
        <v>488</v>
      </c>
      <c r="D87" s="45" t="str">
        <f t="shared" si="35"/>
        <v>軽巡洋艦</v>
      </c>
      <c r="E87" s="174">
        <f t="shared" si="36"/>
        <v>49</v>
      </c>
      <c r="F87" s="183">
        <f t="shared" si="37"/>
        <v>69</v>
      </c>
      <c r="G87" s="176">
        <f t="shared" si="38"/>
        <v>89</v>
      </c>
      <c r="H87" s="189">
        <f t="shared" si="39"/>
        <v>69</v>
      </c>
      <c r="I87" s="181">
        <f t="shared" si="40"/>
        <v>69</v>
      </c>
      <c r="J87" s="208">
        <f t="shared" si="41"/>
        <v>110</v>
      </c>
      <c r="K87" s="116">
        <f t="shared" si="42"/>
        <v>101</v>
      </c>
      <c r="L87" s="118">
        <f t="shared" si="43"/>
        <v>71</v>
      </c>
      <c r="M87" s="187">
        <f t="shared" si="44"/>
        <v>59</v>
      </c>
      <c r="N87" s="191">
        <f t="shared" si="45"/>
        <v>3</v>
      </c>
      <c r="O87" s="38" t="str">
        <f t="shared" si="46"/>
        <v>高速</v>
      </c>
      <c r="P87" s="185" t="str">
        <f t="shared" si="47"/>
        <v>中</v>
      </c>
      <c r="Q87" s="460">
        <f t="shared" si="48"/>
        <v>25</v>
      </c>
      <c r="R87" s="461">
        <f t="shared" si="49"/>
        <v>30</v>
      </c>
      <c r="S87" s="265"/>
      <c r="T87" s="554">
        <f t="shared" si="50"/>
        <v>1</v>
      </c>
      <c r="U87" s="555" t="str">
        <f t="shared" si="51"/>
        <v>14cm単装砲</v>
      </c>
      <c r="V87" s="554">
        <f t="shared" si="52"/>
        <v>1</v>
      </c>
      <c r="W87" s="555" t="str">
        <f t="shared" si="53"/>
        <v>61cm四連装(酸素)魚雷</v>
      </c>
      <c r="X87" s="554">
        <f t="shared" si="54"/>
        <v>1</v>
      </c>
      <c r="Y87" s="555" t="str">
        <f t="shared" si="55"/>
        <v>零式水上偵察機</v>
      </c>
      <c r="Z87" s="554">
        <f t="shared" si="56"/>
        <v>0</v>
      </c>
      <c r="AA87" s="555" t="str">
        <f t="shared" si="57"/>
        <v>-</v>
      </c>
      <c r="AB87" s="265"/>
      <c r="AC87" s="185" t="str">
        <f t="shared" si="58"/>
        <v>-</v>
      </c>
      <c r="AD87" s="267" t="str">
        <f t="shared" si="59"/>
        <v>-</v>
      </c>
      <c r="AE87" s="38" t="str">
        <f t="shared" si="60"/>
        <v>-</v>
      </c>
      <c r="AF87" s="462" t="str">
        <f t="shared" si="61"/>
        <v>-</v>
      </c>
      <c r="AG87" s="262"/>
      <c r="AH87" s="460">
        <f t="shared" si="62"/>
        <v>2</v>
      </c>
      <c r="AI87" s="38">
        <f t="shared" si="63"/>
        <v>2</v>
      </c>
      <c r="AJ87" s="462">
        <f t="shared" si="64"/>
        <v>10</v>
      </c>
      <c r="AK87" s="463">
        <f t="shared" si="65"/>
        <v>0</v>
      </c>
      <c r="AL87" s="259">
        <f t="shared" si="66"/>
        <v>2</v>
      </c>
      <c r="AM87" s="176">
        <f t="shared" si="67"/>
        <v>1</v>
      </c>
      <c r="AN87" s="189">
        <f t="shared" si="68"/>
        <v>1</v>
      </c>
      <c r="AO87" s="181">
        <f t="shared" si="69"/>
        <v>2</v>
      </c>
      <c r="AP87" s="265"/>
      <c r="AQ87" s="169"/>
    </row>
    <row r="88" spans="2:43">
      <c r="B88" s="167" t="s">
        <v>1231</v>
      </c>
      <c r="C88" s="168" t="s">
        <v>173</v>
      </c>
      <c r="D88" s="45" t="str">
        <f t="shared" si="35"/>
        <v>軽巡洋艦</v>
      </c>
      <c r="E88" s="174">
        <f t="shared" si="36"/>
        <v>30</v>
      </c>
      <c r="F88" s="183">
        <f t="shared" si="37"/>
        <v>39</v>
      </c>
      <c r="G88" s="176">
        <f t="shared" si="38"/>
        <v>79</v>
      </c>
      <c r="H88" s="189">
        <f t="shared" si="39"/>
        <v>49</v>
      </c>
      <c r="I88" s="181">
        <f t="shared" si="40"/>
        <v>29</v>
      </c>
      <c r="J88" s="208">
        <f t="shared" si="41"/>
        <v>101</v>
      </c>
      <c r="K88" s="116">
        <f t="shared" si="42"/>
        <v>87</v>
      </c>
      <c r="L88" s="118">
        <f t="shared" si="43"/>
        <v>56</v>
      </c>
      <c r="M88" s="187">
        <f t="shared" si="44"/>
        <v>49</v>
      </c>
      <c r="N88" s="191">
        <f t="shared" si="45"/>
        <v>2</v>
      </c>
      <c r="O88" s="38" t="str">
        <f t="shared" si="46"/>
        <v>高速</v>
      </c>
      <c r="P88" s="185" t="str">
        <f t="shared" si="47"/>
        <v>中</v>
      </c>
      <c r="Q88" s="460">
        <f t="shared" si="48"/>
        <v>25</v>
      </c>
      <c r="R88" s="461">
        <f t="shared" si="49"/>
        <v>25</v>
      </c>
      <c r="S88" s="265"/>
      <c r="T88" s="554">
        <f t="shared" si="50"/>
        <v>1</v>
      </c>
      <c r="U88" s="555" t="str">
        <f t="shared" si="51"/>
        <v>14cm単装砲</v>
      </c>
      <c r="V88" s="554">
        <f t="shared" si="52"/>
        <v>1</v>
      </c>
      <c r="W88" s="555" t="str">
        <f t="shared" si="53"/>
        <v>-</v>
      </c>
      <c r="X88" s="554">
        <f t="shared" si="54"/>
        <v>0</v>
      </c>
      <c r="Y88" s="555" t="str">
        <f t="shared" si="55"/>
        <v>-</v>
      </c>
      <c r="Z88" s="554">
        <f t="shared" si="56"/>
        <v>0</v>
      </c>
      <c r="AA88" s="555" t="str">
        <f t="shared" si="57"/>
        <v>-</v>
      </c>
      <c r="AB88" s="265"/>
      <c r="AC88" s="185">
        <f t="shared" si="58"/>
        <v>12</v>
      </c>
      <c r="AD88" s="267" t="str">
        <f t="shared" si="59"/>
        <v>-</v>
      </c>
      <c r="AE88" s="38">
        <f t="shared" si="60"/>
        <v>200</v>
      </c>
      <c r="AF88" s="462">
        <f t="shared" si="61"/>
        <v>200</v>
      </c>
      <c r="AG88" s="262"/>
      <c r="AH88" s="460">
        <f t="shared" si="62"/>
        <v>2</v>
      </c>
      <c r="AI88" s="38">
        <f t="shared" si="63"/>
        <v>2</v>
      </c>
      <c r="AJ88" s="462">
        <f t="shared" si="64"/>
        <v>10</v>
      </c>
      <c r="AK88" s="463">
        <f t="shared" si="65"/>
        <v>0</v>
      </c>
      <c r="AL88" s="259">
        <f t="shared" si="66"/>
        <v>0</v>
      </c>
      <c r="AM88" s="176">
        <f t="shared" si="67"/>
        <v>1</v>
      </c>
      <c r="AN88" s="189">
        <f t="shared" si="68"/>
        <v>0</v>
      </c>
      <c r="AO88" s="181">
        <f t="shared" si="69"/>
        <v>1</v>
      </c>
      <c r="AP88" s="265"/>
      <c r="AQ88" s="169"/>
    </row>
    <row r="89" spans="2:43">
      <c r="B89" s="167" t="s">
        <v>1232</v>
      </c>
      <c r="C89" s="168" t="s">
        <v>489</v>
      </c>
      <c r="D89" s="45" t="str">
        <f t="shared" si="35"/>
        <v>軽巡洋艦</v>
      </c>
      <c r="E89" s="174">
        <f t="shared" si="36"/>
        <v>42</v>
      </c>
      <c r="F89" s="183">
        <f t="shared" si="37"/>
        <v>59</v>
      </c>
      <c r="G89" s="176">
        <f t="shared" si="38"/>
        <v>79</v>
      </c>
      <c r="H89" s="189">
        <f t="shared" si="39"/>
        <v>59</v>
      </c>
      <c r="I89" s="181">
        <f t="shared" si="40"/>
        <v>59</v>
      </c>
      <c r="J89" s="208">
        <f t="shared" si="41"/>
        <v>96</v>
      </c>
      <c r="K89" s="116">
        <f t="shared" si="42"/>
        <v>101</v>
      </c>
      <c r="L89" s="118">
        <f t="shared" si="43"/>
        <v>71</v>
      </c>
      <c r="M89" s="187">
        <f t="shared" si="44"/>
        <v>59</v>
      </c>
      <c r="N89" s="191">
        <f t="shared" si="45"/>
        <v>3</v>
      </c>
      <c r="O89" s="38" t="str">
        <f t="shared" si="46"/>
        <v>高速</v>
      </c>
      <c r="P89" s="185" t="str">
        <f t="shared" si="47"/>
        <v>中</v>
      </c>
      <c r="Q89" s="460">
        <f t="shared" si="48"/>
        <v>25</v>
      </c>
      <c r="R89" s="461">
        <f t="shared" si="49"/>
        <v>30</v>
      </c>
      <c r="S89" s="265"/>
      <c r="T89" s="554">
        <f t="shared" si="50"/>
        <v>1</v>
      </c>
      <c r="U89" s="555" t="str">
        <f t="shared" si="51"/>
        <v>12.7cm連装高角砲</v>
      </c>
      <c r="V89" s="554">
        <f t="shared" si="52"/>
        <v>1</v>
      </c>
      <c r="W89" s="555" t="str">
        <f t="shared" si="53"/>
        <v>21号対空電探</v>
      </c>
      <c r="X89" s="554">
        <f t="shared" si="54"/>
        <v>1</v>
      </c>
      <c r="Y89" s="555" t="str">
        <f t="shared" si="55"/>
        <v>61cm四連装(酸素)魚雷</v>
      </c>
      <c r="Z89" s="554">
        <f t="shared" si="56"/>
        <v>0</v>
      </c>
      <c r="AA89" s="555" t="str">
        <f t="shared" si="57"/>
        <v>-</v>
      </c>
      <c r="AB89" s="265"/>
      <c r="AC89" s="185">
        <f t="shared" si="58"/>
        <v>50</v>
      </c>
      <c r="AD89" s="267" t="str">
        <f t="shared" si="59"/>
        <v>-</v>
      </c>
      <c r="AE89" s="38">
        <f t="shared" si="60"/>
        <v>270</v>
      </c>
      <c r="AF89" s="462">
        <f t="shared" si="61"/>
        <v>360</v>
      </c>
      <c r="AG89" s="262"/>
      <c r="AH89" s="460">
        <f t="shared" si="62"/>
        <v>2</v>
      </c>
      <c r="AI89" s="38">
        <f t="shared" si="63"/>
        <v>2</v>
      </c>
      <c r="AJ89" s="462">
        <f t="shared" si="64"/>
        <v>10</v>
      </c>
      <c r="AK89" s="463">
        <f t="shared" si="65"/>
        <v>0</v>
      </c>
      <c r="AL89" s="259">
        <f t="shared" si="66"/>
        <v>1</v>
      </c>
      <c r="AM89" s="176">
        <f t="shared" si="67"/>
        <v>1</v>
      </c>
      <c r="AN89" s="189">
        <f t="shared" si="68"/>
        <v>4</v>
      </c>
      <c r="AO89" s="181">
        <f t="shared" si="69"/>
        <v>2</v>
      </c>
      <c r="AP89" s="265"/>
      <c r="AQ89" s="169"/>
    </row>
    <row r="90" spans="2:43">
      <c r="B90" s="167" t="s">
        <v>1233</v>
      </c>
      <c r="C90" s="168" t="s">
        <v>235</v>
      </c>
      <c r="D90" s="45" t="str">
        <f t="shared" si="35"/>
        <v>軽巡洋艦</v>
      </c>
      <c r="E90" s="174">
        <f t="shared" si="36"/>
        <v>30</v>
      </c>
      <c r="F90" s="183">
        <f t="shared" si="37"/>
        <v>39</v>
      </c>
      <c r="G90" s="176">
        <f t="shared" si="38"/>
        <v>79</v>
      </c>
      <c r="H90" s="189">
        <f t="shared" si="39"/>
        <v>49</v>
      </c>
      <c r="I90" s="181">
        <f t="shared" si="40"/>
        <v>29</v>
      </c>
      <c r="J90" s="208">
        <f t="shared" si="41"/>
        <v>81</v>
      </c>
      <c r="K90" s="116">
        <f t="shared" si="42"/>
        <v>87</v>
      </c>
      <c r="L90" s="118">
        <f t="shared" si="43"/>
        <v>56</v>
      </c>
      <c r="M90" s="187">
        <f t="shared" si="44"/>
        <v>49</v>
      </c>
      <c r="N90" s="191">
        <f t="shared" si="45"/>
        <v>2</v>
      </c>
      <c r="O90" s="38" t="str">
        <f t="shared" si="46"/>
        <v>高速</v>
      </c>
      <c r="P90" s="185" t="str">
        <f t="shared" si="47"/>
        <v>中</v>
      </c>
      <c r="Q90" s="460">
        <f t="shared" si="48"/>
        <v>25</v>
      </c>
      <c r="R90" s="461">
        <f t="shared" si="49"/>
        <v>25</v>
      </c>
      <c r="S90" s="265"/>
      <c r="T90" s="554">
        <f t="shared" si="50"/>
        <v>1</v>
      </c>
      <c r="U90" s="555" t="str">
        <f t="shared" si="51"/>
        <v>14cm単装砲</v>
      </c>
      <c r="V90" s="554">
        <f t="shared" si="52"/>
        <v>1</v>
      </c>
      <c r="W90" s="555" t="str">
        <f t="shared" si="53"/>
        <v>-</v>
      </c>
      <c r="X90" s="554">
        <f t="shared" si="54"/>
        <v>0</v>
      </c>
      <c r="Y90" s="555" t="str">
        <f t="shared" si="55"/>
        <v>-</v>
      </c>
      <c r="Z90" s="554">
        <f t="shared" si="56"/>
        <v>0</v>
      </c>
      <c r="AA90" s="555" t="str">
        <f t="shared" si="57"/>
        <v>-</v>
      </c>
      <c r="AB90" s="265"/>
      <c r="AC90" s="185">
        <f t="shared" si="58"/>
        <v>20</v>
      </c>
      <c r="AD90" s="267" t="str">
        <f t="shared" si="59"/>
        <v>-</v>
      </c>
      <c r="AE90" s="38">
        <f t="shared" si="60"/>
        <v>200</v>
      </c>
      <c r="AF90" s="462">
        <f t="shared" si="61"/>
        <v>200</v>
      </c>
      <c r="AG90" s="262"/>
      <c r="AH90" s="460">
        <f t="shared" si="62"/>
        <v>2</v>
      </c>
      <c r="AI90" s="38">
        <f t="shared" si="63"/>
        <v>2</v>
      </c>
      <c r="AJ90" s="462">
        <f t="shared" si="64"/>
        <v>10</v>
      </c>
      <c r="AK90" s="463">
        <f t="shared" si="65"/>
        <v>0</v>
      </c>
      <c r="AL90" s="259">
        <f t="shared" si="66"/>
        <v>0</v>
      </c>
      <c r="AM90" s="176">
        <f t="shared" si="67"/>
        <v>1</v>
      </c>
      <c r="AN90" s="189">
        <f t="shared" si="68"/>
        <v>0</v>
      </c>
      <c r="AO90" s="181">
        <f t="shared" si="69"/>
        <v>1</v>
      </c>
      <c r="AP90" s="265"/>
      <c r="AQ90" s="169"/>
    </row>
    <row r="91" spans="2:43">
      <c r="B91" s="167" t="s">
        <v>1234</v>
      </c>
      <c r="C91" s="168" t="s">
        <v>491</v>
      </c>
      <c r="D91" s="45" t="str">
        <f t="shared" si="35"/>
        <v>軽巡洋艦</v>
      </c>
      <c r="E91" s="174">
        <f t="shared" si="36"/>
        <v>49</v>
      </c>
      <c r="F91" s="183">
        <f t="shared" si="37"/>
        <v>69</v>
      </c>
      <c r="G91" s="176">
        <f t="shared" si="38"/>
        <v>89</v>
      </c>
      <c r="H91" s="189">
        <f t="shared" si="39"/>
        <v>59</v>
      </c>
      <c r="I91" s="181">
        <f t="shared" si="40"/>
        <v>59</v>
      </c>
      <c r="J91" s="208">
        <f t="shared" si="41"/>
        <v>110</v>
      </c>
      <c r="K91" s="116">
        <f t="shared" si="42"/>
        <v>101</v>
      </c>
      <c r="L91" s="118">
        <f t="shared" si="43"/>
        <v>71</v>
      </c>
      <c r="M91" s="187">
        <f t="shared" si="44"/>
        <v>59</v>
      </c>
      <c r="N91" s="191">
        <f t="shared" si="45"/>
        <v>3</v>
      </c>
      <c r="O91" s="38" t="str">
        <f t="shared" si="46"/>
        <v>高速</v>
      </c>
      <c r="P91" s="185" t="str">
        <f t="shared" si="47"/>
        <v>中</v>
      </c>
      <c r="Q91" s="460">
        <f t="shared" si="48"/>
        <v>25</v>
      </c>
      <c r="R91" s="461">
        <f t="shared" si="49"/>
        <v>30</v>
      </c>
      <c r="S91" s="265"/>
      <c r="T91" s="554">
        <f t="shared" si="50"/>
        <v>1</v>
      </c>
      <c r="U91" s="555" t="str">
        <f t="shared" si="51"/>
        <v>14cm単装砲</v>
      </c>
      <c r="V91" s="554">
        <f t="shared" si="52"/>
        <v>1</v>
      </c>
      <c r="W91" s="555" t="str">
        <f t="shared" si="53"/>
        <v>61cm四連装(酸素)魚雷</v>
      </c>
      <c r="X91" s="554">
        <f t="shared" si="54"/>
        <v>1</v>
      </c>
      <c r="Y91" s="555" t="str">
        <f t="shared" si="55"/>
        <v>零式水上偵察機</v>
      </c>
      <c r="Z91" s="554">
        <f t="shared" si="56"/>
        <v>0</v>
      </c>
      <c r="AA91" s="555" t="str">
        <f t="shared" si="57"/>
        <v>-</v>
      </c>
      <c r="AB91" s="265"/>
      <c r="AC91" s="185" t="str">
        <f t="shared" si="58"/>
        <v>-</v>
      </c>
      <c r="AD91" s="267" t="str">
        <f t="shared" si="59"/>
        <v>-</v>
      </c>
      <c r="AE91" s="38" t="str">
        <f t="shared" si="60"/>
        <v>-</v>
      </c>
      <c r="AF91" s="462" t="str">
        <f t="shared" si="61"/>
        <v>-</v>
      </c>
      <c r="AG91" s="262"/>
      <c r="AH91" s="460">
        <f t="shared" si="62"/>
        <v>2</v>
      </c>
      <c r="AI91" s="38">
        <f t="shared" si="63"/>
        <v>2</v>
      </c>
      <c r="AJ91" s="462">
        <f t="shared" si="64"/>
        <v>10</v>
      </c>
      <c r="AK91" s="463">
        <f t="shared" si="65"/>
        <v>0</v>
      </c>
      <c r="AL91" s="259">
        <f t="shared" si="66"/>
        <v>1</v>
      </c>
      <c r="AM91" s="176">
        <f t="shared" si="67"/>
        <v>1</v>
      </c>
      <c r="AN91" s="189">
        <f t="shared" si="68"/>
        <v>1</v>
      </c>
      <c r="AO91" s="181">
        <f t="shared" si="69"/>
        <v>2</v>
      </c>
      <c r="AP91" s="265"/>
      <c r="AQ91" s="169"/>
    </row>
    <row r="92" spans="2:43">
      <c r="B92" s="167" t="s">
        <v>1235</v>
      </c>
      <c r="C92" s="168" t="s">
        <v>175</v>
      </c>
      <c r="D92" s="45" t="str">
        <f t="shared" si="35"/>
        <v>軽巡洋艦</v>
      </c>
      <c r="E92" s="174">
        <f t="shared" si="36"/>
        <v>30</v>
      </c>
      <c r="F92" s="183">
        <f t="shared" si="37"/>
        <v>39</v>
      </c>
      <c r="G92" s="176">
        <f t="shared" si="38"/>
        <v>79</v>
      </c>
      <c r="H92" s="189">
        <f t="shared" si="39"/>
        <v>49</v>
      </c>
      <c r="I92" s="181">
        <f t="shared" si="40"/>
        <v>29</v>
      </c>
      <c r="J92" s="208">
        <f t="shared" si="41"/>
        <v>101</v>
      </c>
      <c r="K92" s="116">
        <f t="shared" si="42"/>
        <v>87</v>
      </c>
      <c r="L92" s="118">
        <f t="shared" si="43"/>
        <v>56</v>
      </c>
      <c r="M92" s="187">
        <f t="shared" si="44"/>
        <v>49</v>
      </c>
      <c r="N92" s="191">
        <f t="shared" si="45"/>
        <v>2</v>
      </c>
      <c r="O92" s="38" t="str">
        <f t="shared" si="46"/>
        <v>高速</v>
      </c>
      <c r="P92" s="185" t="str">
        <f t="shared" si="47"/>
        <v>中</v>
      </c>
      <c r="Q92" s="460">
        <f t="shared" si="48"/>
        <v>25</v>
      </c>
      <c r="R92" s="461">
        <f t="shared" si="49"/>
        <v>25</v>
      </c>
      <c r="S92" s="265"/>
      <c r="T92" s="554">
        <f t="shared" si="50"/>
        <v>1</v>
      </c>
      <c r="U92" s="555" t="str">
        <f t="shared" si="51"/>
        <v>14cm単装砲</v>
      </c>
      <c r="V92" s="554">
        <f t="shared" si="52"/>
        <v>1</v>
      </c>
      <c r="W92" s="555" t="str">
        <f t="shared" si="53"/>
        <v>-</v>
      </c>
      <c r="X92" s="554">
        <f t="shared" si="54"/>
        <v>0</v>
      </c>
      <c r="Y92" s="555" t="str">
        <f t="shared" si="55"/>
        <v>-</v>
      </c>
      <c r="Z92" s="554">
        <f t="shared" si="56"/>
        <v>0</v>
      </c>
      <c r="AA92" s="555" t="str">
        <f t="shared" si="57"/>
        <v>-</v>
      </c>
      <c r="AB92" s="265"/>
      <c r="AC92" s="185">
        <f t="shared" si="58"/>
        <v>20</v>
      </c>
      <c r="AD92" s="267" t="str">
        <f t="shared" si="59"/>
        <v>-</v>
      </c>
      <c r="AE92" s="38">
        <f t="shared" si="60"/>
        <v>200</v>
      </c>
      <c r="AF92" s="462">
        <f t="shared" si="61"/>
        <v>200</v>
      </c>
      <c r="AG92" s="262"/>
      <c r="AH92" s="460">
        <f t="shared" si="62"/>
        <v>2</v>
      </c>
      <c r="AI92" s="38">
        <f t="shared" si="63"/>
        <v>2</v>
      </c>
      <c r="AJ92" s="462">
        <f t="shared" si="64"/>
        <v>10</v>
      </c>
      <c r="AK92" s="463">
        <f t="shared" si="65"/>
        <v>0</v>
      </c>
      <c r="AL92" s="259">
        <f t="shared" si="66"/>
        <v>0</v>
      </c>
      <c r="AM92" s="176">
        <f t="shared" si="67"/>
        <v>1</v>
      </c>
      <c r="AN92" s="189">
        <f t="shared" si="68"/>
        <v>0</v>
      </c>
      <c r="AO92" s="181">
        <f t="shared" si="69"/>
        <v>1</v>
      </c>
      <c r="AP92" s="265"/>
      <c r="AQ92" s="169"/>
    </row>
    <row r="93" spans="2:43">
      <c r="B93" s="167" t="s">
        <v>1236</v>
      </c>
      <c r="C93" s="168" t="s">
        <v>490</v>
      </c>
      <c r="D93" s="45" t="str">
        <f t="shared" si="35"/>
        <v>軽巡洋艦</v>
      </c>
      <c r="E93" s="174">
        <f t="shared" si="36"/>
        <v>49</v>
      </c>
      <c r="F93" s="183">
        <f t="shared" si="37"/>
        <v>59</v>
      </c>
      <c r="G93" s="176">
        <f t="shared" si="38"/>
        <v>79</v>
      </c>
      <c r="H93" s="189">
        <f t="shared" si="39"/>
        <v>59</v>
      </c>
      <c r="I93" s="181">
        <f t="shared" si="40"/>
        <v>59</v>
      </c>
      <c r="J93" s="208">
        <f t="shared" si="41"/>
        <v>96</v>
      </c>
      <c r="K93" s="116">
        <f t="shared" si="42"/>
        <v>101</v>
      </c>
      <c r="L93" s="118">
        <f t="shared" si="43"/>
        <v>71</v>
      </c>
      <c r="M93" s="187">
        <f t="shared" si="44"/>
        <v>59</v>
      </c>
      <c r="N93" s="191">
        <f t="shared" si="45"/>
        <v>3</v>
      </c>
      <c r="O93" s="38" t="str">
        <f t="shared" si="46"/>
        <v>高速</v>
      </c>
      <c r="P93" s="185" t="str">
        <f t="shared" si="47"/>
        <v>中</v>
      </c>
      <c r="Q93" s="460">
        <f t="shared" si="48"/>
        <v>25</v>
      </c>
      <c r="R93" s="461">
        <f t="shared" si="49"/>
        <v>30</v>
      </c>
      <c r="S93" s="265"/>
      <c r="T93" s="554">
        <f t="shared" si="50"/>
        <v>1</v>
      </c>
      <c r="U93" s="555" t="str">
        <f t="shared" si="51"/>
        <v>14cm単装砲</v>
      </c>
      <c r="V93" s="554">
        <f t="shared" si="52"/>
        <v>1</v>
      </c>
      <c r="W93" s="555" t="str">
        <f t="shared" si="53"/>
        <v>61cm四連装(酸素)魚雷</v>
      </c>
      <c r="X93" s="554">
        <f t="shared" si="54"/>
        <v>1</v>
      </c>
      <c r="Y93" s="555" t="str">
        <f t="shared" si="55"/>
        <v>零式水上偵察機</v>
      </c>
      <c r="Z93" s="554">
        <f t="shared" si="56"/>
        <v>0</v>
      </c>
      <c r="AA93" s="555" t="str">
        <f t="shared" si="57"/>
        <v>-</v>
      </c>
      <c r="AB93" s="265"/>
      <c r="AC93" s="185" t="str">
        <f t="shared" si="58"/>
        <v>-</v>
      </c>
      <c r="AD93" s="267" t="str">
        <f t="shared" si="59"/>
        <v>-</v>
      </c>
      <c r="AE93" s="38" t="str">
        <f t="shared" si="60"/>
        <v>-</v>
      </c>
      <c r="AF93" s="462" t="str">
        <f t="shared" si="61"/>
        <v>-</v>
      </c>
      <c r="AG93" s="262"/>
      <c r="AH93" s="460">
        <f t="shared" si="62"/>
        <v>2</v>
      </c>
      <c r="AI93" s="38">
        <f t="shared" si="63"/>
        <v>2</v>
      </c>
      <c r="AJ93" s="462">
        <f t="shared" si="64"/>
        <v>10</v>
      </c>
      <c r="AK93" s="463">
        <f t="shared" si="65"/>
        <v>0</v>
      </c>
      <c r="AL93" s="259">
        <f t="shared" si="66"/>
        <v>1</v>
      </c>
      <c r="AM93" s="176">
        <f t="shared" si="67"/>
        <v>1</v>
      </c>
      <c r="AN93" s="189">
        <f t="shared" si="68"/>
        <v>1</v>
      </c>
      <c r="AO93" s="181">
        <f t="shared" si="69"/>
        <v>2</v>
      </c>
      <c r="AP93" s="265"/>
      <c r="AQ93" s="169"/>
    </row>
    <row r="94" spans="2:43">
      <c r="B94" s="167" t="s">
        <v>1237</v>
      </c>
      <c r="C94" s="168" t="s">
        <v>237</v>
      </c>
      <c r="D94" s="45" t="str">
        <f t="shared" si="35"/>
        <v>軽巡洋艦</v>
      </c>
      <c r="E94" s="174">
        <f t="shared" si="36"/>
        <v>30</v>
      </c>
      <c r="F94" s="183">
        <f t="shared" si="37"/>
        <v>49</v>
      </c>
      <c r="G94" s="176">
        <f t="shared" si="38"/>
        <v>89</v>
      </c>
      <c r="H94" s="189">
        <f t="shared" si="39"/>
        <v>59</v>
      </c>
      <c r="I94" s="181">
        <f t="shared" si="40"/>
        <v>29</v>
      </c>
      <c r="J94" s="208">
        <f t="shared" si="41"/>
        <v>96</v>
      </c>
      <c r="K94" s="116">
        <f t="shared" si="42"/>
        <v>102</v>
      </c>
      <c r="L94" s="118">
        <f t="shared" si="43"/>
        <v>56</v>
      </c>
      <c r="M94" s="187">
        <f t="shared" si="44"/>
        <v>49</v>
      </c>
      <c r="N94" s="191">
        <f t="shared" si="45"/>
        <v>2</v>
      </c>
      <c r="O94" s="38" t="str">
        <f t="shared" si="46"/>
        <v>高速</v>
      </c>
      <c r="P94" s="185" t="str">
        <f t="shared" si="47"/>
        <v>中</v>
      </c>
      <c r="Q94" s="171">
        <f t="shared" si="48"/>
        <v>25</v>
      </c>
      <c r="R94" s="180">
        <f t="shared" si="49"/>
        <v>25</v>
      </c>
      <c r="S94" s="265"/>
      <c r="T94" s="554">
        <f t="shared" si="50"/>
        <v>1</v>
      </c>
      <c r="U94" s="555" t="str">
        <f t="shared" si="51"/>
        <v>14cm単装砲</v>
      </c>
      <c r="V94" s="554">
        <f t="shared" si="52"/>
        <v>1</v>
      </c>
      <c r="W94" s="555" t="str">
        <f t="shared" si="53"/>
        <v>零式水上偵察機</v>
      </c>
      <c r="X94" s="554">
        <f t="shared" si="54"/>
        <v>0</v>
      </c>
      <c r="Y94" s="555" t="str">
        <f t="shared" si="55"/>
        <v>-</v>
      </c>
      <c r="Z94" s="554">
        <f t="shared" si="56"/>
        <v>0</v>
      </c>
      <c r="AA94" s="555" t="str">
        <f t="shared" si="57"/>
        <v>-</v>
      </c>
      <c r="AB94" s="265"/>
      <c r="AC94" s="185">
        <f t="shared" si="58"/>
        <v>20</v>
      </c>
      <c r="AD94" s="267" t="str">
        <f t="shared" si="59"/>
        <v>-</v>
      </c>
      <c r="AE94" s="38">
        <f t="shared" si="60"/>
        <v>200</v>
      </c>
      <c r="AF94" s="52">
        <f t="shared" si="61"/>
        <v>200</v>
      </c>
      <c r="AG94" s="262"/>
      <c r="AH94" s="171">
        <f t="shared" si="62"/>
        <v>2</v>
      </c>
      <c r="AI94" s="38">
        <f t="shared" si="63"/>
        <v>2</v>
      </c>
      <c r="AJ94" s="52">
        <f t="shared" si="64"/>
        <v>10</v>
      </c>
      <c r="AK94" s="41">
        <f t="shared" si="65"/>
        <v>0</v>
      </c>
      <c r="AL94" s="259">
        <f t="shared" si="66"/>
        <v>0</v>
      </c>
      <c r="AM94" s="176">
        <f t="shared" si="67"/>
        <v>1</v>
      </c>
      <c r="AN94" s="189">
        <f t="shared" si="68"/>
        <v>0</v>
      </c>
      <c r="AO94" s="181">
        <f t="shared" si="69"/>
        <v>2</v>
      </c>
      <c r="AP94" s="265"/>
      <c r="AQ94" s="169"/>
    </row>
    <row r="95" spans="2:43">
      <c r="B95" s="167" t="s">
        <v>1238</v>
      </c>
      <c r="C95" s="168" t="s">
        <v>492</v>
      </c>
      <c r="D95" s="45" t="str">
        <f t="shared" si="35"/>
        <v>軽巡洋艦</v>
      </c>
      <c r="E95" s="174">
        <f t="shared" si="36"/>
        <v>50</v>
      </c>
      <c r="F95" s="183">
        <f t="shared" si="37"/>
        <v>59</v>
      </c>
      <c r="G95" s="176">
        <f t="shared" si="38"/>
        <v>79</v>
      </c>
      <c r="H95" s="189">
        <f t="shared" si="39"/>
        <v>69</v>
      </c>
      <c r="I95" s="181">
        <f t="shared" si="40"/>
        <v>69</v>
      </c>
      <c r="J95" s="208">
        <f t="shared" si="41"/>
        <v>110</v>
      </c>
      <c r="K95" s="116">
        <f t="shared" si="42"/>
        <v>101</v>
      </c>
      <c r="L95" s="118">
        <f t="shared" si="43"/>
        <v>71</v>
      </c>
      <c r="M95" s="187">
        <f t="shared" si="44"/>
        <v>59</v>
      </c>
      <c r="N95" s="191">
        <f t="shared" si="45"/>
        <v>3</v>
      </c>
      <c r="O95" s="38" t="str">
        <f t="shared" si="46"/>
        <v>高速</v>
      </c>
      <c r="P95" s="185" t="str">
        <f t="shared" si="47"/>
        <v>中</v>
      </c>
      <c r="Q95" s="460">
        <f t="shared" si="48"/>
        <v>25</v>
      </c>
      <c r="R95" s="461">
        <f t="shared" si="49"/>
        <v>30</v>
      </c>
      <c r="S95" s="265"/>
      <c r="T95" s="554">
        <f t="shared" si="50"/>
        <v>1</v>
      </c>
      <c r="U95" s="555" t="str">
        <f t="shared" si="51"/>
        <v>14cm単装砲</v>
      </c>
      <c r="V95" s="554">
        <f t="shared" si="52"/>
        <v>1</v>
      </c>
      <c r="W95" s="555" t="str">
        <f t="shared" si="53"/>
        <v>61cm四連装(酸素)魚雷</v>
      </c>
      <c r="X95" s="554">
        <f t="shared" si="54"/>
        <v>1</v>
      </c>
      <c r="Y95" s="555" t="str">
        <f t="shared" si="55"/>
        <v>零式水上偵察機</v>
      </c>
      <c r="Z95" s="554">
        <f t="shared" si="56"/>
        <v>0</v>
      </c>
      <c r="AA95" s="555" t="str">
        <f t="shared" si="57"/>
        <v>-</v>
      </c>
      <c r="AB95" s="265"/>
      <c r="AC95" s="185">
        <f t="shared" si="58"/>
        <v>60</v>
      </c>
      <c r="AD95" s="267" t="str">
        <f t="shared" si="59"/>
        <v>-</v>
      </c>
      <c r="AE95" s="38">
        <f t="shared" si="60"/>
        <v>300</v>
      </c>
      <c r="AF95" s="462">
        <f t="shared" si="61"/>
        <v>480</v>
      </c>
      <c r="AG95" s="262"/>
      <c r="AH95" s="460">
        <f t="shared" si="62"/>
        <v>2</v>
      </c>
      <c r="AI95" s="38">
        <f t="shared" si="63"/>
        <v>2</v>
      </c>
      <c r="AJ95" s="462">
        <f t="shared" si="64"/>
        <v>10</v>
      </c>
      <c r="AK95" s="463">
        <f t="shared" si="65"/>
        <v>0</v>
      </c>
      <c r="AL95" s="259">
        <f t="shared" si="66"/>
        <v>2</v>
      </c>
      <c r="AM95" s="176">
        <f t="shared" si="67"/>
        <v>1</v>
      </c>
      <c r="AN95" s="189">
        <f t="shared" si="68"/>
        <v>1</v>
      </c>
      <c r="AO95" s="181">
        <f t="shared" si="69"/>
        <v>2</v>
      </c>
      <c r="AP95" s="265"/>
      <c r="AQ95" s="169"/>
    </row>
    <row r="96" spans="2:43">
      <c r="B96" s="167" t="s">
        <v>1239</v>
      </c>
      <c r="C96" s="168" t="s">
        <v>239</v>
      </c>
      <c r="D96" s="45" t="str">
        <f t="shared" si="35"/>
        <v>軽巡洋艦</v>
      </c>
      <c r="E96" s="174">
        <f t="shared" si="36"/>
        <v>30</v>
      </c>
      <c r="F96" s="183">
        <f t="shared" si="37"/>
        <v>39</v>
      </c>
      <c r="G96" s="176">
        <f t="shared" si="38"/>
        <v>79</v>
      </c>
      <c r="H96" s="189">
        <f t="shared" si="39"/>
        <v>49</v>
      </c>
      <c r="I96" s="181">
        <f t="shared" si="40"/>
        <v>29</v>
      </c>
      <c r="J96" s="208">
        <f t="shared" si="41"/>
        <v>96</v>
      </c>
      <c r="K96" s="116">
        <f t="shared" si="42"/>
        <v>86</v>
      </c>
      <c r="L96" s="118">
        <f t="shared" si="43"/>
        <v>56</v>
      </c>
      <c r="M96" s="187">
        <f t="shared" si="44"/>
        <v>49</v>
      </c>
      <c r="N96" s="191">
        <f t="shared" si="45"/>
        <v>2</v>
      </c>
      <c r="O96" s="38" t="str">
        <f t="shared" si="46"/>
        <v>高速</v>
      </c>
      <c r="P96" s="185" t="str">
        <f t="shared" si="47"/>
        <v>中</v>
      </c>
      <c r="Q96" s="171">
        <f t="shared" si="48"/>
        <v>25</v>
      </c>
      <c r="R96" s="180">
        <f t="shared" si="49"/>
        <v>25</v>
      </c>
      <c r="S96" s="265"/>
      <c r="T96" s="554">
        <f t="shared" si="50"/>
        <v>1</v>
      </c>
      <c r="U96" s="555" t="str">
        <f t="shared" si="51"/>
        <v>14cm単装砲</v>
      </c>
      <c r="V96" s="554">
        <f t="shared" si="52"/>
        <v>1</v>
      </c>
      <c r="W96" s="555" t="str">
        <f t="shared" si="53"/>
        <v>-</v>
      </c>
      <c r="X96" s="554">
        <f t="shared" si="54"/>
        <v>0</v>
      </c>
      <c r="Y96" s="555" t="str">
        <f t="shared" si="55"/>
        <v>-</v>
      </c>
      <c r="Z96" s="554">
        <f t="shared" si="56"/>
        <v>0</v>
      </c>
      <c r="AA96" s="555" t="str">
        <f t="shared" si="57"/>
        <v>-</v>
      </c>
      <c r="AB96" s="265"/>
      <c r="AC96" s="185">
        <f t="shared" si="58"/>
        <v>20</v>
      </c>
      <c r="AD96" s="267" t="str">
        <f t="shared" si="59"/>
        <v>-</v>
      </c>
      <c r="AE96" s="38">
        <f t="shared" si="60"/>
        <v>200</v>
      </c>
      <c r="AF96" s="52">
        <f t="shared" si="61"/>
        <v>200</v>
      </c>
      <c r="AG96" s="262"/>
      <c r="AH96" s="171">
        <f t="shared" si="62"/>
        <v>2</v>
      </c>
      <c r="AI96" s="38">
        <f t="shared" si="63"/>
        <v>2</v>
      </c>
      <c r="AJ96" s="52">
        <f t="shared" si="64"/>
        <v>10</v>
      </c>
      <c r="AK96" s="41">
        <f t="shared" si="65"/>
        <v>0</v>
      </c>
      <c r="AL96" s="259">
        <f t="shared" si="66"/>
        <v>0</v>
      </c>
      <c r="AM96" s="176">
        <f t="shared" si="67"/>
        <v>1</v>
      </c>
      <c r="AN96" s="189">
        <f t="shared" si="68"/>
        <v>0</v>
      </c>
      <c r="AO96" s="181">
        <f t="shared" si="69"/>
        <v>1</v>
      </c>
      <c r="AP96" s="265"/>
      <c r="AQ96" s="169"/>
    </row>
    <row r="97" spans="2:43">
      <c r="B97" s="167" t="s">
        <v>1240</v>
      </c>
      <c r="C97" s="168" t="s">
        <v>493</v>
      </c>
      <c r="D97" s="45" t="str">
        <f t="shared" si="35"/>
        <v>軽巡洋艦</v>
      </c>
      <c r="E97" s="174">
        <f t="shared" si="36"/>
        <v>50</v>
      </c>
      <c r="F97" s="183">
        <f t="shared" si="37"/>
        <v>59</v>
      </c>
      <c r="G97" s="176">
        <f t="shared" si="38"/>
        <v>79</v>
      </c>
      <c r="H97" s="189">
        <f t="shared" si="39"/>
        <v>59</v>
      </c>
      <c r="I97" s="181">
        <f t="shared" si="40"/>
        <v>59</v>
      </c>
      <c r="J97" s="208">
        <f t="shared" si="41"/>
        <v>110</v>
      </c>
      <c r="K97" s="116">
        <f t="shared" si="42"/>
        <v>101</v>
      </c>
      <c r="L97" s="118">
        <f t="shared" si="43"/>
        <v>71</v>
      </c>
      <c r="M97" s="187">
        <f t="shared" si="44"/>
        <v>59</v>
      </c>
      <c r="N97" s="191">
        <f t="shared" si="45"/>
        <v>3</v>
      </c>
      <c r="O97" s="38" t="str">
        <f t="shared" si="46"/>
        <v>高速</v>
      </c>
      <c r="P97" s="185" t="str">
        <f t="shared" si="47"/>
        <v>中</v>
      </c>
      <c r="Q97" s="460">
        <f t="shared" si="48"/>
        <v>25</v>
      </c>
      <c r="R97" s="461">
        <f t="shared" si="49"/>
        <v>30</v>
      </c>
      <c r="S97" s="265"/>
      <c r="T97" s="554">
        <f t="shared" si="50"/>
        <v>1</v>
      </c>
      <c r="U97" s="555" t="str">
        <f t="shared" si="51"/>
        <v>14cm単装砲</v>
      </c>
      <c r="V97" s="554">
        <f t="shared" si="52"/>
        <v>1</v>
      </c>
      <c r="W97" s="555" t="str">
        <f t="shared" si="53"/>
        <v>61cm四連装(酸素)魚雷</v>
      </c>
      <c r="X97" s="554">
        <f t="shared" si="54"/>
        <v>1</v>
      </c>
      <c r="Y97" s="555" t="str">
        <f t="shared" si="55"/>
        <v>零式水上偵察機</v>
      </c>
      <c r="Z97" s="554">
        <f t="shared" si="56"/>
        <v>0</v>
      </c>
      <c r="AA97" s="555" t="str">
        <f t="shared" si="57"/>
        <v>-</v>
      </c>
      <c r="AB97" s="265"/>
      <c r="AC97" s="185">
        <f t="shared" si="58"/>
        <v>60</v>
      </c>
      <c r="AD97" s="267" t="str">
        <f t="shared" si="59"/>
        <v>-</v>
      </c>
      <c r="AE97" s="38">
        <f t="shared" si="60"/>
        <v>300</v>
      </c>
      <c r="AF97" s="462">
        <f t="shared" si="61"/>
        <v>480</v>
      </c>
      <c r="AG97" s="262"/>
      <c r="AH97" s="460">
        <f t="shared" si="62"/>
        <v>2</v>
      </c>
      <c r="AI97" s="38">
        <f t="shared" si="63"/>
        <v>2</v>
      </c>
      <c r="AJ97" s="462">
        <f t="shared" si="64"/>
        <v>10</v>
      </c>
      <c r="AK97" s="463">
        <f t="shared" si="65"/>
        <v>0</v>
      </c>
      <c r="AL97" s="259">
        <f t="shared" si="66"/>
        <v>1</v>
      </c>
      <c r="AM97" s="176">
        <f t="shared" si="67"/>
        <v>1</v>
      </c>
      <c r="AN97" s="189">
        <f t="shared" si="68"/>
        <v>1</v>
      </c>
      <c r="AO97" s="181">
        <f t="shared" si="69"/>
        <v>2</v>
      </c>
      <c r="AP97" s="265"/>
      <c r="AQ97" s="169"/>
    </row>
    <row r="98" spans="2:43">
      <c r="B98" s="167" t="s">
        <v>1241</v>
      </c>
      <c r="C98" s="168" t="s">
        <v>241</v>
      </c>
      <c r="D98" s="45" t="str">
        <f t="shared" si="35"/>
        <v>軽巡洋艦</v>
      </c>
      <c r="E98" s="174">
        <f t="shared" si="36"/>
        <v>30</v>
      </c>
      <c r="F98" s="183">
        <f t="shared" si="37"/>
        <v>39</v>
      </c>
      <c r="G98" s="176">
        <f t="shared" si="38"/>
        <v>79</v>
      </c>
      <c r="H98" s="189">
        <f t="shared" si="39"/>
        <v>49</v>
      </c>
      <c r="I98" s="181">
        <f t="shared" si="40"/>
        <v>29</v>
      </c>
      <c r="J98" s="208">
        <f t="shared" si="41"/>
        <v>94</v>
      </c>
      <c r="K98" s="116">
        <f t="shared" si="42"/>
        <v>86</v>
      </c>
      <c r="L98" s="118">
        <f t="shared" si="43"/>
        <v>56</v>
      </c>
      <c r="M98" s="187">
        <f t="shared" si="44"/>
        <v>49</v>
      </c>
      <c r="N98" s="191">
        <f t="shared" si="45"/>
        <v>2</v>
      </c>
      <c r="O98" s="38" t="str">
        <f t="shared" si="46"/>
        <v>高速</v>
      </c>
      <c r="P98" s="185" t="str">
        <f t="shared" si="47"/>
        <v>中</v>
      </c>
      <c r="Q98" s="171">
        <f t="shared" si="48"/>
        <v>25</v>
      </c>
      <c r="R98" s="180">
        <f t="shared" si="49"/>
        <v>25</v>
      </c>
      <c r="S98" s="265"/>
      <c r="T98" s="554">
        <f t="shared" si="50"/>
        <v>1</v>
      </c>
      <c r="U98" s="555" t="str">
        <f t="shared" si="51"/>
        <v>14cm単装砲</v>
      </c>
      <c r="V98" s="554">
        <f t="shared" si="52"/>
        <v>1</v>
      </c>
      <c r="W98" s="555" t="str">
        <f t="shared" si="53"/>
        <v>-</v>
      </c>
      <c r="X98" s="554">
        <f t="shared" si="54"/>
        <v>0</v>
      </c>
      <c r="Y98" s="555" t="str">
        <f t="shared" si="55"/>
        <v>-</v>
      </c>
      <c r="Z98" s="554">
        <f t="shared" si="56"/>
        <v>0</v>
      </c>
      <c r="AA98" s="555" t="str">
        <f t="shared" si="57"/>
        <v>-</v>
      </c>
      <c r="AB98" s="265"/>
      <c r="AC98" s="185">
        <f t="shared" si="58"/>
        <v>20</v>
      </c>
      <c r="AD98" s="267" t="str">
        <f t="shared" si="59"/>
        <v>-</v>
      </c>
      <c r="AE98" s="38">
        <f t="shared" si="60"/>
        <v>200</v>
      </c>
      <c r="AF98" s="52">
        <f t="shared" si="61"/>
        <v>200</v>
      </c>
      <c r="AG98" s="262"/>
      <c r="AH98" s="171">
        <f t="shared" si="62"/>
        <v>2</v>
      </c>
      <c r="AI98" s="38">
        <f t="shared" si="63"/>
        <v>2</v>
      </c>
      <c r="AJ98" s="52">
        <f t="shared" si="64"/>
        <v>10</v>
      </c>
      <c r="AK98" s="41">
        <f t="shared" si="65"/>
        <v>0</v>
      </c>
      <c r="AL98" s="259">
        <f t="shared" si="66"/>
        <v>0</v>
      </c>
      <c r="AM98" s="176">
        <f t="shared" si="67"/>
        <v>1</v>
      </c>
      <c r="AN98" s="189">
        <f t="shared" si="68"/>
        <v>0</v>
      </c>
      <c r="AO98" s="181">
        <f t="shared" si="69"/>
        <v>1</v>
      </c>
      <c r="AP98" s="265"/>
      <c r="AQ98" s="169"/>
    </row>
    <row r="99" spans="2:43">
      <c r="B99" s="167" t="s">
        <v>1242</v>
      </c>
      <c r="C99" s="168" t="s">
        <v>494</v>
      </c>
      <c r="D99" s="45" t="str">
        <f t="shared" si="35"/>
        <v>軽巡洋艦</v>
      </c>
      <c r="E99" s="174">
        <f t="shared" si="36"/>
        <v>50</v>
      </c>
      <c r="F99" s="183">
        <f t="shared" si="37"/>
        <v>59</v>
      </c>
      <c r="G99" s="176">
        <f t="shared" si="38"/>
        <v>79</v>
      </c>
      <c r="H99" s="189">
        <f t="shared" si="39"/>
        <v>59</v>
      </c>
      <c r="I99" s="181">
        <f t="shared" si="40"/>
        <v>59</v>
      </c>
      <c r="J99" s="208">
        <f t="shared" si="41"/>
        <v>105</v>
      </c>
      <c r="K99" s="116">
        <f t="shared" si="42"/>
        <v>101</v>
      </c>
      <c r="L99" s="118">
        <f t="shared" si="43"/>
        <v>71</v>
      </c>
      <c r="M99" s="187">
        <f t="shared" si="44"/>
        <v>59</v>
      </c>
      <c r="N99" s="191">
        <f t="shared" si="45"/>
        <v>3</v>
      </c>
      <c r="O99" s="38" t="str">
        <f t="shared" si="46"/>
        <v>高速</v>
      </c>
      <c r="P99" s="185" t="str">
        <f t="shared" si="47"/>
        <v>中</v>
      </c>
      <c r="Q99" s="460">
        <f t="shared" si="48"/>
        <v>25</v>
      </c>
      <c r="R99" s="461">
        <f t="shared" si="49"/>
        <v>30</v>
      </c>
      <c r="S99" s="265"/>
      <c r="T99" s="554">
        <f t="shared" si="50"/>
        <v>1</v>
      </c>
      <c r="U99" s="555" t="str">
        <f t="shared" si="51"/>
        <v>14cm単装砲</v>
      </c>
      <c r="V99" s="554">
        <f t="shared" si="52"/>
        <v>1</v>
      </c>
      <c r="W99" s="555" t="str">
        <f t="shared" si="53"/>
        <v>61cm四連装(酸素)魚雷</v>
      </c>
      <c r="X99" s="554">
        <f t="shared" si="54"/>
        <v>1</v>
      </c>
      <c r="Y99" s="555" t="str">
        <f t="shared" si="55"/>
        <v>零式水上偵察機</v>
      </c>
      <c r="Z99" s="554">
        <f t="shared" si="56"/>
        <v>0</v>
      </c>
      <c r="AA99" s="555" t="str">
        <f t="shared" si="57"/>
        <v>-</v>
      </c>
      <c r="AB99" s="265"/>
      <c r="AC99" s="185">
        <f t="shared" si="58"/>
        <v>48</v>
      </c>
      <c r="AD99" s="267" t="str">
        <f t="shared" si="59"/>
        <v>-</v>
      </c>
      <c r="AE99" s="38">
        <f t="shared" si="60"/>
        <v>480</v>
      </c>
      <c r="AF99" s="462">
        <f t="shared" si="61"/>
        <v>400</v>
      </c>
      <c r="AG99" s="262"/>
      <c r="AH99" s="460">
        <f t="shared" si="62"/>
        <v>2</v>
      </c>
      <c r="AI99" s="38">
        <f t="shared" si="63"/>
        <v>2</v>
      </c>
      <c r="AJ99" s="462">
        <f t="shared" si="64"/>
        <v>10</v>
      </c>
      <c r="AK99" s="463">
        <f t="shared" si="65"/>
        <v>0</v>
      </c>
      <c r="AL99" s="259">
        <f t="shared" si="66"/>
        <v>1</v>
      </c>
      <c r="AM99" s="176">
        <f t="shared" si="67"/>
        <v>1</v>
      </c>
      <c r="AN99" s="189">
        <f t="shared" si="68"/>
        <v>1</v>
      </c>
      <c r="AO99" s="181">
        <f t="shared" si="69"/>
        <v>2</v>
      </c>
      <c r="AP99" s="265"/>
      <c r="AQ99" s="169"/>
    </row>
    <row r="100" spans="2:43">
      <c r="B100" s="167" t="s">
        <v>1455</v>
      </c>
      <c r="C100" s="168" t="s">
        <v>328</v>
      </c>
      <c r="D100" s="45" t="str">
        <f t="shared" si="35"/>
        <v>水上機母艦</v>
      </c>
      <c r="E100" s="174">
        <f t="shared" si="36"/>
        <v>46</v>
      </c>
      <c r="F100" s="183">
        <f t="shared" si="37"/>
        <v>29</v>
      </c>
      <c r="G100" s="176">
        <f t="shared" si="38"/>
        <v>0</v>
      </c>
      <c r="H100" s="189">
        <f t="shared" si="39"/>
        <v>29</v>
      </c>
      <c r="I100" s="181">
        <f t="shared" si="40"/>
        <v>39</v>
      </c>
      <c r="J100" s="208">
        <f t="shared" si="41"/>
        <v>0</v>
      </c>
      <c r="K100" s="116">
        <f t="shared" si="42"/>
        <v>49</v>
      </c>
      <c r="L100" s="118">
        <f t="shared" si="43"/>
        <v>88</v>
      </c>
      <c r="M100" s="187">
        <f t="shared" si="44"/>
        <v>49</v>
      </c>
      <c r="N100" s="191">
        <f t="shared" si="45"/>
        <v>24</v>
      </c>
      <c r="O100" s="38" t="str">
        <f t="shared" si="46"/>
        <v>高速</v>
      </c>
      <c r="P100" s="185" t="str">
        <f t="shared" si="47"/>
        <v>短</v>
      </c>
      <c r="Q100" s="460">
        <f t="shared" si="48"/>
        <v>35</v>
      </c>
      <c r="R100" s="461">
        <f t="shared" si="49"/>
        <v>35</v>
      </c>
      <c r="S100" s="265"/>
      <c r="T100" s="554">
        <f t="shared" si="50"/>
        <v>12</v>
      </c>
      <c r="U100" s="555" t="str">
        <f t="shared" si="51"/>
        <v>12.7cm連装高角砲</v>
      </c>
      <c r="V100" s="554">
        <f t="shared" si="52"/>
        <v>12</v>
      </c>
      <c r="W100" s="555" t="str">
        <f t="shared" si="53"/>
        <v>零式水上偵察機</v>
      </c>
      <c r="X100" s="554">
        <f t="shared" si="54"/>
        <v>0</v>
      </c>
      <c r="Y100" s="555" t="str">
        <f t="shared" si="55"/>
        <v>-</v>
      </c>
      <c r="Z100" s="554">
        <f t="shared" si="56"/>
        <v>0</v>
      </c>
      <c r="AA100" s="555" t="str">
        <f t="shared" si="57"/>
        <v>-</v>
      </c>
      <c r="AB100" s="265"/>
      <c r="AC100" s="185">
        <f t="shared" si="58"/>
        <v>10</v>
      </c>
      <c r="AD100" s="267" t="str">
        <f t="shared" si="59"/>
        <v>-</v>
      </c>
      <c r="AE100" s="38">
        <f t="shared" si="60"/>
        <v>70</v>
      </c>
      <c r="AF100" s="462">
        <f t="shared" si="61"/>
        <v>40</v>
      </c>
      <c r="AG100" s="262"/>
      <c r="AH100" s="460">
        <f t="shared" si="62"/>
        <v>3</v>
      </c>
      <c r="AI100" s="38">
        <f t="shared" si="63"/>
        <v>1</v>
      </c>
      <c r="AJ100" s="462">
        <f t="shared" si="64"/>
        <v>13</v>
      </c>
      <c r="AK100" s="463">
        <f t="shared" si="65"/>
        <v>4</v>
      </c>
      <c r="AL100" s="259">
        <f t="shared" si="66"/>
        <v>0</v>
      </c>
      <c r="AM100" s="176">
        <f t="shared" si="67"/>
        <v>0</v>
      </c>
      <c r="AN100" s="189">
        <f t="shared" si="68"/>
        <v>1</v>
      </c>
      <c r="AO100" s="181">
        <f t="shared" si="69"/>
        <v>2</v>
      </c>
      <c r="AP100" s="265"/>
      <c r="AQ100" s="169"/>
    </row>
    <row r="101" spans="2:43">
      <c r="B101" s="167" t="s">
        <v>1456</v>
      </c>
      <c r="C101" s="168" t="s">
        <v>330</v>
      </c>
      <c r="D101" s="45" t="str">
        <f t="shared" si="35"/>
        <v>水上機母艦</v>
      </c>
      <c r="E101" s="174">
        <f t="shared" si="36"/>
        <v>46</v>
      </c>
      <c r="F101" s="183">
        <f t="shared" si="37"/>
        <v>29</v>
      </c>
      <c r="G101" s="176">
        <f t="shared" si="38"/>
        <v>0</v>
      </c>
      <c r="H101" s="189">
        <f t="shared" si="39"/>
        <v>29</v>
      </c>
      <c r="I101" s="181">
        <f t="shared" si="40"/>
        <v>39</v>
      </c>
      <c r="J101" s="208">
        <f t="shared" si="41"/>
        <v>0</v>
      </c>
      <c r="K101" s="116">
        <f t="shared" si="42"/>
        <v>49</v>
      </c>
      <c r="L101" s="118">
        <f t="shared" si="43"/>
        <v>88</v>
      </c>
      <c r="M101" s="187">
        <f t="shared" si="44"/>
        <v>49</v>
      </c>
      <c r="N101" s="191">
        <f t="shared" si="45"/>
        <v>24</v>
      </c>
      <c r="O101" s="38" t="str">
        <f t="shared" si="46"/>
        <v>高速</v>
      </c>
      <c r="P101" s="185" t="str">
        <f t="shared" si="47"/>
        <v>短</v>
      </c>
      <c r="Q101" s="460">
        <f t="shared" si="48"/>
        <v>35</v>
      </c>
      <c r="R101" s="461">
        <f t="shared" si="49"/>
        <v>35</v>
      </c>
      <c r="S101" s="265"/>
      <c r="T101" s="554">
        <f t="shared" si="50"/>
        <v>12</v>
      </c>
      <c r="U101" s="555" t="str">
        <f t="shared" si="51"/>
        <v>12.7cm連装高角砲</v>
      </c>
      <c r="V101" s="554">
        <f t="shared" si="52"/>
        <v>12</v>
      </c>
      <c r="W101" s="555" t="str">
        <f t="shared" si="53"/>
        <v>零式水上偵察機</v>
      </c>
      <c r="X101" s="554">
        <f t="shared" si="54"/>
        <v>0</v>
      </c>
      <c r="Y101" s="555" t="str">
        <f t="shared" si="55"/>
        <v>-</v>
      </c>
      <c r="Z101" s="554">
        <f t="shared" si="56"/>
        <v>0</v>
      </c>
      <c r="AA101" s="555" t="str">
        <f t="shared" si="57"/>
        <v>-</v>
      </c>
      <c r="AB101" s="265"/>
      <c r="AC101" s="185">
        <f t="shared" si="58"/>
        <v>10</v>
      </c>
      <c r="AD101" s="267" t="str">
        <f t="shared" si="59"/>
        <v>-</v>
      </c>
      <c r="AE101" s="38">
        <f t="shared" si="60"/>
        <v>70</v>
      </c>
      <c r="AF101" s="462">
        <f t="shared" si="61"/>
        <v>40</v>
      </c>
      <c r="AG101" s="262"/>
      <c r="AH101" s="460">
        <f t="shared" si="62"/>
        <v>3</v>
      </c>
      <c r="AI101" s="38">
        <f t="shared" si="63"/>
        <v>1</v>
      </c>
      <c r="AJ101" s="462">
        <f t="shared" si="64"/>
        <v>13</v>
      </c>
      <c r="AK101" s="463">
        <f t="shared" si="65"/>
        <v>4</v>
      </c>
      <c r="AL101" s="259">
        <f t="shared" si="66"/>
        <v>0</v>
      </c>
      <c r="AM101" s="176">
        <f t="shared" si="67"/>
        <v>0</v>
      </c>
      <c r="AN101" s="189">
        <f t="shared" si="68"/>
        <v>1</v>
      </c>
      <c r="AO101" s="181">
        <f t="shared" si="69"/>
        <v>2</v>
      </c>
      <c r="AP101" s="265"/>
      <c r="AQ101" s="169"/>
    </row>
    <row r="102" spans="2:43">
      <c r="B102" s="167" t="s">
        <v>1457</v>
      </c>
      <c r="C102" s="168" t="s">
        <v>267</v>
      </c>
      <c r="D102" s="45" t="str">
        <f t="shared" si="35"/>
        <v>重巡洋艦</v>
      </c>
      <c r="E102" s="174">
        <f t="shared" si="36"/>
        <v>47</v>
      </c>
      <c r="F102" s="183">
        <f t="shared" si="37"/>
        <v>59</v>
      </c>
      <c r="G102" s="176">
        <f t="shared" si="38"/>
        <v>69</v>
      </c>
      <c r="H102" s="189">
        <f t="shared" si="39"/>
        <v>59</v>
      </c>
      <c r="I102" s="181">
        <f t="shared" si="40"/>
        <v>59</v>
      </c>
      <c r="J102" s="208">
        <f t="shared" si="41"/>
        <v>0</v>
      </c>
      <c r="K102" s="116">
        <f t="shared" si="42"/>
        <v>88</v>
      </c>
      <c r="L102" s="118">
        <f t="shared" si="43"/>
        <v>53</v>
      </c>
      <c r="M102" s="187">
        <f t="shared" si="44"/>
        <v>49</v>
      </c>
      <c r="N102" s="191">
        <f t="shared" si="45"/>
        <v>6</v>
      </c>
      <c r="O102" s="38" t="str">
        <f t="shared" si="46"/>
        <v>高速</v>
      </c>
      <c r="P102" s="185" t="str">
        <f t="shared" si="47"/>
        <v>中</v>
      </c>
      <c r="Q102" s="171">
        <f t="shared" si="48"/>
        <v>40</v>
      </c>
      <c r="R102" s="180">
        <f t="shared" si="49"/>
        <v>65</v>
      </c>
      <c r="S102" s="265"/>
      <c r="T102" s="554">
        <f t="shared" si="50"/>
        <v>2</v>
      </c>
      <c r="U102" s="555" t="str">
        <f t="shared" si="51"/>
        <v>15.5cm三連装砲</v>
      </c>
      <c r="V102" s="554">
        <f t="shared" si="52"/>
        <v>2</v>
      </c>
      <c r="W102" s="555" t="str">
        <f t="shared" si="53"/>
        <v>零式水上偵察機</v>
      </c>
      <c r="X102" s="554">
        <f t="shared" si="54"/>
        <v>2</v>
      </c>
      <c r="Y102" s="555" t="str">
        <f t="shared" si="55"/>
        <v>-</v>
      </c>
      <c r="Z102" s="554">
        <f t="shared" si="56"/>
        <v>0</v>
      </c>
      <c r="AA102" s="555" t="str">
        <f t="shared" si="57"/>
        <v>-</v>
      </c>
      <c r="AB102" s="265"/>
      <c r="AC102" s="185">
        <f t="shared" si="58"/>
        <v>10</v>
      </c>
      <c r="AD102" s="267" t="str">
        <f t="shared" si="59"/>
        <v>-</v>
      </c>
      <c r="AE102" s="38">
        <f t="shared" si="60"/>
        <v>210</v>
      </c>
      <c r="AF102" s="52">
        <f t="shared" si="61"/>
        <v>70</v>
      </c>
      <c r="AG102" s="262"/>
      <c r="AH102" s="171">
        <f t="shared" si="62"/>
        <v>2</v>
      </c>
      <c r="AI102" s="38">
        <f t="shared" si="63"/>
        <v>3</v>
      </c>
      <c r="AJ102" s="52">
        <f t="shared" si="64"/>
        <v>12</v>
      </c>
      <c r="AK102" s="41">
        <f t="shared" si="65"/>
        <v>1</v>
      </c>
      <c r="AL102" s="259">
        <f t="shared" si="66"/>
        <v>2</v>
      </c>
      <c r="AM102" s="176">
        <f t="shared" si="67"/>
        <v>1</v>
      </c>
      <c r="AN102" s="189">
        <f t="shared" si="68"/>
        <v>0</v>
      </c>
      <c r="AO102" s="181">
        <f t="shared" si="69"/>
        <v>2</v>
      </c>
      <c r="AP102" s="265"/>
      <c r="AQ102" s="169"/>
    </row>
    <row r="103" spans="2:43">
      <c r="B103" s="167" t="s">
        <v>1245</v>
      </c>
      <c r="C103" s="168" t="s">
        <v>245</v>
      </c>
      <c r="D103" s="45" t="str">
        <f t="shared" si="35"/>
        <v>重巡洋艦</v>
      </c>
      <c r="E103" s="174">
        <f t="shared" si="36"/>
        <v>41</v>
      </c>
      <c r="F103" s="183">
        <f t="shared" si="37"/>
        <v>54</v>
      </c>
      <c r="G103" s="176">
        <f t="shared" si="38"/>
        <v>59</v>
      </c>
      <c r="H103" s="189">
        <f t="shared" si="39"/>
        <v>59</v>
      </c>
      <c r="I103" s="181">
        <f t="shared" si="40"/>
        <v>34</v>
      </c>
      <c r="J103" s="208">
        <f t="shared" si="41"/>
        <v>0</v>
      </c>
      <c r="K103" s="116">
        <f t="shared" si="42"/>
        <v>89</v>
      </c>
      <c r="L103" s="118">
        <f t="shared" si="43"/>
        <v>55</v>
      </c>
      <c r="M103" s="187">
        <f t="shared" si="44"/>
        <v>49</v>
      </c>
      <c r="N103" s="191">
        <f t="shared" si="45"/>
        <v>6</v>
      </c>
      <c r="O103" s="38" t="str">
        <f t="shared" si="46"/>
        <v>高速</v>
      </c>
      <c r="P103" s="185" t="str">
        <f t="shared" si="47"/>
        <v>中</v>
      </c>
      <c r="Q103" s="171">
        <f t="shared" si="48"/>
        <v>35</v>
      </c>
      <c r="R103" s="180">
        <f t="shared" si="49"/>
        <v>50</v>
      </c>
      <c r="S103" s="265"/>
      <c r="T103" s="554">
        <f t="shared" si="50"/>
        <v>2</v>
      </c>
      <c r="U103" s="555" t="str">
        <f t="shared" si="51"/>
        <v>20.3cm連装砲</v>
      </c>
      <c r="V103" s="554">
        <f t="shared" si="52"/>
        <v>2</v>
      </c>
      <c r="W103" s="555" t="str">
        <f t="shared" si="53"/>
        <v>7.7mm機銃</v>
      </c>
      <c r="X103" s="554">
        <f t="shared" si="54"/>
        <v>2</v>
      </c>
      <c r="Y103" s="555" t="str">
        <f t="shared" si="55"/>
        <v>-</v>
      </c>
      <c r="Z103" s="554">
        <f t="shared" si="56"/>
        <v>0</v>
      </c>
      <c r="AA103" s="555" t="str">
        <f t="shared" si="57"/>
        <v>-</v>
      </c>
      <c r="AB103" s="265"/>
      <c r="AC103" s="185">
        <f t="shared" si="58"/>
        <v>25</v>
      </c>
      <c r="AD103" s="267" t="str">
        <f t="shared" si="59"/>
        <v>-</v>
      </c>
      <c r="AE103" s="38">
        <f t="shared" si="60"/>
        <v>250</v>
      </c>
      <c r="AF103" s="52">
        <f t="shared" si="61"/>
        <v>300</v>
      </c>
      <c r="AG103" s="262"/>
      <c r="AH103" s="171">
        <f t="shared" si="62"/>
        <v>2</v>
      </c>
      <c r="AI103" s="38">
        <f t="shared" si="63"/>
        <v>2</v>
      </c>
      <c r="AJ103" s="52">
        <f t="shared" si="64"/>
        <v>10</v>
      </c>
      <c r="AK103" s="41">
        <f t="shared" si="65"/>
        <v>1</v>
      </c>
      <c r="AL103" s="259">
        <f t="shared" si="66"/>
        <v>2</v>
      </c>
      <c r="AM103" s="176">
        <f t="shared" si="67"/>
        <v>1</v>
      </c>
      <c r="AN103" s="189">
        <f t="shared" si="68"/>
        <v>0</v>
      </c>
      <c r="AO103" s="181">
        <f t="shared" si="69"/>
        <v>2</v>
      </c>
      <c r="AP103" s="265"/>
      <c r="AQ103" s="169"/>
    </row>
    <row r="104" spans="2:43">
      <c r="B104" s="167" t="s">
        <v>1246</v>
      </c>
      <c r="C104" s="168" t="s">
        <v>532</v>
      </c>
      <c r="D104" s="45" t="str">
        <f t="shared" si="35"/>
        <v>重巡洋艦</v>
      </c>
      <c r="E104" s="174">
        <f t="shared" si="36"/>
        <v>54</v>
      </c>
      <c r="F104" s="183">
        <f t="shared" si="37"/>
        <v>70</v>
      </c>
      <c r="G104" s="176">
        <f t="shared" si="38"/>
        <v>59</v>
      </c>
      <c r="H104" s="189">
        <f t="shared" si="39"/>
        <v>59</v>
      </c>
      <c r="I104" s="181">
        <f t="shared" si="40"/>
        <v>70</v>
      </c>
      <c r="J104" s="208">
        <f t="shared" si="41"/>
        <v>0</v>
      </c>
      <c r="K104" s="116">
        <f t="shared" si="42"/>
        <v>95</v>
      </c>
      <c r="L104" s="118">
        <f t="shared" si="43"/>
        <v>69</v>
      </c>
      <c r="M104" s="187">
        <f t="shared" si="44"/>
        <v>59</v>
      </c>
      <c r="N104" s="191">
        <f t="shared" si="45"/>
        <v>8</v>
      </c>
      <c r="O104" s="38" t="str">
        <f t="shared" si="46"/>
        <v>高速</v>
      </c>
      <c r="P104" s="185" t="str">
        <f t="shared" si="47"/>
        <v>中</v>
      </c>
      <c r="Q104" s="460">
        <f t="shared" si="48"/>
        <v>35</v>
      </c>
      <c r="R104" s="461">
        <f t="shared" si="49"/>
        <v>55</v>
      </c>
      <c r="S104" s="265"/>
      <c r="T104" s="554">
        <f t="shared" si="50"/>
        <v>2</v>
      </c>
      <c r="U104" s="555" t="str">
        <f t="shared" si="51"/>
        <v>20.3cm連装砲</v>
      </c>
      <c r="V104" s="554">
        <f t="shared" si="52"/>
        <v>2</v>
      </c>
      <c r="W104" s="555" t="str">
        <f t="shared" si="53"/>
        <v>12.7cm連装高角砲</v>
      </c>
      <c r="X104" s="554">
        <f t="shared" si="54"/>
        <v>2</v>
      </c>
      <c r="Y104" s="555" t="str">
        <f t="shared" si="55"/>
        <v>61cm四連装魚雷</v>
      </c>
      <c r="Z104" s="554">
        <f t="shared" si="56"/>
        <v>2</v>
      </c>
      <c r="AA104" s="555" t="str">
        <f t="shared" si="57"/>
        <v>-</v>
      </c>
      <c r="AB104" s="265"/>
      <c r="AC104" s="185">
        <f t="shared" si="58"/>
        <v>65</v>
      </c>
      <c r="AD104" s="267" t="str">
        <f t="shared" si="59"/>
        <v>-</v>
      </c>
      <c r="AE104" s="38">
        <f t="shared" si="60"/>
        <v>380</v>
      </c>
      <c r="AF104" s="462">
        <f t="shared" si="61"/>
        <v>480</v>
      </c>
      <c r="AG104" s="262"/>
      <c r="AH104" s="460">
        <f t="shared" si="62"/>
        <v>3</v>
      </c>
      <c r="AI104" s="38">
        <f t="shared" si="63"/>
        <v>6</v>
      </c>
      <c r="AJ104" s="462">
        <f t="shared" si="64"/>
        <v>15</v>
      </c>
      <c r="AK104" s="463">
        <f t="shared" si="65"/>
        <v>1</v>
      </c>
      <c r="AL104" s="259">
        <f t="shared" si="66"/>
        <v>2</v>
      </c>
      <c r="AM104" s="176">
        <f t="shared" si="67"/>
        <v>1</v>
      </c>
      <c r="AN104" s="189">
        <f t="shared" si="68"/>
        <v>1</v>
      </c>
      <c r="AO104" s="181">
        <f t="shared" si="69"/>
        <v>2</v>
      </c>
      <c r="AP104" s="265"/>
      <c r="AQ104" s="169"/>
    </row>
    <row r="105" spans="2:43">
      <c r="B105" s="167" t="s">
        <v>1247</v>
      </c>
      <c r="C105" s="168" t="s">
        <v>247</v>
      </c>
      <c r="D105" s="45" t="str">
        <f t="shared" si="35"/>
        <v>重巡洋艦</v>
      </c>
      <c r="E105" s="174">
        <f t="shared" si="36"/>
        <v>41</v>
      </c>
      <c r="F105" s="183">
        <f t="shared" si="37"/>
        <v>49</v>
      </c>
      <c r="G105" s="176">
        <f t="shared" si="38"/>
        <v>49</v>
      </c>
      <c r="H105" s="189">
        <f t="shared" si="39"/>
        <v>49</v>
      </c>
      <c r="I105" s="181">
        <f t="shared" si="40"/>
        <v>34</v>
      </c>
      <c r="J105" s="208">
        <f t="shared" si="41"/>
        <v>0</v>
      </c>
      <c r="K105" s="116">
        <f t="shared" si="42"/>
        <v>73</v>
      </c>
      <c r="L105" s="118">
        <f t="shared" si="43"/>
        <v>55</v>
      </c>
      <c r="M105" s="187">
        <f t="shared" si="44"/>
        <v>49</v>
      </c>
      <c r="N105" s="191">
        <f t="shared" si="45"/>
        <v>6</v>
      </c>
      <c r="O105" s="38" t="str">
        <f t="shared" si="46"/>
        <v>高速</v>
      </c>
      <c r="P105" s="185" t="str">
        <f t="shared" si="47"/>
        <v>中</v>
      </c>
      <c r="Q105" s="460">
        <f t="shared" si="48"/>
        <v>35</v>
      </c>
      <c r="R105" s="461">
        <f t="shared" si="49"/>
        <v>50</v>
      </c>
      <c r="S105" s="265"/>
      <c r="T105" s="554">
        <f t="shared" si="50"/>
        <v>2</v>
      </c>
      <c r="U105" s="555" t="str">
        <f t="shared" si="51"/>
        <v>20.3cm連装砲</v>
      </c>
      <c r="V105" s="554">
        <f t="shared" si="52"/>
        <v>2</v>
      </c>
      <c r="W105" s="555" t="str">
        <f t="shared" si="53"/>
        <v>-</v>
      </c>
      <c r="X105" s="554">
        <f t="shared" si="54"/>
        <v>2</v>
      </c>
      <c r="Y105" s="555" t="str">
        <f t="shared" si="55"/>
        <v>-</v>
      </c>
      <c r="Z105" s="554">
        <f t="shared" si="56"/>
        <v>0</v>
      </c>
      <c r="AA105" s="555" t="str">
        <f t="shared" si="57"/>
        <v>-</v>
      </c>
      <c r="AB105" s="265"/>
      <c r="AC105" s="185">
        <f t="shared" si="58"/>
        <v>25</v>
      </c>
      <c r="AD105" s="267" t="str">
        <f t="shared" si="59"/>
        <v>-</v>
      </c>
      <c r="AE105" s="38">
        <f t="shared" si="60"/>
        <v>250</v>
      </c>
      <c r="AF105" s="462">
        <f t="shared" si="61"/>
        <v>300</v>
      </c>
      <c r="AG105" s="262"/>
      <c r="AH105" s="460">
        <f t="shared" si="62"/>
        <v>2</v>
      </c>
      <c r="AI105" s="38">
        <f t="shared" si="63"/>
        <v>2</v>
      </c>
      <c r="AJ105" s="462">
        <f t="shared" si="64"/>
        <v>10</v>
      </c>
      <c r="AK105" s="463">
        <f t="shared" si="65"/>
        <v>1</v>
      </c>
      <c r="AL105" s="259">
        <f t="shared" si="66"/>
        <v>2</v>
      </c>
      <c r="AM105" s="176">
        <f t="shared" si="67"/>
        <v>1</v>
      </c>
      <c r="AN105" s="189">
        <f t="shared" si="68"/>
        <v>0</v>
      </c>
      <c r="AO105" s="181">
        <f t="shared" si="69"/>
        <v>2</v>
      </c>
      <c r="AP105" s="265"/>
      <c r="AQ105" s="169"/>
    </row>
    <row r="106" spans="2:43">
      <c r="B106" s="167" t="s">
        <v>1248</v>
      </c>
      <c r="C106" s="168" t="s">
        <v>533</v>
      </c>
      <c r="D106" s="45" t="str">
        <f t="shared" si="35"/>
        <v>重巡洋艦</v>
      </c>
      <c r="E106" s="174">
        <f t="shared" si="36"/>
        <v>54</v>
      </c>
      <c r="F106" s="183">
        <f t="shared" si="37"/>
        <v>70</v>
      </c>
      <c r="G106" s="176">
        <f t="shared" si="38"/>
        <v>59</v>
      </c>
      <c r="H106" s="189">
        <f t="shared" si="39"/>
        <v>59</v>
      </c>
      <c r="I106" s="181">
        <f t="shared" si="40"/>
        <v>70</v>
      </c>
      <c r="J106" s="208">
        <f t="shared" si="41"/>
        <v>0</v>
      </c>
      <c r="K106" s="116">
        <f t="shared" si="42"/>
        <v>95</v>
      </c>
      <c r="L106" s="118">
        <f t="shared" si="43"/>
        <v>69</v>
      </c>
      <c r="M106" s="187">
        <f t="shared" si="44"/>
        <v>59</v>
      </c>
      <c r="N106" s="191">
        <f t="shared" si="45"/>
        <v>8</v>
      </c>
      <c r="O106" s="38" t="str">
        <f t="shared" si="46"/>
        <v>高速</v>
      </c>
      <c r="P106" s="185" t="str">
        <f t="shared" si="47"/>
        <v>中</v>
      </c>
      <c r="Q106" s="171">
        <f t="shared" si="48"/>
        <v>35</v>
      </c>
      <c r="R106" s="180">
        <f t="shared" si="49"/>
        <v>55</v>
      </c>
      <c r="S106" s="265"/>
      <c r="T106" s="554">
        <f t="shared" si="50"/>
        <v>2</v>
      </c>
      <c r="U106" s="555" t="str">
        <f t="shared" si="51"/>
        <v>20.3cm連装砲</v>
      </c>
      <c r="V106" s="554">
        <f t="shared" si="52"/>
        <v>2</v>
      </c>
      <c r="W106" s="555" t="str">
        <f t="shared" si="53"/>
        <v>12.7cm連装高角砲</v>
      </c>
      <c r="X106" s="554">
        <f t="shared" si="54"/>
        <v>2</v>
      </c>
      <c r="Y106" s="555" t="str">
        <f t="shared" si="55"/>
        <v>61cm四連装魚雷</v>
      </c>
      <c r="Z106" s="554">
        <f t="shared" si="56"/>
        <v>2</v>
      </c>
      <c r="AA106" s="555" t="str">
        <f t="shared" si="57"/>
        <v>-</v>
      </c>
      <c r="AB106" s="265"/>
      <c r="AC106" s="185">
        <f t="shared" si="58"/>
        <v>65</v>
      </c>
      <c r="AD106" s="267" t="str">
        <f t="shared" si="59"/>
        <v>-</v>
      </c>
      <c r="AE106" s="38">
        <f t="shared" si="60"/>
        <v>380</v>
      </c>
      <c r="AF106" s="52">
        <f t="shared" si="61"/>
        <v>480</v>
      </c>
      <c r="AG106" s="262"/>
      <c r="AH106" s="171">
        <f t="shared" si="62"/>
        <v>3</v>
      </c>
      <c r="AI106" s="38">
        <f t="shared" si="63"/>
        <v>6</v>
      </c>
      <c r="AJ106" s="52">
        <f t="shared" si="64"/>
        <v>15</v>
      </c>
      <c r="AK106" s="41">
        <f t="shared" si="65"/>
        <v>1</v>
      </c>
      <c r="AL106" s="259">
        <f t="shared" si="66"/>
        <v>2</v>
      </c>
      <c r="AM106" s="176">
        <f t="shared" si="67"/>
        <v>1</v>
      </c>
      <c r="AN106" s="189">
        <f t="shared" si="68"/>
        <v>1</v>
      </c>
      <c r="AO106" s="181">
        <f t="shared" si="69"/>
        <v>2</v>
      </c>
      <c r="AP106" s="265"/>
      <c r="AQ106" s="169"/>
    </row>
    <row r="107" spans="2:43">
      <c r="B107" s="167" t="s">
        <v>1249</v>
      </c>
      <c r="C107" s="168" t="s">
        <v>249</v>
      </c>
      <c r="D107" s="45" t="str">
        <f t="shared" si="35"/>
        <v>重巡洋艦</v>
      </c>
      <c r="E107" s="174">
        <f t="shared" si="36"/>
        <v>42</v>
      </c>
      <c r="F107" s="183">
        <f t="shared" si="37"/>
        <v>54</v>
      </c>
      <c r="G107" s="176">
        <f t="shared" si="38"/>
        <v>59</v>
      </c>
      <c r="H107" s="189">
        <f t="shared" si="39"/>
        <v>59</v>
      </c>
      <c r="I107" s="181">
        <f t="shared" si="40"/>
        <v>37</v>
      </c>
      <c r="J107" s="208">
        <f t="shared" si="41"/>
        <v>0</v>
      </c>
      <c r="K107" s="116">
        <f t="shared" si="42"/>
        <v>89</v>
      </c>
      <c r="L107" s="118">
        <f t="shared" si="43"/>
        <v>54</v>
      </c>
      <c r="M107" s="187">
        <f t="shared" si="44"/>
        <v>69</v>
      </c>
      <c r="N107" s="191">
        <f t="shared" si="45"/>
        <v>6</v>
      </c>
      <c r="O107" s="38" t="str">
        <f t="shared" si="46"/>
        <v>高速</v>
      </c>
      <c r="P107" s="185" t="str">
        <f t="shared" si="47"/>
        <v>中</v>
      </c>
      <c r="Q107" s="171">
        <f t="shared" si="48"/>
        <v>35</v>
      </c>
      <c r="R107" s="180">
        <f t="shared" si="49"/>
        <v>50</v>
      </c>
      <c r="S107" s="265"/>
      <c r="T107" s="554">
        <f t="shared" si="50"/>
        <v>2</v>
      </c>
      <c r="U107" s="555" t="str">
        <f t="shared" si="51"/>
        <v>20.3cm連装砲</v>
      </c>
      <c r="V107" s="554">
        <f t="shared" si="52"/>
        <v>2</v>
      </c>
      <c r="W107" s="555" t="str">
        <f t="shared" si="53"/>
        <v>7.7mm機銃</v>
      </c>
      <c r="X107" s="554">
        <f t="shared" si="54"/>
        <v>2</v>
      </c>
      <c r="Y107" s="555" t="str">
        <f t="shared" si="55"/>
        <v>-</v>
      </c>
      <c r="Z107" s="554">
        <f t="shared" si="56"/>
        <v>0</v>
      </c>
      <c r="AA107" s="555" t="str">
        <f t="shared" si="57"/>
        <v>-</v>
      </c>
      <c r="AB107" s="265"/>
      <c r="AC107" s="185">
        <f t="shared" si="58"/>
        <v>25</v>
      </c>
      <c r="AD107" s="267" t="str">
        <f t="shared" si="59"/>
        <v>-</v>
      </c>
      <c r="AE107" s="38">
        <f t="shared" si="60"/>
        <v>250</v>
      </c>
      <c r="AF107" s="52">
        <f t="shared" si="61"/>
        <v>300</v>
      </c>
      <c r="AG107" s="262"/>
      <c r="AH107" s="171">
        <f t="shared" si="62"/>
        <v>2</v>
      </c>
      <c r="AI107" s="38">
        <f t="shared" si="63"/>
        <v>2</v>
      </c>
      <c r="AJ107" s="52">
        <f t="shared" si="64"/>
        <v>10</v>
      </c>
      <c r="AK107" s="41">
        <f t="shared" si="65"/>
        <v>1</v>
      </c>
      <c r="AL107" s="259">
        <f t="shared" si="66"/>
        <v>2</v>
      </c>
      <c r="AM107" s="176">
        <f t="shared" si="67"/>
        <v>1</v>
      </c>
      <c r="AN107" s="189">
        <f t="shared" si="68"/>
        <v>0</v>
      </c>
      <c r="AO107" s="181">
        <f t="shared" si="69"/>
        <v>2</v>
      </c>
      <c r="AP107" s="265"/>
      <c r="AQ107" s="169"/>
    </row>
    <row r="108" spans="2:43">
      <c r="B108" s="167" t="s">
        <v>1250</v>
      </c>
      <c r="C108" s="168" t="s">
        <v>534</v>
      </c>
      <c r="D108" s="45" t="str">
        <f t="shared" si="35"/>
        <v>重巡洋艦</v>
      </c>
      <c r="E108" s="174">
        <f t="shared" si="36"/>
        <v>55</v>
      </c>
      <c r="F108" s="183">
        <f t="shared" si="37"/>
        <v>72</v>
      </c>
      <c r="G108" s="176">
        <f t="shared" si="38"/>
        <v>59</v>
      </c>
      <c r="H108" s="189">
        <f t="shared" si="39"/>
        <v>59</v>
      </c>
      <c r="I108" s="181">
        <f t="shared" si="40"/>
        <v>70</v>
      </c>
      <c r="J108" s="208">
        <f t="shared" si="41"/>
        <v>0</v>
      </c>
      <c r="K108" s="116">
        <f t="shared" si="42"/>
        <v>95</v>
      </c>
      <c r="L108" s="118">
        <f t="shared" si="43"/>
        <v>69</v>
      </c>
      <c r="M108" s="187">
        <f t="shared" si="44"/>
        <v>79</v>
      </c>
      <c r="N108" s="191">
        <f t="shared" si="45"/>
        <v>8</v>
      </c>
      <c r="O108" s="38" t="str">
        <f t="shared" si="46"/>
        <v>高速</v>
      </c>
      <c r="P108" s="185" t="str">
        <f t="shared" si="47"/>
        <v>中</v>
      </c>
      <c r="Q108" s="171">
        <f t="shared" si="48"/>
        <v>35</v>
      </c>
      <c r="R108" s="180">
        <f t="shared" si="49"/>
        <v>55</v>
      </c>
      <c r="S108" s="265"/>
      <c r="T108" s="554">
        <f t="shared" si="50"/>
        <v>2</v>
      </c>
      <c r="U108" s="555" t="str">
        <f t="shared" si="51"/>
        <v>20.3cm連装砲</v>
      </c>
      <c r="V108" s="554">
        <f t="shared" si="52"/>
        <v>2</v>
      </c>
      <c r="W108" s="555" t="str">
        <f t="shared" si="53"/>
        <v>25mm連装機銃</v>
      </c>
      <c r="X108" s="554">
        <f t="shared" si="54"/>
        <v>2</v>
      </c>
      <c r="Y108" s="555" t="str">
        <f t="shared" si="55"/>
        <v>61cm四連装魚雷</v>
      </c>
      <c r="Z108" s="554">
        <f t="shared" si="56"/>
        <v>2</v>
      </c>
      <c r="AA108" s="555" t="str">
        <f t="shared" si="57"/>
        <v>-</v>
      </c>
      <c r="AB108" s="265"/>
      <c r="AC108" s="185" t="str">
        <f t="shared" si="58"/>
        <v>-</v>
      </c>
      <c r="AD108" s="267" t="str">
        <f t="shared" si="59"/>
        <v>-</v>
      </c>
      <c r="AE108" s="38" t="str">
        <f t="shared" si="60"/>
        <v>-</v>
      </c>
      <c r="AF108" s="52" t="str">
        <f t="shared" si="61"/>
        <v>-</v>
      </c>
      <c r="AG108" s="262"/>
      <c r="AH108" s="171">
        <f t="shared" si="62"/>
        <v>3</v>
      </c>
      <c r="AI108" s="38">
        <f t="shared" si="63"/>
        <v>6</v>
      </c>
      <c r="AJ108" s="52">
        <f t="shared" si="64"/>
        <v>15</v>
      </c>
      <c r="AK108" s="41">
        <f t="shared" si="65"/>
        <v>1</v>
      </c>
      <c r="AL108" s="259">
        <f t="shared" si="66"/>
        <v>2</v>
      </c>
      <c r="AM108" s="176">
        <f t="shared" si="67"/>
        <v>1</v>
      </c>
      <c r="AN108" s="189">
        <f t="shared" si="68"/>
        <v>1</v>
      </c>
      <c r="AO108" s="181">
        <f t="shared" si="69"/>
        <v>2</v>
      </c>
      <c r="AP108" s="265"/>
      <c r="AQ108" s="169"/>
    </row>
    <row r="109" spans="2:43">
      <c r="B109" s="167" t="s">
        <v>1251</v>
      </c>
      <c r="C109" s="168" t="s">
        <v>251</v>
      </c>
      <c r="D109" s="45" t="str">
        <f t="shared" si="35"/>
        <v>重巡洋艦</v>
      </c>
      <c r="E109" s="174">
        <f t="shared" si="36"/>
        <v>50</v>
      </c>
      <c r="F109" s="183">
        <f t="shared" si="37"/>
        <v>59</v>
      </c>
      <c r="G109" s="176">
        <f t="shared" si="38"/>
        <v>59</v>
      </c>
      <c r="H109" s="189">
        <f t="shared" si="39"/>
        <v>64</v>
      </c>
      <c r="I109" s="181">
        <f t="shared" si="40"/>
        <v>49</v>
      </c>
      <c r="J109" s="208">
        <f t="shared" si="41"/>
        <v>0</v>
      </c>
      <c r="K109" s="116">
        <f t="shared" si="42"/>
        <v>88</v>
      </c>
      <c r="L109" s="118">
        <f t="shared" si="43"/>
        <v>54</v>
      </c>
      <c r="M109" s="187">
        <f t="shared" si="44"/>
        <v>49</v>
      </c>
      <c r="N109" s="191">
        <f t="shared" si="45"/>
        <v>6</v>
      </c>
      <c r="O109" s="38" t="str">
        <f t="shared" si="46"/>
        <v>高速</v>
      </c>
      <c r="P109" s="185" t="str">
        <f t="shared" si="47"/>
        <v>中</v>
      </c>
      <c r="Q109" s="460">
        <f t="shared" si="48"/>
        <v>40</v>
      </c>
      <c r="R109" s="461">
        <f t="shared" si="49"/>
        <v>65</v>
      </c>
      <c r="S109" s="265"/>
      <c r="T109" s="554">
        <f t="shared" si="50"/>
        <v>2</v>
      </c>
      <c r="U109" s="555" t="str">
        <f t="shared" si="51"/>
        <v>20.3cm連装砲</v>
      </c>
      <c r="V109" s="554">
        <f t="shared" si="52"/>
        <v>2</v>
      </c>
      <c r="W109" s="555" t="str">
        <f t="shared" si="53"/>
        <v>零式水上偵察機</v>
      </c>
      <c r="X109" s="554">
        <f t="shared" si="54"/>
        <v>2</v>
      </c>
      <c r="Y109" s="555" t="str">
        <f t="shared" si="55"/>
        <v>-</v>
      </c>
      <c r="Z109" s="554">
        <f t="shared" si="56"/>
        <v>0</v>
      </c>
      <c r="AA109" s="555" t="str">
        <f t="shared" si="57"/>
        <v>-</v>
      </c>
      <c r="AB109" s="265"/>
      <c r="AC109" s="185">
        <f t="shared" si="58"/>
        <v>25</v>
      </c>
      <c r="AD109" s="267" t="str">
        <f t="shared" si="59"/>
        <v>-</v>
      </c>
      <c r="AE109" s="38">
        <f t="shared" si="60"/>
        <v>300</v>
      </c>
      <c r="AF109" s="462">
        <f t="shared" si="61"/>
        <v>450</v>
      </c>
      <c r="AG109" s="262"/>
      <c r="AH109" s="460">
        <f t="shared" si="62"/>
        <v>2</v>
      </c>
      <c r="AI109" s="38">
        <f t="shared" si="63"/>
        <v>2</v>
      </c>
      <c r="AJ109" s="462">
        <f t="shared" si="64"/>
        <v>12</v>
      </c>
      <c r="AK109" s="463">
        <f t="shared" si="65"/>
        <v>1</v>
      </c>
      <c r="AL109" s="259">
        <f t="shared" si="66"/>
        <v>2</v>
      </c>
      <c r="AM109" s="176">
        <f t="shared" si="67"/>
        <v>1</v>
      </c>
      <c r="AN109" s="189">
        <f t="shared" si="68"/>
        <v>0</v>
      </c>
      <c r="AO109" s="181">
        <f t="shared" si="69"/>
        <v>2</v>
      </c>
      <c r="AP109" s="265"/>
      <c r="AQ109" s="169"/>
    </row>
    <row r="110" spans="2:43">
      <c r="B110" s="167" t="s">
        <v>1252</v>
      </c>
      <c r="C110" s="168" t="s">
        <v>535</v>
      </c>
      <c r="D110" s="45" t="str">
        <f t="shared" si="35"/>
        <v>重巡洋艦</v>
      </c>
      <c r="E110" s="174">
        <f t="shared" si="36"/>
        <v>62</v>
      </c>
      <c r="F110" s="183">
        <f t="shared" si="37"/>
        <v>76</v>
      </c>
      <c r="G110" s="176">
        <f t="shared" si="38"/>
        <v>79</v>
      </c>
      <c r="H110" s="189">
        <f t="shared" si="39"/>
        <v>69</v>
      </c>
      <c r="I110" s="181">
        <f t="shared" si="40"/>
        <v>73</v>
      </c>
      <c r="J110" s="208">
        <f t="shared" si="41"/>
        <v>0</v>
      </c>
      <c r="K110" s="116">
        <f t="shared" si="42"/>
        <v>101</v>
      </c>
      <c r="L110" s="118">
        <f t="shared" si="43"/>
        <v>68</v>
      </c>
      <c r="M110" s="187">
        <f t="shared" si="44"/>
        <v>59</v>
      </c>
      <c r="N110" s="191">
        <f t="shared" si="45"/>
        <v>8</v>
      </c>
      <c r="O110" s="38" t="str">
        <f t="shared" si="46"/>
        <v>高速</v>
      </c>
      <c r="P110" s="185" t="str">
        <f t="shared" si="47"/>
        <v>中</v>
      </c>
      <c r="Q110" s="460">
        <f t="shared" si="48"/>
        <v>40</v>
      </c>
      <c r="R110" s="461">
        <f t="shared" si="49"/>
        <v>70</v>
      </c>
      <c r="S110" s="265"/>
      <c r="T110" s="554">
        <f t="shared" si="50"/>
        <v>2</v>
      </c>
      <c r="U110" s="555" t="str">
        <f t="shared" si="51"/>
        <v>20.3cm連装砲</v>
      </c>
      <c r="V110" s="554">
        <f t="shared" si="52"/>
        <v>2</v>
      </c>
      <c r="W110" s="555" t="str">
        <f t="shared" si="53"/>
        <v>61cm四連装(酸素)魚雷</v>
      </c>
      <c r="X110" s="554">
        <f t="shared" si="54"/>
        <v>2</v>
      </c>
      <c r="Y110" s="555" t="str">
        <f t="shared" si="55"/>
        <v>零式水上偵察機</v>
      </c>
      <c r="Z110" s="554">
        <f t="shared" si="56"/>
        <v>2</v>
      </c>
      <c r="AA110" s="555" t="str">
        <f t="shared" si="57"/>
        <v>-</v>
      </c>
      <c r="AB110" s="265"/>
      <c r="AC110" s="185">
        <f t="shared" si="58"/>
        <v>70</v>
      </c>
      <c r="AD110" s="267" t="str">
        <f t="shared" si="59"/>
        <v>-</v>
      </c>
      <c r="AE110" s="38">
        <f t="shared" si="60"/>
        <v>800</v>
      </c>
      <c r="AF110" s="462">
        <f t="shared" si="61"/>
        <v>900</v>
      </c>
      <c r="AG110" s="262"/>
      <c r="AH110" s="460">
        <f t="shared" si="62"/>
        <v>4</v>
      </c>
      <c r="AI110" s="38">
        <f t="shared" si="63"/>
        <v>7</v>
      </c>
      <c r="AJ110" s="462">
        <f t="shared" si="64"/>
        <v>20</v>
      </c>
      <c r="AK110" s="463">
        <f t="shared" si="65"/>
        <v>2</v>
      </c>
      <c r="AL110" s="259">
        <f t="shared" si="66"/>
        <v>3</v>
      </c>
      <c r="AM110" s="176">
        <f t="shared" si="67"/>
        <v>1</v>
      </c>
      <c r="AN110" s="189">
        <f t="shared" si="68"/>
        <v>1</v>
      </c>
      <c r="AO110" s="181">
        <f t="shared" si="69"/>
        <v>2</v>
      </c>
      <c r="AP110" s="265"/>
      <c r="AQ110" s="169"/>
    </row>
    <row r="111" spans="2:43">
      <c r="B111" s="167" t="s">
        <v>1253</v>
      </c>
      <c r="C111" s="168" t="s">
        <v>253</v>
      </c>
      <c r="D111" s="45" t="str">
        <f t="shared" si="35"/>
        <v>重巡洋艦</v>
      </c>
      <c r="E111" s="174">
        <f t="shared" si="36"/>
        <v>50</v>
      </c>
      <c r="F111" s="183">
        <f t="shared" si="37"/>
        <v>54</v>
      </c>
      <c r="G111" s="176">
        <f t="shared" si="38"/>
        <v>49</v>
      </c>
      <c r="H111" s="189">
        <f t="shared" si="39"/>
        <v>54</v>
      </c>
      <c r="I111" s="181">
        <f t="shared" si="40"/>
        <v>49</v>
      </c>
      <c r="J111" s="208">
        <f t="shared" si="41"/>
        <v>0</v>
      </c>
      <c r="K111" s="116">
        <f t="shared" si="42"/>
        <v>73</v>
      </c>
      <c r="L111" s="118">
        <f t="shared" si="43"/>
        <v>54</v>
      </c>
      <c r="M111" s="187">
        <f t="shared" si="44"/>
        <v>49</v>
      </c>
      <c r="N111" s="191">
        <f t="shared" si="45"/>
        <v>6</v>
      </c>
      <c r="O111" s="38" t="str">
        <f t="shared" si="46"/>
        <v>高速</v>
      </c>
      <c r="P111" s="185" t="str">
        <f t="shared" si="47"/>
        <v>中</v>
      </c>
      <c r="Q111" s="171">
        <f t="shared" si="48"/>
        <v>40</v>
      </c>
      <c r="R111" s="180">
        <f t="shared" si="49"/>
        <v>65</v>
      </c>
      <c r="S111" s="265"/>
      <c r="T111" s="554">
        <f t="shared" si="50"/>
        <v>2</v>
      </c>
      <c r="U111" s="555" t="str">
        <f t="shared" si="51"/>
        <v>20.3cm連装砲</v>
      </c>
      <c r="V111" s="554">
        <f t="shared" si="52"/>
        <v>2</v>
      </c>
      <c r="W111" s="555" t="str">
        <f t="shared" si="53"/>
        <v>-</v>
      </c>
      <c r="X111" s="554">
        <f t="shared" si="54"/>
        <v>2</v>
      </c>
      <c r="Y111" s="555" t="str">
        <f t="shared" si="55"/>
        <v>-</v>
      </c>
      <c r="Z111" s="554">
        <f t="shared" si="56"/>
        <v>0</v>
      </c>
      <c r="AA111" s="555" t="str">
        <f t="shared" si="57"/>
        <v>-</v>
      </c>
      <c r="AB111" s="265"/>
      <c r="AC111" s="185">
        <f t="shared" si="58"/>
        <v>25</v>
      </c>
      <c r="AD111" s="267" t="str">
        <f t="shared" si="59"/>
        <v>-</v>
      </c>
      <c r="AE111" s="38">
        <f t="shared" si="60"/>
        <v>300</v>
      </c>
      <c r="AF111" s="52">
        <f t="shared" si="61"/>
        <v>450</v>
      </c>
      <c r="AG111" s="262"/>
      <c r="AH111" s="171">
        <f t="shared" si="62"/>
        <v>2</v>
      </c>
      <c r="AI111" s="38">
        <f t="shared" si="63"/>
        <v>2</v>
      </c>
      <c r="AJ111" s="52">
        <f t="shared" si="64"/>
        <v>12</v>
      </c>
      <c r="AK111" s="41">
        <f t="shared" si="65"/>
        <v>1</v>
      </c>
      <c r="AL111" s="259">
        <f t="shared" si="66"/>
        <v>2</v>
      </c>
      <c r="AM111" s="176">
        <f t="shared" si="67"/>
        <v>1</v>
      </c>
      <c r="AN111" s="189">
        <f t="shared" si="68"/>
        <v>0</v>
      </c>
      <c r="AO111" s="181">
        <f t="shared" si="69"/>
        <v>2</v>
      </c>
      <c r="AP111" s="265"/>
      <c r="AQ111" s="169"/>
    </row>
    <row r="112" spans="2:43">
      <c r="B112" s="167" t="s">
        <v>1254</v>
      </c>
      <c r="C112" s="168" t="s">
        <v>536</v>
      </c>
      <c r="D112" s="45" t="str">
        <f t="shared" si="35"/>
        <v>重巡洋艦</v>
      </c>
      <c r="E112" s="174">
        <f t="shared" si="36"/>
        <v>62</v>
      </c>
      <c r="F112" s="183">
        <f t="shared" si="37"/>
        <v>76</v>
      </c>
      <c r="G112" s="176">
        <f t="shared" si="38"/>
        <v>69</v>
      </c>
      <c r="H112" s="189">
        <f t="shared" si="39"/>
        <v>69</v>
      </c>
      <c r="I112" s="181">
        <f t="shared" si="40"/>
        <v>73</v>
      </c>
      <c r="J112" s="208">
        <f t="shared" si="41"/>
        <v>0</v>
      </c>
      <c r="K112" s="116">
        <f t="shared" si="42"/>
        <v>101</v>
      </c>
      <c r="L112" s="118">
        <f t="shared" si="43"/>
        <v>68</v>
      </c>
      <c r="M112" s="187">
        <f t="shared" si="44"/>
        <v>59</v>
      </c>
      <c r="N112" s="191">
        <f t="shared" si="45"/>
        <v>8</v>
      </c>
      <c r="O112" s="38" t="str">
        <f t="shared" si="46"/>
        <v>高速</v>
      </c>
      <c r="P112" s="185" t="str">
        <f t="shared" si="47"/>
        <v>中</v>
      </c>
      <c r="Q112" s="171">
        <f t="shared" si="48"/>
        <v>40</v>
      </c>
      <c r="R112" s="180">
        <f t="shared" si="49"/>
        <v>70</v>
      </c>
      <c r="S112" s="265"/>
      <c r="T112" s="554">
        <f t="shared" si="50"/>
        <v>2</v>
      </c>
      <c r="U112" s="555" t="str">
        <f t="shared" si="51"/>
        <v>20.3cm連装砲</v>
      </c>
      <c r="V112" s="554">
        <f t="shared" si="52"/>
        <v>2</v>
      </c>
      <c r="W112" s="555" t="str">
        <f t="shared" si="53"/>
        <v>12.7cm連装高角砲</v>
      </c>
      <c r="X112" s="554">
        <f t="shared" si="54"/>
        <v>2</v>
      </c>
      <c r="Y112" s="555" t="str">
        <f t="shared" si="55"/>
        <v>61cm四連装(酸素)魚雷</v>
      </c>
      <c r="Z112" s="554">
        <f t="shared" si="56"/>
        <v>2</v>
      </c>
      <c r="AA112" s="555" t="str">
        <f t="shared" si="57"/>
        <v>-</v>
      </c>
      <c r="AB112" s="265"/>
      <c r="AC112" s="185">
        <f t="shared" si="58"/>
        <v>65</v>
      </c>
      <c r="AD112" s="267" t="str">
        <f t="shared" si="59"/>
        <v>-</v>
      </c>
      <c r="AE112" s="38">
        <f t="shared" si="60"/>
        <v>800</v>
      </c>
      <c r="AF112" s="52">
        <f t="shared" si="61"/>
        <v>900</v>
      </c>
      <c r="AG112" s="262"/>
      <c r="AH112" s="171">
        <f t="shared" si="62"/>
        <v>4</v>
      </c>
      <c r="AI112" s="38">
        <f t="shared" si="63"/>
        <v>7</v>
      </c>
      <c r="AJ112" s="52">
        <f t="shared" si="64"/>
        <v>20</v>
      </c>
      <c r="AK112" s="41">
        <f t="shared" si="65"/>
        <v>2</v>
      </c>
      <c r="AL112" s="259">
        <f t="shared" si="66"/>
        <v>3</v>
      </c>
      <c r="AM112" s="176">
        <f t="shared" si="67"/>
        <v>1</v>
      </c>
      <c r="AN112" s="189">
        <f t="shared" si="68"/>
        <v>1</v>
      </c>
      <c r="AO112" s="181">
        <f t="shared" si="69"/>
        <v>2</v>
      </c>
      <c r="AP112" s="265"/>
      <c r="AQ112" s="169"/>
    </row>
    <row r="113" spans="2:43">
      <c r="B113" s="167" t="s">
        <v>1255</v>
      </c>
      <c r="C113" s="168" t="s">
        <v>255</v>
      </c>
      <c r="D113" s="45" t="str">
        <f t="shared" si="35"/>
        <v>重巡洋艦</v>
      </c>
      <c r="E113" s="174">
        <f t="shared" si="36"/>
        <v>50</v>
      </c>
      <c r="F113" s="183">
        <f t="shared" si="37"/>
        <v>54</v>
      </c>
      <c r="G113" s="176">
        <f t="shared" si="38"/>
        <v>49</v>
      </c>
      <c r="H113" s="189">
        <f t="shared" si="39"/>
        <v>54</v>
      </c>
      <c r="I113" s="181">
        <f t="shared" si="40"/>
        <v>49</v>
      </c>
      <c r="J113" s="208">
        <f t="shared" si="41"/>
        <v>0</v>
      </c>
      <c r="K113" s="116">
        <f t="shared" si="42"/>
        <v>73</v>
      </c>
      <c r="L113" s="118">
        <f t="shared" si="43"/>
        <v>54</v>
      </c>
      <c r="M113" s="187">
        <f t="shared" si="44"/>
        <v>49</v>
      </c>
      <c r="N113" s="191">
        <f t="shared" si="45"/>
        <v>6</v>
      </c>
      <c r="O113" s="38" t="str">
        <f t="shared" si="46"/>
        <v>高速</v>
      </c>
      <c r="P113" s="185" t="str">
        <f t="shared" si="47"/>
        <v>中</v>
      </c>
      <c r="Q113" s="460">
        <f t="shared" si="48"/>
        <v>40</v>
      </c>
      <c r="R113" s="461">
        <f t="shared" si="49"/>
        <v>65</v>
      </c>
      <c r="S113" s="265"/>
      <c r="T113" s="554">
        <f t="shared" si="50"/>
        <v>2</v>
      </c>
      <c r="U113" s="555" t="str">
        <f t="shared" si="51"/>
        <v>20.3cm連装砲</v>
      </c>
      <c r="V113" s="554">
        <f t="shared" si="52"/>
        <v>2</v>
      </c>
      <c r="W113" s="555" t="str">
        <f t="shared" si="53"/>
        <v>-</v>
      </c>
      <c r="X113" s="554">
        <f t="shared" si="54"/>
        <v>2</v>
      </c>
      <c r="Y113" s="555" t="str">
        <f t="shared" si="55"/>
        <v>-</v>
      </c>
      <c r="Z113" s="554">
        <f t="shared" si="56"/>
        <v>0</v>
      </c>
      <c r="AA113" s="555" t="str">
        <f t="shared" si="57"/>
        <v>-</v>
      </c>
      <c r="AB113" s="265"/>
      <c r="AC113" s="185">
        <f t="shared" si="58"/>
        <v>25</v>
      </c>
      <c r="AD113" s="267" t="str">
        <f t="shared" si="59"/>
        <v>-</v>
      </c>
      <c r="AE113" s="38">
        <f t="shared" si="60"/>
        <v>300</v>
      </c>
      <c r="AF113" s="462">
        <f t="shared" si="61"/>
        <v>450</v>
      </c>
      <c r="AG113" s="262"/>
      <c r="AH113" s="460">
        <f t="shared" si="62"/>
        <v>2</v>
      </c>
      <c r="AI113" s="38">
        <f t="shared" si="63"/>
        <v>2</v>
      </c>
      <c r="AJ113" s="462">
        <f t="shared" si="64"/>
        <v>12</v>
      </c>
      <c r="AK113" s="463">
        <f t="shared" si="65"/>
        <v>1</v>
      </c>
      <c r="AL113" s="259">
        <f t="shared" si="66"/>
        <v>2</v>
      </c>
      <c r="AM113" s="176">
        <f t="shared" si="67"/>
        <v>1</v>
      </c>
      <c r="AN113" s="189">
        <f t="shared" si="68"/>
        <v>0</v>
      </c>
      <c r="AO113" s="181">
        <f t="shared" si="69"/>
        <v>2</v>
      </c>
      <c r="AP113" s="265"/>
      <c r="AQ113" s="169"/>
    </row>
    <row r="114" spans="2:43">
      <c r="B114" s="167" t="s">
        <v>1256</v>
      </c>
      <c r="C114" s="168" t="s">
        <v>537</v>
      </c>
      <c r="D114" s="45" t="str">
        <f t="shared" si="35"/>
        <v>重巡洋艦</v>
      </c>
      <c r="E114" s="174">
        <f t="shared" si="36"/>
        <v>62</v>
      </c>
      <c r="F114" s="183">
        <f t="shared" si="37"/>
        <v>77</v>
      </c>
      <c r="G114" s="176">
        <f t="shared" si="38"/>
        <v>69</v>
      </c>
      <c r="H114" s="189">
        <f t="shared" si="39"/>
        <v>69</v>
      </c>
      <c r="I114" s="181">
        <f t="shared" si="40"/>
        <v>73</v>
      </c>
      <c r="J114" s="208">
        <f t="shared" si="41"/>
        <v>0</v>
      </c>
      <c r="K114" s="116">
        <f t="shared" si="42"/>
        <v>101</v>
      </c>
      <c r="L114" s="118">
        <f t="shared" si="43"/>
        <v>68</v>
      </c>
      <c r="M114" s="187">
        <f t="shared" si="44"/>
        <v>59</v>
      </c>
      <c r="N114" s="191">
        <f t="shared" si="45"/>
        <v>8</v>
      </c>
      <c r="O114" s="38" t="str">
        <f t="shared" si="46"/>
        <v>高速</v>
      </c>
      <c r="P114" s="185" t="str">
        <f t="shared" si="47"/>
        <v>中</v>
      </c>
      <c r="Q114" s="171">
        <f t="shared" si="48"/>
        <v>40</v>
      </c>
      <c r="R114" s="180">
        <f t="shared" si="49"/>
        <v>70</v>
      </c>
      <c r="S114" s="265"/>
      <c r="T114" s="554">
        <f t="shared" si="50"/>
        <v>2</v>
      </c>
      <c r="U114" s="555" t="str">
        <f t="shared" si="51"/>
        <v>20.3cm連装砲</v>
      </c>
      <c r="V114" s="554">
        <f t="shared" si="52"/>
        <v>2</v>
      </c>
      <c r="W114" s="555" t="str">
        <f t="shared" si="53"/>
        <v>12.7cm連装高角砲</v>
      </c>
      <c r="X114" s="554">
        <f t="shared" si="54"/>
        <v>2</v>
      </c>
      <c r="Y114" s="555" t="str">
        <f t="shared" si="55"/>
        <v>61cm四連装(酸素)魚雷</v>
      </c>
      <c r="Z114" s="554">
        <f t="shared" si="56"/>
        <v>2</v>
      </c>
      <c r="AA114" s="555" t="str">
        <f t="shared" si="57"/>
        <v>-</v>
      </c>
      <c r="AB114" s="265"/>
      <c r="AC114" s="185">
        <f t="shared" si="58"/>
        <v>65</v>
      </c>
      <c r="AD114" s="267" t="str">
        <f t="shared" si="59"/>
        <v>-</v>
      </c>
      <c r="AE114" s="38">
        <f t="shared" si="60"/>
        <v>800</v>
      </c>
      <c r="AF114" s="52">
        <f t="shared" si="61"/>
        <v>900</v>
      </c>
      <c r="AG114" s="262"/>
      <c r="AH114" s="171">
        <f t="shared" si="62"/>
        <v>4</v>
      </c>
      <c r="AI114" s="38">
        <f t="shared" si="63"/>
        <v>7</v>
      </c>
      <c r="AJ114" s="52">
        <f t="shared" si="64"/>
        <v>20</v>
      </c>
      <c r="AK114" s="41">
        <f t="shared" si="65"/>
        <v>2</v>
      </c>
      <c r="AL114" s="259">
        <f t="shared" si="66"/>
        <v>3</v>
      </c>
      <c r="AM114" s="176">
        <f t="shared" si="67"/>
        <v>1</v>
      </c>
      <c r="AN114" s="189">
        <f t="shared" si="68"/>
        <v>1</v>
      </c>
      <c r="AO114" s="181">
        <f t="shared" si="69"/>
        <v>2</v>
      </c>
      <c r="AP114" s="265"/>
      <c r="AQ114" s="169"/>
    </row>
    <row r="115" spans="2:43">
      <c r="B115" s="167" t="s">
        <v>1257</v>
      </c>
      <c r="C115" s="168" t="s">
        <v>257</v>
      </c>
      <c r="D115" s="45" t="str">
        <f t="shared" si="35"/>
        <v>重巡洋艦</v>
      </c>
      <c r="E115" s="174">
        <f t="shared" si="36"/>
        <v>50</v>
      </c>
      <c r="F115" s="183">
        <f t="shared" si="37"/>
        <v>54</v>
      </c>
      <c r="G115" s="176">
        <f t="shared" si="38"/>
        <v>49</v>
      </c>
      <c r="H115" s="189">
        <f t="shared" si="39"/>
        <v>54</v>
      </c>
      <c r="I115" s="181">
        <f t="shared" si="40"/>
        <v>49</v>
      </c>
      <c r="J115" s="208">
        <f t="shared" si="41"/>
        <v>0</v>
      </c>
      <c r="K115" s="116">
        <f t="shared" si="42"/>
        <v>73</v>
      </c>
      <c r="L115" s="118">
        <f t="shared" si="43"/>
        <v>54</v>
      </c>
      <c r="M115" s="187">
        <f t="shared" si="44"/>
        <v>49</v>
      </c>
      <c r="N115" s="191">
        <f t="shared" si="45"/>
        <v>6</v>
      </c>
      <c r="O115" s="38" t="str">
        <f t="shared" si="46"/>
        <v>高速</v>
      </c>
      <c r="P115" s="185" t="str">
        <f t="shared" si="47"/>
        <v>中</v>
      </c>
      <c r="Q115" s="460">
        <f t="shared" si="48"/>
        <v>40</v>
      </c>
      <c r="R115" s="461">
        <f t="shared" si="49"/>
        <v>65</v>
      </c>
      <c r="S115" s="265"/>
      <c r="T115" s="554">
        <f t="shared" si="50"/>
        <v>2</v>
      </c>
      <c r="U115" s="555" t="str">
        <f t="shared" si="51"/>
        <v>20.3cm連装砲</v>
      </c>
      <c r="V115" s="554">
        <f t="shared" si="52"/>
        <v>2</v>
      </c>
      <c r="W115" s="555" t="str">
        <f t="shared" si="53"/>
        <v>-</v>
      </c>
      <c r="X115" s="554">
        <f t="shared" si="54"/>
        <v>2</v>
      </c>
      <c r="Y115" s="555" t="str">
        <f t="shared" si="55"/>
        <v>-</v>
      </c>
      <c r="Z115" s="554">
        <f t="shared" si="56"/>
        <v>0</v>
      </c>
      <c r="AA115" s="555" t="str">
        <f t="shared" si="57"/>
        <v>-</v>
      </c>
      <c r="AB115" s="265"/>
      <c r="AC115" s="185">
        <f t="shared" si="58"/>
        <v>25</v>
      </c>
      <c r="AD115" s="267" t="str">
        <f t="shared" si="59"/>
        <v>-</v>
      </c>
      <c r="AE115" s="38">
        <f t="shared" si="60"/>
        <v>300</v>
      </c>
      <c r="AF115" s="462">
        <f t="shared" si="61"/>
        <v>450</v>
      </c>
      <c r="AG115" s="262"/>
      <c r="AH115" s="460">
        <f t="shared" si="62"/>
        <v>2</v>
      </c>
      <c r="AI115" s="38">
        <f t="shared" si="63"/>
        <v>2</v>
      </c>
      <c r="AJ115" s="462">
        <f t="shared" si="64"/>
        <v>12</v>
      </c>
      <c r="AK115" s="463">
        <f t="shared" si="65"/>
        <v>1</v>
      </c>
      <c r="AL115" s="259">
        <f t="shared" si="66"/>
        <v>2</v>
      </c>
      <c r="AM115" s="176">
        <f t="shared" si="67"/>
        <v>1</v>
      </c>
      <c r="AN115" s="189">
        <f t="shared" si="68"/>
        <v>0</v>
      </c>
      <c r="AO115" s="181">
        <f t="shared" si="69"/>
        <v>2</v>
      </c>
      <c r="AP115" s="265"/>
      <c r="AQ115" s="169"/>
    </row>
    <row r="116" spans="2:43">
      <c r="B116" s="167" t="s">
        <v>1258</v>
      </c>
      <c r="C116" s="168" t="s">
        <v>538</v>
      </c>
      <c r="D116" s="45" t="str">
        <f t="shared" si="35"/>
        <v>重巡洋艦</v>
      </c>
      <c r="E116" s="174">
        <f t="shared" si="36"/>
        <v>62</v>
      </c>
      <c r="F116" s="183">
        <f t="shared" si="37"/>
        <v>77</v>
      </c>
      <c r="G116" s="176">
        <f t="shared" si="38"/>
        <v>69</v>
      </c>
      <c r="H116" s="189">
        <f t="shared" si="39"/>
        <v>69</v>
      </c>
      <c r="I116" s="181">
        <f t="shared" si="40"/>
        <v>73</v>
      </c>
      <c r="J116" s="208">
        <f t="shared" si="41"/>
        <v>0</v>
      </c>
      <c r="K116" s="116">
        <f t="shared" si="42"/>
        <v>101</v>
      </c>
      <c r="L116" s="118">
        <f t="shared" si="43"/>
        <v>68</v>
      </c>
      <c r="M116" s="187">
        <f t="shared" si="44"/>
        <v>59</v>
      </c>
      <c r="N116" s="191">
        <f t="shared" si="45"/>
        <v>8</v>
      </c>
      <c r="O116" s="38" t="str">
        <f t="shared" si="46"/>
        <v>高速</v>
      </c>
      <c r="P116" s="185" t="str">
        <f t="shared" si="47"/>
        <v>中</v>
      </c>
      <c r="Q116" s="171">
        <f t="shared" si="48"/>
        <v>40</v>
      </c>
      <c r="R116" s="180">
        <f t="shared" si="49"/>
        <v>70</v>
      </c>
      <c r="S116" s="265"/>
      <c r="T116" s="554">
        <f t="shared" si="50"/>
        <v>2</v>
      </c>
      <c r="U116" s="555" t="str">
        <f t="shared" si="51"/>
        <v>20.3cm連装砲</v>
      </c>
      <c r="V116" s="554">
        <f t="shared" si="52"/>
        <v>2</v>
      </c>
      <c r="W116" s="555" t="str">
        <f t="shared" si="53"/>
        <v>12.7cm連装高角砲</v>
      </c>
      <c r="X116" s="554">
        <f t="shared" si="54"/>
        <v>2</v>
      </c>
      <c r="Y116" s="555" t="str">
        <f t="shared" si="55"/>
        <v>61cm四連装(酸素)魚雷</v>
      </c>
      <c r="Z116" s="554">
        <f t="shared" si="56"/>
        <v>2</v>
      </c>
      <c r="AA116" s="555" t="str">
        <f t="shared" si="57"/>
        <v>-</v>
      </c>
      <c r="AB116" s="265"/>
      <c r="AC116" s="185">
        <f t="shared" si="58"/>
        <v>65</v>
      </c>
      <c r="AD116" s="267" t="str">
        <f t="shared" si="59"/>
        <v>-</v>
      </c>
      <c r="AE116" s="38">
        <f t="shared" si="60"/>
        <v>800</v>
      </c>
      <c r="AF116" s="52">
        <f t="shared" si="61"/>
        <v>900</v>
      </c>
      <c r="AG116" s="262"/>
      <c r="AH116" s="171">
        <f t="shared" si="62"/>
        <v>4</v>
      </c>
      <c r="AI116" s="38">
        <f t="shared" si="63"/>
        <v>7</v>
      </c>
      <c r="AJ116" s="52">
        <f t="shared" si="64"/>
        <v>20</v>
      </c>
      <c r="AK116" s="41">
        <f t="shared" si="65"/>
        <v>2</v>
      </c>
      <c r="AL116" s="259">
        <f t="shared" si="66"/>
        <v>3</v>
      </c>
      <c r="AM116" s="176">
        <f t="shared" si="67"/>
        <v>1</v>
      </c>
      <c r="AN116" s="189">
        <f t="shared" si="68"/>
        <v>1</v>
      </c>
      <c r="AO116" s="181">
        <f t="shared" si="69"/>
        <v>2</v>
      </c>
      <c r="AP116" s="265"/>
      <c r="AQ116" s="169"/>
    </row>
    <row r="117" spans="2:43">
      <c r="B117" s="167" t="s">
        <v>1259</v>
      </c>
      <c r="C117" s="168" t="s">
        <v>259</v>
      </c>
      <c r="D117" s="45" t="str">
        <f t="shared" si="35"/>
        <v>重巡洋艦</v>
      </c>
      <c r="E117" s="174">
        <f t="shared" si="36"/>
        <v>51</v>
      </c>
      <c r="F117" s="183">
        <f t="shared" si="37"/>
        <v>59</v>
      </c>
      <c r="G117" s="176">
        <f t="shared" si="38"/>
        <v>59</v>
      </c>
      <c r="H117" s="189">
        <f t="shared" si="39"/>
        <v>66</v>
      </c>
      <c r="I117" s="181">
        <f t="shared" si="40"/>
        <v>49</v>
      </c>
      <c r="J117" s="208">
        <f t="shared" si="41"/>
        <v>0</v>
      </c>
      <c r="K117" s="116">
        <f t="shared" si="42"/>
        <v>88</v>
      </c>
      <c r="L117" s="118">
        <f t="shared" si="43"/>
        <v>53</v>
      </c>
      <c r="M117" s="187">
        <f t="shared" si="44"/>
        <v>49</v>
      </c>
      <c r="N117" s="191">
        <f t="shared" si="45"/>
        <v>6</v>
      </c>
      <c r="O117" s="38" t="str">
        <f t="shared" si="46"/>
        <v>高速</v>
      </c>
      <c r="P117" s="185" t="str">
        <f t="shared" si="47"/>
        <v>中</v>
      </c>
      <c r="Q117" s="171">
        <f t="shared" si="48"/>
        <v>40</v>
      </c>
      <c r="R117" s="180">
        <f t="shared" si="49"/>
        <v>65</v>
      </c>
      <c r="S117" s="265"/>
      <c r="T117" s="554">
        <f t="shared" si="50"/>
        <v>2</v>
      </c>
      <c r="U117" s="555" t="str">
        <f t="shared" si="51"/>
        <v>20.3cm連装砲</v>
      </c>
      <c r="V117" s="554">
        <f t="shared" si="52"/>
        <v>2</v>
      </c>
      <c r="W117" s="555" t="str">
        <f t="shared" si="53"/>
        <v>零式水上偵察機</v>
      </c>
      <c r="X117" s="554">
        <f t="shared" si="54"/>
        <v>2</v>
      </c>
      <c r="Y117" s="555" t="str">
        <f t="shared" si="55"/>
        <v>-</v>
      </c>
      <c r="Z117" s="554">
        <f t="shared" si="56"/>
        <v>0</v>
      </c>
      <c r="AA117" s="555" t="str">
        <f t="shared" si="57"/>
        <v>-</v>
      </c>
      <c r="AB117" s="265"/>
      <c r="AC117" s="185">
        <f t="shared" si="58"/>
        <v>25</v>
      </c>
      <c r="AD117" s="267" t="str">
        <f t="shared" si="59"/>
        <v>-</v>
      </c>
      <c r="AE117" s="38">
        <f t="shared" si="60"/>
        <v>300</v>
      </c>
      <c r="AF117" s="52">
        <f t="shared" si="61"/>
        <v>450</v>
      </c>
      <c r="AG117" s="262"/>
      <c r="AH117" s="171">
        <f t="shared" si="62"/>
        <v>2</v>
      </c>
      <c r="AI117" s="38">
        <f t="shared" si="63"/>
        <v>2</v>
      </c>
      <c r="AJ117" s="52">
        <f t="shared" si="64"/>
        <v>12</v>
      </c>
      <c r="AK117" s="41">
        <f t="shared" si="65"/>
        <v>1</v>
      </c>
      <c r="AL117" s="259">
        <f t="shared" si="66"/>
        <v>2</v>
      </c>
      <c r="AM117" s="176">
        <f t="shared" si="67"/>
        <v>1</v>
      </c>
      <c r="AN117" s="189">
        <f t="shared" si="68"/>
        <v>0</v>
      </c>
      <c r="AO117" s="181">
        <f t="shared" si="69"/>
        <v>2</v>
      </c>
      <c r="AP117" s="265"/>
      <c r="AQ117" s="169"/>
    </row>
    <row r="118" spans="2:43">
      <c r="B118" s="167" t="s">
        <v>1260</v>
      </c>
      <c r="C118" s="168" t="s">
        <v>539</v>
      </c>
      <c r="D118" s="45" t="str">
        <f t="shared" si="35"/>
        <v>重巡洋艦</v>
      </c>
      <c r="E118" s="174">
        <f t="shared" si="36"/>
        <v>64</v>
      </c>
      <c r="F118" s="183">
        <f t="shared" si="37"/>
        <v>77</v>
      </c>
      <c r="G118" s="176">
        <f t="shared" si="38"/>
        <v>79</v>
      </c>
      <c r="H118" s="189">
        <f t="shared" si="39"/>
        <v>69</v>
      </c>
      <c r="I118" s="181">
        <f t="shared" si="40"/>
        <v>75</v>
      </c>
      <c r="J118" s="208">
        <f t="shared" si="41"/>
        <v>0</v>
      </c>
      <c r="K118" s="116">
        <f t="shared" si="42"/>
        <v>101</v>
      </c>
      <c r="L118" s="118">
        <f t="shared" si="43"/>
        <v>68</v>
      </c>
      <c r="M118" s="187">
        <f t="shared" si="44"/>
        <v>59</v>
      </c>
      <c r="N118" s="191">
        <f t="shared" si="45"/>
        <v>8</v>
      </c>
      <c r="O118" s="38" t="str">
        <f t="shared" si="46"/>
        <v>高速</v>
      </c>
      <c r="P118" s="185" t="str">
        <f t="shared" si="47"/>
        <v>中</v>
      </c>
      <c r="Q118" s="460">
        <f t="shared" si="48"/>
        <v>40</v>
      </c>
      <c r="R118" s="461">
        <f t="shared" si="49"/>
        <v>70</v>
      </c>
      <c r="S118" s="265"/>
      <c r="T118" s="554">
        <f t="shared" si="50"/>
        <v>2</v>
      </c>
      <c r="U118" s="555" t="str">
        <f t="shared" si="51"/>
        <v>20.3cm連装砲</v>
      </c>
      <c r="V118" s="554">
        <f t="shared" si="52"/>
        <v>2</v>
      </c>
      <c r="W118" s="555" t="str">
        <f t="shared" si="53"/>
        <v>61cm四連装(酸素)魚雷</v>
      </c>
      <c r="X118" s="554">
        <f t="shared" si="54"/>
        <v>2</v>
      </c>
      <c r="Y118" s="555" t="str">
        <f t="shared" si="55"/>
        <v>零式水上偵察機</v>
      </c>
      <c r="Z118" s="554">
        <f t="shared" si="56"/>
        <v>2</v>
      </c>
      <c r="AA118" s="555" t="str">
        <f t="shared" si="57"/>
        <v>-</v>
      </c>
      <c r="AB118" s="265"/>
      <c r="AC118" s="185" t="str">
        <f t="shared" si="58"/>
        <v>-</v>
      </c>
      <c r="AD118" s="267" t="str">
        <f t="shared" si="59"/>
        <v>-</v>
      </c>
      <c r="AE118" s="38" t="str">
        <f t="shared" si="60"/>
        <v>-</v>
      </c>
      <c r="AF118" s="462" t="str">
        <f t="shared" si="61"/>
        <v>-</v>
      </c>
      <c r="AG118" s="262"/>
      <c r="AH118" s="460">
        <f t="shared" si="62"/>
        <v>4</v>
      </c>
      <c r="AI118" s="38">
        <f t="shared" si="63"/>
        <v>7</v>
      </c>
      <c r="AJ118" s="462">
        <f t="shared" si="64"/>
        <v>20</v>
      </c>
      <c r="AK118" s="463">
        <f t="shared" si="65"/>
        <v>2</v>
      </c>
      <c r="AL118" s="259">
        <f t="shared" si="66"/>
        <v>3</v>
      </c>
      <c r="AM118" s="176">
        <f t="shared" si="67"/>
        <v>1</v>
      </c>
      <c r="AN118" s="189">
        <f t="shared" si="68"/>
        <v>1</v>
      </c>
      <c r="AO118" s="181">
        <f t="shared" si="69"/>
        <v>2</v>
      </c>
      <c r="AP118" s="265"/>
      <c r="AQ118" s="169"/>
    </row>
    <row r="119" spans="2:43">
      <c r="B119" s="167" t="s">
        <v>1261</v>
      </c>
      <c r="C119" s="168" t="s">
        <v>261</v>
      </c>
      <c r="D119" s="45" t="str">
        <f t="shared" si="35"/>
        <v>重巡洋艦</v>
      </c>
      <c r="E119" s="174">
        <f t="shared" si="36"/>
        <v>51</v>
      </c>
      <c r="F119" s="183">
        <f t="shared" si="37"/>
        <v>54</v>
      </c>
      <c r="G119" s="176">
        <f t="shared" si="38"/>
        <v>59</v>
      </c>
      <c r="H119" s="189">
        <f t="shared" si="39"/>
        <v>56</v>
      </c>
      <c r="I119" s="181">
        <f t="shared" si="40"/>
        <v>49</v>
      </c>
      <c r="J119" s="208">
        <f t="shared" si="41"/>
        <v>0</v>
      </c>
      <c r="K119" s="116">
        <f t="shared" si="42"/>
        <v>72</v>
      </c>
      <c r="L119" s="118">
        <f t="shared" si="43"/>
        <v>53</v>
      </c>
      <c r="M119" s="187">
        <f t="shared" si="44"/>
        <v>49</v>
      </c>
      <c r="N119" s="191">
        <f t="shared" si="45"/>
        <v>6</v>
      </c>
      <c r="O119" s="38" t="str">
        <f t="shared" si="46"/>
        <v>高速</v>
      </c>
      <c r="P119" s="185" t="str">
        <f t="shared" si="47"/>
        <v>中</v>
      </c>
      <c r="Q119" s="460">
        <f t="shared" si="48"/>
        <v>40</v>
      </c>
      <c r="R119" s="461">
        <f t="shared" si="49"/>
        <v>65</v>
      </c>
      <c r="S119" s="265"/>
      <c r="T119" s="554">
        <f t="shared" si="50"/>
        <v>2</v>
      </c>
      <c r="U119" s="555" t="str">
        <f t="shared" si="51"/>
        <v>20.3cm連装砲</v>
      </c>
      <c r="V119" s="554">
        <f t="shared" si="52"/>
        <v>2</v>
      </c>
      <c r="W119" s="555" t="str">
        <f t="shared" si="53"/>
        <v>零式水上偵察機</v>
      </c>
      <c r="X119" s="554">
        <f t="shared" si="54"/>
        <v>2</v>
      </c>
      <c r="Y119" s="555" t="str">
        <f t="shared" si="55"/>
        <v>-</v>
      </c>
      <c r="Z119" s="554">
        <f t="shared" si="56"/>
        <v>0</v>
      </c>
      <c r="AA119" s="555" t="str">
        <f t="shared" si="57"/>
        <v>-</v>
      </c>
      <c r="AB119" s="265"/>
      <c r="AC119" s="185">
        <f t="shared" si="58"/>
        <v>25</v>
      </c>
      <c r="AD119" s="267" t="str">
        <f t="shared" si="59"/>
        <v>-</v>
      </c>
      <c r="AE119" s="38">
        <f t="shared" si="60"/>
        <v>300</v>
      </c>
      <c r="AF119" s="462">
        <f t="shared" si="61"/>
        <v>450</v>
      </c>
      <c r="AG119" s="262"/>
      <c r="AH119" s="460">
        <f t="shared" si="62"/>
        <v>2</v>
      </c>
      <c r="AI119" s="38">
        <f t="shared" si="63"/>
        <v>2</v>
      </c>
      <c r="AJ119" s="462">
        <f t="shared" si="64"/>
        <v>12</v>
      </c>
      <c r="AK119" s="463">
        <f t="shared" si="65"/>
        <v>1</v>
      </c>
      <c r="AL119" s="259">
        <f t="shared" si="66"/>
        <v>2</v>
      </c>
      <c r="AM119" s="176">
        <f t="shared" si="67"/>
        <v>1</v>
      </c>
      <c r="AN119" s="189">
        <f t="shared" si="68"/>
        <v>0</v>
      </c>
      <c r="AO119" s="181">
        <f t="shared" si="69"/>
        <v>2</v>
      </c>
      <c r="AP119" s="265"/>
      <c r="AQ119" s="169"/>
    </row>
    <row r="120" spans="2:43">
      <c r="B120" s="167" t="s">
        <v>1262</v>
      </c>
      <c r="C120" s="168" t="s">
        <v>540</v>
      </c>
      <c r="D120" s="45" t="str">
        <f t="shared" si="35"/>
        <v>重巡洋艦</v>
      </c>
      <c r="E120" s="174">
        <f t="shared" si="36"/>
        <v>64</v>
      </c>
      <c r="F120" s="183">
        <f t="shared" si="37"/>
        <v>77</v>
      </c>
      <c r="G120" s="176">
        <f t="shared" si="38"/>
        <v>79</v>
      </c>
      <c r="H120" s="189">
        <f t="shared" si="39"/>
        <v>69</v>
      </c>
      <c r="I120" s="181">
        <f t="shared" si="40"/>
        <v>75</v>
      </c>
      <c r="J120" s="208">
        <f t="shared" si="41"/>
        <v>0</v>
      </c>
      <c r="K120" s="116">
        <f t="shared" si="42"/>
        <v>101</v>
      </c>
      <c r="L120" s="118">
        <f t="shared" si="43"/>
        <v>68</v>
      </c>
      <c r="M120" s="187">
        <f t="shared" si="44"/>
        <v>59</v>
      </c>
      <c r="N120" s="191">
        <f t="shared" si="45"/>
        <v>8</v>
      </c>
      <c r="O120" s="38" t="str">
        <f t="shared" si="46"/>
        <v>高速</v>
      </c>
      <c r="P120" s="185" t="str">
        <f t="shared" si="47"/>
        <v>中</v>
      </c>
      <c r="Q120" s="460">
        <f t="shared" si="48"/>
        <v>40</v>
      </c>
      <c r="R120" s="461">
        <f t="shared" si="49"/>
        <v>70</v>
      </c>
      <c r="S120" s="265"/>
      <c r="T120" s="554">
        <f t="shared" si="50"/>
        <v>2</v>
      </c>
      <c r="U120" s="555" t="str">
        <f t="shared" si="51"/>
        <v>20.3cm連装砲</v>
      </c>
      <c r="V120" s="554">
        <f t="shared" si="52"/>
        <v>2</v>
      </c>
      <c r="W120" s="555" t="str">
        <f t="shared" si="53"/>
        <v>61cm四連装(酸素)魚雷</v>
      </c>
      <c r="X120" s="554">
        <f t="shared" si="54"/>
        <v>2</v>
      </c>
      <c r="Y120" s="555" t="str">
        <f t="shared" si="55"/>
        <v>零式水上偵察機</v>
      </c>
      <c r="Z120" s="554">
        <f t="shared" si="56"/>
        <v>2</v>
      </c>
      <c r="AA120" s="555" t="str">
        <f t="shared" si="57"/>
        <v>-</v>
      </c>
      <c r="AB120" s="265"/>
      <c r="AC120" s="185" t="str">
        <f t="shared" si="58"/>
        <v>-</v>
      </c>
      <c r="AD120" s="267" t="str">
        <f t="shared" si="59"/>
        <v>-</v>
      </c>
      <c r="AE120" s="38" t="str">
        <f t="shared" si="60"/>
        <v>-</v>
      </c>
      <c r="AF120" s="462" t="str">
        <f t="shared" si="61"/>
        <v>-</v>
      </c>
      <c r="AG120" s="262"/>
      <c r="AH120" s="460">
        <f t="shared" si="62"/>
        <v>4</v>
      </c>
      <c r="AI120" s="38">
        <f t="shared" si="63"/>
        <v>7</v>
      </c>
      <c r="AJ120" s="462">
        <f t="shared" si="64"/>
        <v>20</v>
      </c>
      <c r="AK120" s="463">
        <f t="shared" si="65"/>
        <v>2</v>
      </c>
      <c r="AL120" s="259">
        <f t="shared" si="66"/>
        <v>3</v>
      </c>
      <c r="AM120" s="176">
        <f t="shared" si="67"/>
        <v>1</v>
      </c>
      <c r="AN120" s="189">
        <f t="shared" si="68"/>
        <v>1</v>
      </c>
      <c r="AO120" s="181">
        <f t="shared" si="69"/>
        <v>2</v>
      </c>
      <c r="AP120" s="265"/>
      <c r="AQ120" s="169"/>
    </row>
    <row r="121" spans="2:43">
      <c r="B121" s="167" t="s">
        <v>1263</v>
      </c>
      <c r="C121" s="168" t="s">
        <v>263</v>
      </c>
      <c r="D121" s="45" t="str">
        <f t="shared" si="35"/>
        <v>重巡洋艦</v>
      </c>
      <c r="E121" s="174">
        <f t="shared" si="36"/>
        <v>51</v>
      </c>
      <c r="F121" s="183">
        <f t="shared" si="37"/>
        <v>54</v>
      </c>
      <c r="G121" s="176">
        <f t="shared" si="38"/>
        <v>49</v>
      </c>
      <c r="H121" s="189">
        <f t="shared" si="39"/>
        <v>56</v>
      </c>
      <c r="I121" s="181">
        <f t="shared" si="40"/>
        <v>49</v>
      </c>
      <c r="J121" s="208">
        <f t="shared" si="41"/>
        <v>0</v>
      </c>
      <c r="K121" s="116">
        <f t="shared" si="42"/>
        <v>72</v>
      </c>
      <c r="L121" s="118">
        <f t="shared" si="43"/>
        <v>53</v>
      </c>
      <c r="M121" s="187">
        <f t="shared" si="44"/>
        <v>49</v>
      </c>
      <c r="N121" s="191">
        <f t="shared" si="45"/>
        <v>6</v>
      </c>
      <c r="O121" s="38" t="str">
        <f t="shared" si="46"/>
        <v>高速</v>
      </c>
      <c r="P121" s="185" t="str">
        <f t="shared" si="47"/>
        <v>中</v>
      </c>
      <c r="Q121" s="171">
        <f t="shared" si="48"/>
        <v>40</v>
      </c>
      <c r="R121" s="180">
        <f t="shared" si="49"/>
        <v>65</v>
      </c>
      <c r="S121" s="265"/>
      <c r="T121" s="554">
        <f t="shared" si="50"/>
        <v>2</v>
      </c>
      <c r="U121" s="555" t="str">
        <f t="shared" si="51"/>
        <v>20.3cm連装砲</v>
      </c>
      <c r="V121" s="554">
        <f t="shared" si="52"/>
        <v>2</v>
      </c>
      <c r="W121" s="555" t="str">
        <f t="shared" si="53"/>
        <v>-</v>
      </c>
      <c r="X121" s="554">
        <f t="shared" si="54"/>
        <v>2</v>
      </c>
      <c r="Y121" s="555" t="str">
        <f t="shared" si="55"/>
        <v>-</v>
      </c>
      <c r="Z121" s="554">
        <f t="shared" si="56"/>
        <v>0</v>
      </c>
      <c r="AA121" s="555" t="str">
        <f t="shared" si="57"/>
        <v>-</v>
      </c>
      <c r="AB121" s="265"/>
      <c r="AC121" s="185">
        <f t="shared" si="58"/>
        <v>18</v>
      </c>
      <c r="AD121" s="267" t="str">
        <f t="shared" si="59"/>
        <v>-</v>
      </c>
      <c r="AE121" s="38">
        <f t="shared" si="60"/>
        <v>250</v>
      </c>
      <c r="AF121" s="52">
        <f t="shared" si="61"/>
        <v>300</v>
      </c>
      <c r="AG121" s="262"/>
      <c r="AH121" s="171">
        <f t="shared" si="62"/>
        <v>2</v>
      </c>
      <c r="AI121" s="38">
        <f t="shared" si="63"/>
        <v>2</v>
      </c>
      <c r="AJ121" s="52">
        <f t="shared" si="64"/>
        <v>12</v>
      </c>
      <c r="AK121" s="41">
        <f t="shared" si="65"/>
        <v>1</v>
      </c>
      <c r="AL121" s="259">
        <f t="shared" si="66"/>
        <v>2</v>
      </c>
      <c r="AM121" s="176">
        <f t="shared" si="67"/>
        <v>1</v>
      </c>
      <c r="AN121" s="189">
        <f t="shared" si="68"/>
        <v>0</v>
      </c>
      <c r="AO121" s="181">
        <f t="shared" si="69"/>
        <v>2</v>
      </c>
      <c r="AP121" s="265"/>
      <c r="AQ121" s="169"/>
    </row>
    <row r="122" spans="2:43">
      <c r="B122" s="167" t="s">
        <v>1264</v>
      </c>
      <c r="C122" s="168" t="s">
        <v>541</v>
      </c>
      <c r="D122" s="45" t="str">
        <f t="shared" si="35"/>
        <v>重巡洋艦</v>
      </c>
      <c r="E122" s="174">
        <f t="shared" si="36"/>
        <v>62</v>
      </c>
      <c r="F122" s="183">
        <f t="shared" si="37"/>
        <v>78</v>
      </c>
      <c r="G122" s="176">
        <f t="shared" si="38"/>
        <v>69</v>
      </c>
      <c r="H122" s="189">
        <f t="shared" si="39"/>
        <v>89</v>
      </c>
      <c r="I122" s="181">
        <f t="shared" si="40"/>
        <v>75</v>
      </c>
      <c r="J122" s="208">
        <f t="shared" si="41"/>
        <v>0</v>
      </c>
      <c r="K122" s="116">
        <f t="shared" si="42"/>
        <v>101</v>
      </c>
      <c r="L122" s="118">
        <f t="shared" si="43"/>
        <v>68</v>
      </c>
      <c r="M122" s="187">
        <f t="shared" si="44"/>
        <v>59</v>
      </c>
      <c r="N122" s="191">
        <f t="shared" si="45"/>
        <v>8</v>
      </c>
      <c r="O122" s="38" t="str">
        <f t="shared" si="46"/>
        <v>高速</v>
      </c>
      <c r="P122" s="185" t="str">
        <f t="shared" si="47"/>
        <v>中</v>
      </c>
      <c r="Q122" s="460">
        <f t="shared" si="48"/>
        <v>40</v>
      </c>
      <c r="R122" s="461">
        <f t="shared" si="49"/>
        <v>70</v>
      </c>
      <c r="S122" s="265"/>
      <c r="T122" s="554">
        <f t="shared" si="50"/>
        <v>2</v>
      </c>
      <c r="U122" s="555" t="str">
        <f t="shared" si="51"/>
        <v>12.7cm連装高角砲</v>
      </c>
      <c r="V122" s="554">
        <f t="shared" si="52"/>
        <v>2</v>
      </c>
      <c r="W122" s="555" t="str">
        <f t="shared" si="53"/>
        <v>21号対空電探</v>
      </c>
      <c r="X122" s="554">
        <f t="shared" si="54"/>
        <v>2</v>
      </c>
      <c r="Y122" s="555" t="str">
        <f t="shared" si="55"/>
        <v>61cm四連装(酸素)魚雷</v>
      </c>
      <c r="Z122" s="554">
        <f t="shared" si="56"/>
        <v>2</v>
      </c>
      <c r="AA122" s="555" t="str">
        <f t="shared" si="57"/>
        <v>-</v>
      </c>
      <c r="AB122" s="265"/>
      <c r="AC122" s="185">
        <f t="shared" si="58"/>
        <v>75</v>
      </c>
      <c r="AD122" s="267" t="str">
        <f t="shared" si="59"/>
        <v>-</v>
      </c>
      <c r="AE122" s="38">
        <f t="shared" si="60"/>
        <v>750</v>
      </c>
      <c r="AF122" s="462">
        <f t="shared" si="61"/>
        <v>1150</v>
      </c>
      <c r="AG122" s="262"/>
      <c r="AH122" s="460">
        <f t="shared" si="62"/>
        <v>4</v>
      </c>
      <c r="AI122" s="38">
        <f t="shared" si="63"/>
        <v>7</v>
      </c>
      <c r="AJ122" s="462">
        <f t="shared" si="64"/>
        <v>20</v>
      </c>
      <c r="AK122" s="463">
        <f t="shared" si="65"/>
        <v>2</v>
      </c>
      <c r="AL122" s="259">
        <f t="shared" si="66"/>
        <v>2</v>
      </c>
      <c r="AM122" s="176">
        <f t="shared" si="67"/>
        <v>1</v>
      </c>
      <c r="AN122" s="189">
        <f t="shared" si="68"/>
        <v>4</v>
      </c>
      <c r="AO122" s="181">
        <f t="shared" si="69"/>
        <v>2</v>
      </c>
      <c r="AP122" s="265"/>
      <c r="AQ122" s="169"/>
    </row>
    <row r="123" spans="2:43">
      <c r="B123" s="167" t="s">
        <v>1265</v>
      </c>
      <c r="C123" s="168" t="s">
        <v>265</v>
      </c>
      <c r="D123" s="45" t="str">
        <f t="shared" si="35"/>
        <v>重巡洋艦</v>
      </c>
      <c r="E123" s="174">
        <f t="shared" si="36"/>
        <v>51</v>
      </c>
      <c r="F123" s="183">
        <f t="shared" si="37"/>
        <v>54</v>
      </c>
      <c r="G123" s="176">
        <f t="shared" si="38"/>
        <v>49</v>
      </c>
      <c r="H123" s="189">
        <f t="shared" si="39"/>
        <v>56</v>
      </c>
      <c r="I123" s="181">
        <f t="shared" si="40"/>
        <v>49</v>
      </c>
      <c r="J123" s="208">
        <f t="shared" si="41"/>
        <v>0</v>
      </c>
      <c r="K123" s="116">
        <f t="shared" si="42"/>
        <v>72</v>
      </c>
      <c r="L123" s="118">
        <f t="shared" si="43"/>
        <v>53</v>
      </c>
      <c r="M123" s="187">
        <f t="shared" si="44"/>
        <v>49</v>
      </c>
      <c r="N123" s="191">
        <f t="shared" si="45"/>
        <v>6</v>
      </c>
      <c r="O123" s="38" t="str">
        <f t="shared" si="46"/>
        <v>高速</v>
      </c>
      <c r="P123" s="185" t="str">
        <f t="shared" si="47"/>
        <v>中</v>
      </c>
      <c r="Q123" s="460">
        <f t="shared" si="48"/>
        <v>40</v>
      </c>
      <c r="R123" s="461">
        <f t="shared" si="49"/>
        <v>65</v>
      </c>
      <c r="S123" s="265"/>
      <c r="T123" s="554">
        <f t="shared" si="50"/>
        <v>2</v>
      </c>
      <c r="U123" s="555" t="str">
        <f t="shared" si="51"/>
        <v>20.3cm連装砲</v>
      </c>
      <c r="V123" s="554">
        <f t="shared" si="52"/>
        <v>2</v>
      </c>
      <c r="W123" s="555" t="str">
        <f t="shared" si="53"/>
        <v>-</v>
      </c>
      <c r="X123" s="554">
        <f t="shared" si="54"/>
        <v>2</v>
      </c>
      <c r="Y123" s="555" t="str">
        <f t="shared" si="55"/>
        <v>-</v>
      </c>
      <c r="Z123" s="554">
        <f t="shared" si="56"/>
        <v>0</v>
      </c>
      <c r="AA123" s="555" t="str">
        <f t="shared" si="57"/>
        <v>-</v>
      </c>
      <c r="AB123" s="265"/>
      <c r="AC123" s="185">
        <f t="shared" si="58"/>
        <v>25</v>
      </c>
      <c r="AD123" s="267" t="str">
        <f t="shared" si="59"/>
        <v>-</v>
      </c>
      <c r="AE123" s="38">
        <f t="shared" si="60"/>
        <v>300</v>
      </c>
      <c r="AF123" s="462">
        <f t="shared" si="61"/>
        <v>450</v>
      </c>
      <c r="AG123" s="262"/>
      <c r="AH123" s="460">
        <f t="shared" si="62"/>
        <v>2</v>
      </c>
      <c r="AI123" s="38">
        <f t="shared" si="63"/>
        <v>2</v>
      </c>
      <c r="AJ123" s="462">
        <f t="shared" si="64"/>
        <v>12</v>
      </c>
      <c r="AK123" s="463">
        <f t="shared" si="65"/>
        <v>1</v>
      </c>
      <c r="AL123" s="259">
        <f t="shared" si="66"/>
        <v>2</v>
      </c>
      <c r="AM123" s="176">
        <f t="shared" si="67"/>
        <v>1</v>
      </c>
      <c r="AN123" s="189">
        <f t="shared" si="68"/>
        <v>0</v>
      </c>
      <c r="AO123" s="181">
        <f t="shared" si="69"/>
        <v>2</v>
      </c>
      <c r="AP123" s="265"/>
      <c r="AQ123" s="169"/>
    </row>
    <row r="124" spans="2:43">
      <c r="B124" s="167" t="s">
        <v>1266</v>
      </c>
      <c r="C124" s="168" t="s">
        <v>542</v>
      </c>
      <c r="D124" s="45" t="str">
        <f t="shared" si="35"/>
        <v>重巡洋艦</v>
      </c>
      <c r="E124" s="174">
        <f t="shared" si="36"/>
        <v>64</v>
      </c>
      <c r="F124" s="183">
        <f t="shared" si="37"/>
        <v>78</v>
      </c>
      <c r="G124" s="176">
        <f t="shared" si="38"/>
        <v>69</v>
      </c>
      <c r="H124" s="189">
        <f t="shared" si="39"/>
        <v>69</v>
      </c>
      <c r="I124" s="181">
        <f t="shared" si="40"/>
        <v>75</v>
      </c>
      <c r="J124" s="208">
        <f t="shared" si="41"/>
        <v>0</v>
      </c>
      <c r="K124" s="116">
        <f t="shared" si="42"/>
        <v>101</v>
      </c>
      <c r="L124" s="118">
        <f t="shared" si="43"/>
        <v>68</v>
      </c>
      <c r="M124" s="187">
        <f t="shared" si="44"/>
        <v>59</v>
      </c>
      <c r="N124" s="191">
        <f t="shared" si="45"/>
        <v>8</v>
      </c>
      <c r="O124" s="38" t="str">
        <f t="shared" si="46"/>
        <v>高速</v>
      </c>
      <c r="P124" s="185" t="str">
        <f t="shared" si="47"/>
        <v>中</v>
      </c>
      <c r="Q124" s="171">
        <f t="shared" si="48"/>
        <v>40</v>
      </c>
      <c r="R124" s="180">
        <f t="shared" si="49"/>
        <v>70</v>
      </c>
      <c r="S124" s="265"/>
      <c r="T124" s="554">
        <f t="shared" si="50"/>
        <v>2</v>
      </c>
      <c r="U124" s="555" t="str">
        <f t="shared" si="51"/>
        <v>20.3cm連装砲</v>
      </c>
      <c r="V124" s="554">
        <f t="shared" si="52"/>
        <v>2</v>
      </c>
      <c r="W124" s="555" t="str">
        <f t="shared" si="53"/>
        <v>12.7cm連装高角砲</v>
      </c>
      <c r="X124" s="554">
        <f t="shared" si="54"/>
        <v>2</v>
      </c>
      <c r="Y124" s="555" t="str">
        <f t="shared" si="55"/>
        <v>61cm四連装(酸素)魚雷</v>
      </c>
      <c r="Z124" s="554">
        <f t="shared" si="56"/>
        <v>2</v>
      </c>
      <c r="AA124" s="555" t="str">
        <f t="shared" si="57"/>
        <v>-</v>
      </c>
      <c r="AB124" s="265"/>
      <c r="AC124" s="185">
        <f t="shared" si="58"/>
        <v>65</v>
      </c>
      <c r="AD124" s="267">
        <f t="shared" si="59"/>
        <v>1</v>
      </c>
      <c r="AE124" s="38">
        <f t="shared" si="60"/>
        <v>650</v>
      </c>
      <c r="AF124" s="52">
        <f t="shared" si="61"/>
        <v>1300</v>
      </c>
      <c r="AG124" s="262"/>
      <c r="AH124" s="171">
        <f t="shared" si="62"/>
        <v>4</v>
      </c>
      <c r="AI124" s="38">
        <f t="shared" si="63"/>
        <v>7</v>
      </c>
      <c r="AJ124" s="52">
        <f t="shared" si="64"/>
        <v>20</v>
      </c>
      <c r="AK124" s="41">
        <f t="shared" si="65"/>
        <v>2</v>
      </c>
      <c r="AL124" s="259">
        <f t="shared" si="66"/>
        <v>3</v>
      </c>
      <c r="AM124" s="176">
        <f t="shared" si="67"/>
        <v>1</v>
      </c>
      <c r="AN124" s="189">
        <f t="shared" si="68"/>
        <v>1</v>
      </c>
      <c r="AO124" s="181">
        <f t="shared" si="69"/>
        <v>2</v>
      </c>
      <c r="AP124" s="265"/>
      <c r="AQ124" s="169"/>
    </row>
    <row r="125" spans="2:43">
      <c r="B125" s="167" t="s">
        <v>1267</v>
      </c>
      <c r="C125" s="168" t="s">
        <v>269</v>
      </c>
      <c r="D125" s="45" t="str">
        <f t="shared" si="35"/>
        <v>重巡洋艦</v>
      </c>
      <c r="E125" s="174">
        <f t="shared" si="36"/>
        <v>50</v>
      </c>
      <c r="F125" s="183">
        <f t="shared" si="37"/>
        <v>59</v>
      </c>
      <c r="G125" s="176">
        <f t="shared" si="38"/>
        <v>59</v>
      </c>
      <c r="H125" s="189">
        <f t="shared" si="39"/>
        <v>67</v>
      </c>
      <c r="I125" s="181">
        <f t="shared" si="40"/>
        <v>59</v>
      </c>
      <c r="J125" s="208">
        <f t="shared" si="41"/>
        <v>0</v>
      </c>
      <c r="K125" s="116">
        <f t="shared" si="42"/>
        <v>87</v>
      </c>
      <c r="L125" s="118">
        <f t="shared" si="43"/>
        <v>81</v>
      </c>
      <c r="M125" s="187">
        <f t="shared" si="44"/>
        <v>49</v>
      </c>
      <c r="N125" s="191">
        <f t="shared" si="45"/>
        <v>9</v>
      </c>
      <c r="O125" s="38" t="str">
        <f t="shared" si="46"/>
        <v>高速</v>
      </c>
      <c r="P125" s="185" t="str">
        <f t="shared" si="47"/>
        <v>中</v>
      </c>
      <c r="Q125" s="171">
        <f t="shared" si="48"/>
        <v>45</v>
      </c>
      <c r="R125" s="180">
        <f t="shared" si="49"/>
        <v>60</v>
      </c>
      <c r="S125" s="265"/>
      <c r="T125" s="554">
        <f t="shared" si="50"/>
        <v>3</v>
      </c>
      <c r="U125" s="555" t="str">
        <f t="shared" si="51"/>
        <v>20.3cm連装砲</v>
      </c>
      <c r="V125" s="554">
        <f t="shared" si="52"/>
        <v>3</v>
      </c>
      <c r="W125" s="555" t="str">
        <f t="shared" si="53"/>
        <v>零式水上偵察機</v>
      </c>
      <c r="X125" s="554">
        <f t="shared" si="54"/>
        <v>3</v>
      </c>
      <c r="Y125" s="555" t="str">
        <f t="shared" si="55"/>
        <v>-</v>
      </c>
      <c r="Z125" s="554">
        <f t="shared" si="56"/>
        <v>0</v>
      </c>
      <c r="AA125" s="555" t="str">
        <f t="shared" si="57"/>
        <v>-</v>
      </c>
      <c r="AB125" s="265"/>
      <c r="AC125" s="185">
        <f t="shared" si="58"/>
        <v>25</v>
      </c>
      <c r="AD125" s="267" t="str">
        <f t="shared" si="59"/>
        <v>-</v>
      </c>
      <c r="AE125" s="38">
        <f t="shared" si="60"/>
        <v>300</v>
      </c>
      <c r="AF125" s="52">
        <f t="shared" si="61"/>
        <v>450</v>
      </c>
      <c r="AG125" s="262"/>
      <c r="AH125" s="171">
        <f t="shared" si="62"/>
        <v>2</v>
      </c>
      <c r="AI125" s="38">
        <f t="shared" si="63"/>
        <v>2</v>
      </c>
      <c r="AJ125" s="52">
        <f t="shared" si="64"/>
        <v>13</v>
      </c>
      <c r="AK125" s="41">
        <f t="shared" si="65"/>
        <v>2</v>
      </c>
      <c r="AL125" s="259">
        <f t="shared" si="66"/>
        <v>2</v>
      </c>
      <c r="AM125" s="176">
        <f t="shared" si="67"/>
        <v>1</v>
      </c>
      <c r="AN125" s="189">
        <f t="shared" si="68"/>
        <v>1</v>
      </c>
      <c r="AO125" s="181">
        <f t="shared" si="69"/>
        <v>2</v>
      </c>
      <c r="AP125" s="265"/>
      <c r="AQ125" s="169"/>
    </row>
    <row r="126" spans="2:43">
      <c r="B126" s="167" t="s">
        <v>1268</v>
      </c>
      <c r="C126" s="168" t="s">
        <v>543</v>
      </c>
      <c r="D126" s="45" t="str">
        <f t="shared" si="35"/>
        <v>重巡洋艦</v>
      </c>
      <c r="E126" s="174">
        <f t="shared" si="36"/>
        <v>63</v>
      </c>
      <c r="F126" s="183">
        <f t="shared" si="37"/>
        <v>76</v>
      </c>
      <c r="G126" s="176">
        <f t="shared" si="38"/>
        <v>79</v>
      </c>
      <c r="H126" s="189">
        <f t="shared" si="39"/>
        <v>79</v>
      </c>
      <c r="I126" s="181">
        <f t="shared" si="40"/>
        <v>77</v>
      </c>
      <c r="J126" s="208">
        <f t="shared" si="41"/>
        <v>0</v>
      </c>
      <c r="K126" s="116">
        <f t="shared" si="42"/>
        <v>100</v>
      </c>
      <c r="L126" s="118">
        <f t="shared" si="43"/>
        <v>110</v>
      </c>
      <c r="M126" s="187">
        <f t="shared" si="44"/>
        <v>59</v>
      </c>
      <c r="N126" s="191">
        <f t="shared" si="45"/>
        <v>16</v>
      </c>
      <c r="O126" s="38" t="str">
        <f t="shared" si="46"/>
        <v>高速</v>
      </c>
      <c r="P126" s="185" t="str">
        <f t="shared" si="47"/>
        <v>中</v>
      </c>
      <c r="Q126" s="460">
        <f t="shared" si="48"/>
        <v>45</v>
      </c>
      <c r="R126" s="461">
        <f t="shared" si="49"/>
        <v>65</v>
      </c>
      <c r="S126" s="265"/>
      <c r="T126" s="554">
        <f t="shared" si="50"/>
        <v>4</v>
      </c>
      <c r="U126" s="555" t="str">
        <f t="shared" si="51"/>
        <v>20.3cm連装砲</v>
      </c>
      <c r="V126" s="554">
        <f t="shared" si="52"/>
        <v>4</v>
      </c>
      <c r="W126" s="555" t="str">
        <f t="shared" si="53"/>
        <v>61cm四連装(酸素)魚雷</v>
      </c>
      <c r="X126" s="554">
        <f t="shared" si="54"/>
        <v>4</v>
      </c>
      <c r="Y126" s="555" t="str">
        <f t="shared" si="55"/>
        <v>零式水上偵察機</v>
      </c>
      <c r="Z126" s="554">
        <f t="shared" si="56"/>
        <v>4</v>
      </c>
      <c r="AA126" s="555" t="str">
        <f t="shared" si="57"/>
        <v>-</v>
      </c>
      <c r="AB126" s="265"/>
      <c r="AC126" s="185">
        <f t="shared" si="58"/>
        <v>70</v>
      </c>
      <c r="AD126" s="267">
        <f t="shared" si="59"/>
        <v>1</v>
      </c>
      <c r="AE126" s="38">
        <f t="shared" si="60"/>
        <v>1000</v>
      </c>
      <c r="AF126" s="462">
        <f t="shared" si="61"/>
        <v>700</v>
      </c>
      <c r="AG126" s="262"/>
      <c r="AH126" s="460">
        <f t="shared" si="62"/>
        <v>5</v>
      </c>
      <c r="AI126" s="38">
        <f t="shared" si="63"/>
        <v>7</v>
      </c>
      <c r="AJ126" s="462">
        <f t="shared" si="64"/>
        <v>18</v>
      </c>
      <c r="AK126" s="463">
        <f t="shared" si="65"/>
        <v>3</v>
      </c>
      <c r="AL126" s="259">
        <f t="shared" si="66"/>
        <v>3</v>
      </c>
      <c r="AM126" s="176">
        <f t="shared" si="67"/>
        <v>1</v>
      </c>
      <c r="AN126" s="189">
        <f t="shared" si="68"/>
        <v>2</v>
      </c>
      <c r="AO126" s="181">
        <f t="shared" si="69"/>
        <v>2</v>
      </c>
      <c r="AP126" s="265"/>
      <c r="AQ126" s="169"/>
    </row>
    <row r="127" spans="2:43">
      <c r="B127" s="167" t="s">
        <v>1269</v>
      </c>
      <c r="C127" s="168" t="s">
        <v>271</v>
      </c>
      <c r="D127" s="45" t="str">
        <f t="shared" si="35"/>
        <v>重巡洋艦</v>
      </c>
      <c r="E127" s="174">
        <f t="shared" si="36"/>
        <v>50</v>
      </c>
      <c r="F127" s="183">
        <f t="shared" si="37"/>
        <v>59</v>
      </c>
      <c r="G127" s="176">
        <f t="shared" si="38"/>
        <v>59</v>
      </c>
      <c r="H127" s="189">
        <f t="shared" si="39"/>
        <v>67</v>
      </c>
      <c r="I127" s="181">
        <f t="shared" si="40"/>
        <v>59</v>
      </c>
      <c r="J127" s="208">
        <f t="shared" si="41"/>
        <v>0</v>
      </c>
      <c r="K127" s="116">
        <f t="shared" si="42"/>
        <v>87</v>
      </c>
      <c r="L127" s="118">
        <f t="shared" si="43"/>
        <v>81</v>
      </c>
      <c r="M127" s="187">
        <f t="shared" si="44"/>
        <v>49</v>
      </c>
      <c r="N127" s="191">
        <f t="shared" si="45"/>
        <v>9</v>
      </c>
      <c r="O127" s="38" t="str">
        <f t="shared" si="46"/>
        <v>高速</v>
      </c>
      <c r="P127" s="185" t="str">
        <f t="shared" si="47"/>
        <v>中</v>
      </c>
      <c r="Q127" s="460">
        <f t="shared" si="48"/>
        <v>45</v>
      </c>
      <c r="R127" s="461">
        <f t="shared" si="49"/>
        <v>60</v>
      </c>
      <c r="S127" s="265"/>
      <c r="T127" s="554">
        <f t="shared" si="50"/>
        <v>3</v>
      </c>
      <c r="U127" s="555" t="str">
        <f t="shared" si="51"/>
        <v>20.3cm連装砲</v>
      </c>
      <c r="V127" s="554">
        <f t="shared" si="52"/>
        <v>3</v>
      </c>
      <c r="W127" s="555" t="str">
        <f t="shared" si="53"/>
        <v>零式水上偵察機</v>
      </c>
      <c r="X127" s="554">
        <f t="shared" si="54"/>
        <v>3</v>
      </c>
      <c r="Y127" s="555" t="str">
        <f t="shared" si="55"/>
        <v>-</v>
      </c>
      <c r="Z127" s="554">
        <f t="shared" si="56"/>
        <v>0</v>
      </c>
      <c r="AA127" s="555" t="str">
        <f t="shared" si="57"/>
        <v>-</v>
      </c>
      <c r="AB127" s="265"/>
      <c r="AC127" s="185">
        <f t="shared" si="58"/>
        <v>25</v>
      </c>
      <c r="AD127" s="267" t="str">
        <f t="shared" si="59"/>
        <v>-</v>
      </c>
      <c r="AE127" s="38">
        <f t="shared" si="60"/>
        <v>300</v>
      </c>
      <c r="AF127" s="462">
        <f t="shared" si="61"/>
        <v>450</v>
      </c>
      <c r="AG127" s="262"/>
      <c r="AH127" s="460">
        <f t="shared" si="62"/>
        <v>2</v>
      </c>
      <c r="AI127" s="38">
        <f t="shared" si="63"/>
        <v>2</v>
      </c>
      <c r="AJ127" s="462">
        <f t="shared" si="64"/>
        <v>13</v>
      </c>
      <c r="AK127" s="463">
        <f t="shared" si="65"/>
        <v>2</v>
      </c>
      <c r="AL127" s="259">
        <f t="shared" si="66"/>
        <v>2</v>
      </c>
      <c r="AM127" s="176">
        <f t="shared" si="67"/>
        <v>1</v>
      </c>
      <c r="AN127" s="189">
        <f t="shared" si="68"/>
        <v>1</v>
      </c>
      <c r="AO127" s="181">
        <f t="shared" si="69"/>
        <v>2</v>
      </c>
      <c r="AP127" s="265"/>
      <c r="AQ127" s="169"/>
    </row>
    <row r="128" spans="2:43">
      <c r="B128" s="167" t="s">
        <v>1270</v>
      </c>
      <c r="C128" s="168" t="s">
        <v>544</v>
      </c>
      <c r="D128" s="45" t="str">
        <f t="shared" si="35"/>
        <v>重巡洋艦</v>
      </c>
      <c r="E128" s="174">
        <f t="shared" si="36"/>
        <v>63</v>
      </c>
      <c r="F128" s="183">
        <f t="shared" si="37"/>
        <v>76</v>
      </c>
      <c r="G128" s="176">
        <f t="shared" si="38"/>
        <v>79</v>
      </c>
      <c r="H128" s="189">
        <f t="shared" si="39"/>
        <v>79</v>
      </c>
      <c r="I128" s="181">
        <f t="shared" si="40"/>
        <v>77</v>
      </c>
      <c r="J128" s="208">
        <f t="shared" si="41"/>
        <v>0</v>
      </c>
      <c r="K128" s="116">
        <f t="shared" si="42"/>
        <v>100</v>
      </c>
      <c r="L128" s="118">
        <f t="shared" si="43"/>
        <v>110</v>
      </c>
      <c r="M128" s="187">
        <f t="shared" si="44"/>
        <v>59</v>
      </c>
      <c r="N128" s="191">
        <f t="shared" si="45"/>
        <v>16</v>
      </c>
      <c r="O128" s="38" t="str">
        <f t="shared" si="46"/>
        <v>高速</v>
      </c>
      <c r="P128" s="185" t="str">
        <f t="shared" si="47"/>
        <v>中</v>
      </c>
      <c r="Q128" s="460">
        <f t="shared" si="48"/>
        <v>45</v>
      </c>
      <c r="R128" s="461">
        <f t="shared" si="49"/>
        <v>65</v>
      </c>
      <c r="S128" s="265"/>
      <c r="T128" s="554">
        <f t="shared" si="50"/>
        <v>4</v>
      </c>
      <c r="U128" s="555" t="str">
        <f t="shared" si="51"/>
        <v>20.3cm連装砲</v>
      </c>
      <c r="V128" s="554">
        <f t="shared" si="52"/>
        <v>4</v>
      </c>
      <c r="W128" s="555" t="str">
        <f t="shared" si="53"/>
        <v>61cm四連装(酸素)魚雷</v>
      </c>
      <c r="X128" s="554">
        <f t="shared" si="54"/>
        <v>4</v>
      </c>
      <c r="Y128" s="555" t="str">
        <f t="shared" si="55"/>
        <v>零式水上偵察機</v>
      </c>
      <c r="Z128" s="554">
        <f t="shared" si="56"/>
        <v>4</v>
      </c>
      <c r="AA128" s="555" t="str">
        <f t="shared" si="57"/>
        <v>-</v>
      </c>
      <c r="AB128" s="265"/>
      <c r="AC128" s="185">
        <f t="shared" si="58"/>
        <v>70</v>
      </c>
      <c r="AD128" s="267">
        <f t="shared" si="59"/>
        <v>1</v>
      </c>
      <c r="AE128" s="38">
        <f t="shared" si="60"/>
        <v>1000</v>
      </c>
      <c r="AF128" s="462">
        <f t="shared" si="61"/>
        <v>700</v>
      </c>
      <c r="AG128" s="262"/>
      <c r="AH128" s="460">
        <f t="shared" si="62"/>
        <v>5</v>
      </c>
      <c r="AI128" s="38">
        <f t="shared" si="63"/>
        <v>7</v>
      </c>
      <c r="AJ128" s="462">
        <f t="shared" si="64"/>
        <v>18</v>
      </c>
      <c r="AK128" s="463">
        <f t="shared" si="65"/>
        <v>3</v>
      </c>
      <c r="AL128" s="259">
        <f t="shared" si="66"/>
        <v>3</v>
      </c>
      <c r="AM128" s="176">
        <f t="shared" si="67"/>
        <v>1</v>
      </c>
      <c r="AN128" s="189">
        <f t="shared" si="68"/>
        <v>2</v>
      </c>
      <c r="AO128" s="181">
        <f t="shared" si="69"/>
        <v>2</v>
      </c>
      <c r="AP128" s="265"/>
      <c r="AQ128" s="169"/>
    </row>
    <row r="129" spans="2:43">
      <c r="B129" s="167" t="s">
        <v>1271</v>
      </c>
      <c r="C129" s="168" t="s">
        <v>276</v>
      </c>
      <c r="D129" s="45" t="str">
        <f t="shared" si="35"/>
        <v>軽空母</v>
      </c>
      <c r="E129" s="174">
        <f t="shared" si="36"/>
        <v>46</v>
      </c>
      <c r="F129" s="183">
        <f t="shared" si="37"/>
        <v>19</v>
      </c>
      <c r="G129" s="176">
        <f t="shared" si="38"/>
        <v>0</v>
      </c>
      <c r="H129" s="189">
        <f t="shared" si="39"/>
        <v>59</v>
      </c>
      <c r="I129" s="181">
        <f t="shared" si="40"/>
        <v>39</v>
      </c>
      <c r="J129" s="208">
        <f t="shared" si="41"/>
        <v>0</v>
      </c>
      <c r="K129" s="116">
        <f t="shared" si="42"/>
        <v>68</v>
      </c>
      <c r="L129" s="118">
        <f t="shared" si="43"/>
        <v>70</v>
      </c>
      <c r="M129" s="187">
        <f t="shared" si="44"/>
        <v>49</v>
      </c>
      <c r="N129" s="191">
        <f t="shared" si="45"/>
        <v>58</v>
      </c>
      <c r="O129" s="38" t="str">
        <f t="shared" si="46"/>
        <v>低速</v>
      </c>
      <c r="P129" s="185" t="str">
        <f t="shared" si="47"/>
        <v>短</v>
      </c>
      <c r="Q129" s="460">
        <f t="shared" si="48"/>
        <v>40</v>
      </c>
      <c r="R129" s="461">
        <f t="shared" si="49"/>
        <v>40</v>
      </c>
      <c r="S129" s="265"/>
      <c r="T129" s="554">
        <f t="shared" si="50"/>
        <v>12</v>
      </c>
      <c r="U129" s="555" t="str">
        <f t="shared" si="51"/>
        <v>九六式艦戦</v>
      </c>
      <c r="V129" s="554">
        <f t="shared" si="52"/>
        <v>18</v>
      </c>
      <c r="W129" s="555" t="str">
        <f t="shared" si="53"/>
        <v>九九式艦爆</v>
      </c>
      <c r="X129" s="554">
        <f t="shared" si="54"/>
        <v>18</v>
      </c>
      <c r="Y129" s="555" t="str">
        <f t="shared" si="55"/>
        <v>九七式艦攻</v>
      </c>
      <c r="Z129" s="554">
        <f t="shared" si="56"/>
        <v>10</v>
      </c>
      <c r="AA129" s="555" t="str">
        <f t="shared" si="57"/>
        <v>-</v>
      </c>
      <c r="AB129" s="265"/>
      <c r="AC129" s="185">
        <f t="shared" si="58"/>
        <v>25</v>
      </c>
      <c r="AD129" s="267" t="str">
        <f t="shared" si="59"/>
        <v>-</v>
      </c>
      <c r="AE129" s="38">
        <f t="shared" si="60"/>
        <v>500</v>
      </c>
      <c r="AF129" s="462">
        <f t="shared" si="61"/>
        <v>250</v>
      </c>
      <c r="AG129" s="262"/>
      <c r="AH129" s="460">
        <f t="shared" si="62"/>
        <v>6</v>
      </c>
      <c r="AI129" s="38">
        <f t="shared" si="63"/>
        <v>6</v>
      </c>
      <c r="AJ129" s="462">
        <f t="shared" si="64"/>
        <v>20</v>
      </c>
      <c r="AK129" s="463">
        <f t="shared" si="65"/>
        <v>6</v>
      </c>
      <c r="AL129" s="259">
        <f t="shared" si="66"/>
        <v>0</v>
      </c>
      <c r="AM129" s="176">
        <f t="shared" si="67"/>
        <v>0</v>
      </c>
      <c r="AN129" s="189">
        <f t="shared" si="68"/>
        <v>3</v>
      </c>
      <c r="AO129" s="181">
        <f t="shared" si="69"/>
        <v>2</v>
      </c>
      <c r="AP129" s="265"/>
      <c r="AQ129" s="169"/>
    </row>
    <row r="130" spans="2:43">
      <c r="B130" s="167" t="s">
        <v>1272</v>
      </c>
      <c r="C130" s="168" t="s">
        <v>553</v>
      </c>
      <c r="D130" s="45" t="str">
        <f t="shared" si="35"/>
        <v>軽空母</v>
      </c>
      <c r="E130" s="174">
        <f t="shared" si="36"/>
        <v>57</v>
      </c>
      <c r="F130" s="183">
        <f t="shared" si="37"/>
        <v>29</v>
      </c>
      <c r="G130" s="176">
        <f t="shared" si="38"/>
        <v>0</v>
      </c>
      <c r="H130" s="189">
        <f t="shared" si="39"/>
        <v>69</v>
      </c>
      <c r="I130" s="181">
        <f t="shared" si="40"/>
        <v>59</v>
      </c>
      <c r="J130" s="208">
        <f t="shared" si="41"/>
        <v>0</v>
      </c>
      <c r="K130" s="116">
        <f t="shared" si="42"/>
        <v>92</v>
      </c>
      <c r="L130" s="118">
        <f t="shared" si="43"/>
        <v>101</v>
      </c>
      <c r="M130" s="187">
        <f t="shared" si="44"/>
        <v>59</v>
      </c>
      <c r="N130" s="191">
        <f t="shared" si="45"/>
        <v>66</v>
      </c>
      <c r="O130" s="38" t="str">
        <f t="shared" si="46"/>
        <v>低速</v>
      </c>
      <c r="P130" s="185" t="str">
        <f t="shared" si="47"/>
        <v>短</v>
      </c>
      <c r="Q130" s="171">
        <f t="shared" si="48"/>
        <v>45</v>
      </c>
      <c r="R130" s="180">
        <f t="shared" si="49"/>
        <v>45</v>
      </c>
      <c r="S130" s="265"/>
      <c r="T130" s="554">
        <f t="shared" si="50"/>
        <v>18</v>
      </c>
      <c r="U130" s="555" t="str">
        <f t="shared" si="51"/>
        <v>零式艦戦52型</v>
      </c>
      <c r="V130" s="554">
        <f t="shared" si="52"/>
        <v>18</v>
      </c>
      <c r="W130" s="555" t="str">
        <f t="shared" si="53"/>
        <v>彗星</v>
      </c>
      <c r="X130" s="554">
        <f t="shared" si="54"/>
        <v>18</v>
      </c>
      <c r="Y130" s="555" t="str">
        <f t="shared" si="55"/>
        <v>九七式艦攻</v>
      </c>
      <c r="Z130" s="554">
        <f t="shared" si="56"/>
        <v>12</v>
      </c>
      <c r="AA130" s="555" t="str">
        <f t="shared" si="57"/>
        <v>-</v>
      </c>
      <c r="AB130" s="265"/>
      <c r="AC130" s="185" t="str">
        <f t="shared" si="58"/>
        <v>-</v>
      </c>
      <c r="AD130" s="267" t="str">
        <f t="shared" si="59"/>
        <v>-</v>
      </c>
      <c r="AE130" s="38" t="str">
        <f t="shared" si="60"/>
        <v>-</v>
      </c>
      <c r="AF130" s="52" t="str">
        <f t="shared" si="61"/>
        <v>-</v>
      </c>
      <c r="AG130" s="262"/>
      <c r="AH130" s="171">
        <f t="shared" si="62"/>
        <v>6</v>
      </c>
      <c r="AI130" s="38">
        <f t="shared" si="63"/>
        <v>10</v>
      </c>
      <c r="AJ130" s="52">
        <f t="shared" si="64"/>
        <v>25</v>
      </c>
      <c r="AK130" s="41">
        <f t="shared" si="65"/>
        <v>8</v>
      </c>
      <c r="AL130" s="259">
        <f t="shared" si="66"/>
        <v>0</v>
      </c>
      <c r="AM130" s="176">
        <f t="shared" si="67"/>
        <v>0</v>
      </c>
      <c r="AN130" s="189">
        <f t="shared" si="68"/>
        <v>3</v>
      </c>
      <c r="AO130" s="181">
        <f t="shared" si="69"/>
        <v>3</v>
      </c>
      <c r="AP130" s="265"/>
      <c r="AQ130" s="169"/>
    </row>
    <row r="131" spans="2:43">
      <c r="B131" s="167" t="s">
        <v>1273</v>
      </c>
      <c r="C131" s="168" t="s">
        <v>308</v>
      </c>
      <c r="D131" s="45" t="str">
        <f t="shared" si="35"/>
        <v>軽空母</v>
      </c>
      <c r="E131" s="174">
        <f t="shared" si="36"/>
        <v>46</v>
      </c>
      <c r="F131" s="183">
        <f t="shared" si="37"/>
        <v>19</v>
      </c>
      <c r="G131" s="176">
        <f t="shared" si="38"/>
        <v>0</v>
      </c>
      <c r="H131" s="189">
        <f t="shared" si="39"/>
        <v>59</v>
      </c>
      <c r="I131" s="181">
        <f t="shared" si="40"/>
        <v>39</v>
      </c>
      <c r="J131" s="208">
        <f t="shared" si="41"/>
        <v>0</v>
      </c>
      <c r="K131" s="116">
        <f t="shared" si="42"/>
        <v>68</v>
      </c>
      <c r="L131" s="118">
        <f t="shared" si="43"/>
        <v>70</v>
      </c>
      <c r="M131" s="187">
        <f t="shared" si="44"/>
        <v>79</v>
      </c>
      <c r="N131" s="191">
        <f t="shared" si="45"/>
        <v>58</v>
      </c>
      <c r="O131" s="38" t="str">
        <f t="shared" si="46"/>
        <v>低速</v>
      </c>
      <c r="P131" s="185" t="str">
        <f t="shared" si="47"/>
        <v>短</v>
      </c>
      <c r="Q131" s="460">
        <f t="shared" si="48"/>
        <v>40</v>
      </c>
      <c r="R131" s="461">
        <f t="shared" si="49"/>
        <v>40</v>
      </c>
      <c r="S131" s="265"/>
      <c r="T131" s="554">
        <f t="shared" si="50"/>
        <v>12</v>
      </c>
      <c r="U131" s="555" t="str">
        <f t="shared" si="51"/>
        <v>九六式艦戦</v>
      </c>
      <c r="V131" s="554">
        <f t="shared" si="52"/>
        <v>18</v>
      </c>
      <c r="W131" s="555" t="str">
        <f t="shared" si="53"/>
        <v>九九式艦爆</v>
      </c>
      <c r="X131" s="554">
        <f t="shared" si="54"/>
        <v>18</v>
      </c>
      <c r="Y131" s="555" t="str">
        <f t="shared" si="55"/>
        <v>九七式艦攻</v>
      </c>
      <c r="Z131" s="554">
        <f t="shared" si="56"/>
        <v>10</v>
      </c>
      <c r="AA131" s="555" t="str">
        <f t="shared" si="57"/>
        <v>-</v>
      </c>
      <c r="AB131" s="265"/>
      <c r="AC131" s="185">
        <f t="shared" si="58"/>
        <v>25</v>
      </c>
      <c r="AD131" s="267" t="str">
        <f t="shared" si="59"/>
        <v>-</v>
      </c>
      <c r="AE131" s="38">
        <f t="shared" si="60"/>
        <v>500</v>
      </c>
      <c r="AF131" s="462">
        <f t="shared" si="61"/>
        <v>250</v>
      </c>
      <c r="AG131" s="262"/>
      <c r="AH131" s="460">
        <f t="shared" si="62"/>
        <v>6</v>
      </c>
      <c r="AI131" s="38">
        <f t="shared" si="63"/>
        <v>6</v>
      </c>
      <c r="AJ131" s="462">
        <f t="shared" si="64"/>
        <v>20</v>
      </c>
      <c r="AK131" s="463">
        <f t="shared" si="65"/>
        <v>6</v>
      </c>
      <c r="AL131" s="259">
        <f t="shared" si="66"/>
        <v>0</v>
      </c>
      <c r="AM131" s="176">
        <f t="shared" si="67"/>
        <v>0</v>
      </c>
      <c r="AN131" s="189">
        <f t="shared" si="68"/>
        <v>3</v>
      </c>
      <c r="AO131" s="181">
        <f t="shared" si="69"/>
        <v>2</v>
      </c>
      <c r="AP131" s="265"/>
      <c r="AQ131" s="169"/>
    </row>
    <row r="132" spans="2:43">
      <c r="B132" s="167" t="s">
        <v>1274</v>
      </c>
      <c r="C132" s="168" t="s">
        <v>554</v>
      </c>
      <c r="D132" s="45" t="str">
        <f t="shared" si="35"/>
        <v>軽空母</v>
      </c>
      <c r="E132" s="174">
        <f t="shared" si="36"/>
        <v>57</v>
      </c>
      <c r="F132" s="183">
        <f t="shared" si="37"/>
        <v>29</v>
      </c>
      <c r="G132" s="176">
        <f t="shared" si="38"/>
        <v>0</v>
      </c>
      <c r="H132" s="189">
        <f t="shared" si="39"/>
        <v>69</v>
      </c>
      <c r="I132" s="181">
        <f t="shared" si="40"/>
        <v>59</v>
      </c>
      <c r="J132" s="208">
        <f t="shared" si="41"/>
        <v>0</v>
      </c>
      <c r="K132" s="116">
        <f t="shared" si="42"/>
        <v>92</v>
      </c>
      <c r="L132" s="118">
        <f t="shared" si="43"/>
        <v>101</v>
      </c>
      <c r="M132" s="187">
        <f t="shared" si="44"/>
        <v>79</v>
      </c>
      <c r="N132" s="191">
        <f t="shared" si="45"/>
        <v>66</v>
      </c>
      <c r="O132" s="38" t="str">
        <f t="shared" si="46"/>
        <v>低速</v>
      </c>
      <c r="P132" s="185" t="str">
        <f t="shared" si="47"/>
        <v>短</v>
      </c>
      <c r="Q132" s="460">
        <f t="shared" si="48"/>
        <v>45</v>
      </c>
      <c r="R132" s="461">
        <f t="shared" si="49"/>
        <v>45</v>
      </c>
      <c r="S132" s="265"/>
      <c r="T132" s="554">
        <f t="shared" si="50"/>
        <v>18</v>
      </c>
      <c r="U132" s="555" t="str">
        <f t="shared" si="51"/>
        <v>零式艦戦52型</v>
      </c>
      <c r="V132" s="554">
        <f t="shared" si="52"/>
        <v>18</v>
      </c>
      <c r="W132" s="555" t="str">
        <f t="shared" si="53"/>
        <v>彗星</v>
      </c>
      <c r="X132" s="554">
        <f t="shared" si="54"/>
        <v>18</v>
      </c>
      <c r="Y132" s="555" t="str">
        <f t="shared" si="55"/>
        <v>九七式艦攻</v>
      </c>
      <c r="Z132" s="554">
        <f t="shared" si="56"/>
        <v>12</v>
      </c>
      <c r="AA132" s="555" t="str">
        <f t="shared" si="57"/>
        <v>-</v>
      </c>
      <c r="AB132" s="265"/>
      <c r="AC132" s="185">
        <f t="shared" si="58"/>
        <v>80</v>
      </c>
      <c r="AD132" s="267" t="str">
        <f t="shared" si="59"/>
        <v>-</v>
      </c>
      <c r="AE132" s="38">
        <f t="shared" si="60"/>
        <v>900</v>
      </c>
      <c r="AF132" s="462">
        <f t="shared" si="61"/>
        <v>1400</v>
      </c>
      <c r="AG132" s="262"/>
      <c r="AH132" s="460">
        <f t="shared" si="62"/>
        <v>6</v>
      </c>
      <c r="AI132" s="38">
        <f t="shared" si="63"/>
        <v>10</v>
      </c>
      <c r="AJ132" s="462">
        <f t="shared" si="64"/>
        <v>25</v>
      </c>
      <c r="AK132" s="463">
        <f t="shared" si="65"/>
        <v>8</v>
      </c>
      <c r="AL132" s="259">
        <f t="shared" si="66"/>
        <v>0</v>
      </c>
      <c r="AM132" s="176">
        <f t="shared" si="67"/>
        <v>0</v>
      </c>
      <c r="AN132" s="189">
        <f t="shared" si="68"/>
        <v>3</v>
      </c>
      <c r="AO132" s="181">
        <f t="shared" si="69"/>
        <v>3</v>
      </c>
      <c r="AP132" s="265"/>
      <c r="AQ132" s="169"/>
    </row>
    <row r="133" spans="2:43">
      <c r="B133" s="167" t="s">
        <v>1275</v>
      </c>
      <c r="C133" s="168" t="s">
        <v>310</v>
      </c>
      <c r="D133" s="45" t="str">
        <f t="shared" si="35"/>
        <v>駆逐艦</v>
      </c>
      <c r="E133" s="174">
        <f t="shared" si="36"/>
        <v>19</v>
      </c>
      <c r="F133" s="183">
        <f t="shared" si="37"/>
        <v>29</v>
      </c>
      <c r="G133" s="176">
        <f t="shared" si="38"/>
        <v>69</v>
      </c>
      <c r="H133" s="189">
        <f t="shared" si="39"/>
        <v>39</v>
      </c>
      <c r="I133" s="181">
        <f t="shared" si="40"/>
        <v>19</v>
      </c>
      <c r="J133" s="208">
        <f t="shared" si="41"/>
        <v>65</v>
      </c>
      <c r="K133" s="116">
        <f t="shared" si="42"/>
        <v>100</v>
      </c>
      <c r="L133" s="118">
        <f t="shared" si="43"/>
        <v>26</v>
      </c>
      <c r="M133" s="187">
        <f t="shared" si="44"/>
        <v>49</v>
      </c>
      <c r="N133" s="191">
        <f t="shared" si="45"/>
        <v>0</v>
      </c>
      <c r="O133" s="38" t="str">
        <f t="shared" si="46"/>
        <v>高速</v>
      </c>
      <c r="P133" s="185" t="str">
        <f t="shared" si="47"/>
        <v>短</v>
      </c>
      <c r="Q133" s="171">
        <f t="shared" si="48"/>
        <v>15</v>
      </c>
      <c r="R133" s="180">
        <f t="shared" si="49"/>
        <v>20</v>
      </c>
      <c r="S133" s="265"/>
      <c r="T133" s="554">
        <f t="shared" si="50"/>
        <v>0</v>
      </c>
      <c r="U133" s="555" t="str">
        <f t="shared" si="51"/>
        <v>12.7cm連装砲</v>
      </c>
      <c r="V133" s="554">
        <f t="shared" si="52"/>
        <v>0</v>
      </c>
      <c r="W133" s="555" t="str">
        <f t="shared" si="53"/>
        <v>-</v>
      </c>
      <c r="X133" s="554">
        <f t="shared" si="54"/>
        <v>0</v>
      </c>
      <c r="Y133" s="555" t="str">
        <f t="shared" si="55"/>
        <v>-</v>
      </c>
      <c r="Z133" s="554">
        <f t="shared" si="56"/>
        <v>0</v>
      </c>
      <c r="AA133" s="555" t="str">
        <f t="shared" si="57"/>
        <v>-</v>
      </c>
      <c r="AB133" s="265"/>
      <c r="AC133" s="185">
        <f t="shared" si="58"/>
        <v>20</v>
      </c>
      <c r="AD133" s="267" t="str">
        <f t="shared" si="59"/>
        <v>-</v>
      </c>
      <c r="AE133" s="38">
        <f t="shared" si="60"/>
        <v>100</v>
      </c>
      <c r="AF133" s="52">
        <f t="shared" si="61"/>
        <v>100</v>
      </c>
      <c r="AG133" s="262"/>
      <c r="AH133" s="171">
        <f t="shared" si="62"/>
        <v>1</v>
      </c>
      <c r="AI133" s="38">
        <f t="shared" si="63"/>
        <v>1</v>
      </c>
      <c r="AJ133" s="52">
        <f t="shared" si="64"/>
        <v>5</v>
      </c>
      <c r="AK133" s="41">
        <f t="shared" si="65"/>
        <v>0</v>
      </c>
      <c r="AL133" s="259">
        <f t="shared" si="66"/>
        <v>0</v>
      </c>
      <c r="AM133" s="176">
        <f t="shared" si="67"/>
        <v>1</v>
      </c>
      <c r="AN133" s="189">
        <f t="shared" si="68"/>
        <v>0</v>
      </c>
      <c r="AO133" s="181">
        <f t="shared" si="69"/>
        <v>0</v>
      </c>
      <c r="AP133" s="265"/>
      <c r="AQ133" s="169"/>
    </row>
    <row r="134" spans="2:43">
      <c r="B134" s="167" t="s">
        <v>1276</v>
      </c>
      <c r="C134" s="168" t="s">
        <v>500</v>
      </c>
      <c r="D134" s="45" t="str">
        <f t="shared" si="35"/>
        <v>駆逐艦</v>
      </c>
      <c r="E134" s="174">
        <f t="shared" si="36"/>
        <v>35</v>
      </c>
      <c r="F134" s="183">
        <f t="shared" si="37"/>
        <v>49</v>
      </c>
      <c r="G134" s="176">
        <f t="shared" si="38"/>
        <v>79</v>
      </c>
      <c r="H134" s="189">
        <f t="shared" si="39"/>
        <v>49</v>
      </c>
      <c r="I134" s="181">
        <f t="shared" si="40"/>
        <v>49</v>
      </c>
      <c r="J134" s="208">
        <f t="shared" si="41"/>
        <v>78</v>
      </c>
      <c r="K134" s="116">
        <f t="shared" si="42"/>
        <v>113</v>
      </c>
      <c r="L134" s="118">
        <f t="shared" si="43"/>
        <v>57</v>
      </c>
      <c r="M134" s="187">
        <f t="shared" si="44"/>
        <v>59</v>
      </c>
      <c r="N134" s="191">
        <f t="shared" si="45"/>
        <v>0</v>
      </c>
      <c r="O134" s="38" t="str">
        <f t="shared" si="46"/>
        <v>高速</v>
      </c>
      <c r="P134" s="185" t="str">
        <f t="shared" si="47"/>
        <v>短</v>
      </c>
      <c r="Q134" s="460">
        <f t="shared" si="48"/>
        <v>15</v>
      </c>
      <c r="R134" s="461">
        <f t="shared" si="49"/>
        <v>20</v>
      </c>
      <c r="S134" s="265"/>
      <c r="T134" s="554">
        <f t="shared" si="50"/>
        <v>0</v>
      </c>
      <c r="U134" s="555" t="str">
        <f t="shared" si="51"/>
        <v>10cm連装高角砲</v>
      </c>
      <c r="V134" s="554">
        <f t="shared" si="52"/>
        <v>0</v>
      </c>
      <c r="W134" s="555" t="str">
        <f t="shared" si="53"/>
        <v>61cm三連装魚雷</v>
      </c>
      <c r="X134" s="554">
        <f t="shared" si="54"/>
        <v>0</v>
      </c>
      <c r="Y134" s="555" t="str">
        <f t="shared" si="55"/>
        <v>-</v>
      </c>
      <c r="Z134" s="554">
        <f t="shared" si="56"/>
        <v>0</v>
      </c>
      <c r="AA134" s="555" t="str">
        <f t="shared" si="57"/>
        <v>-</v>
      </c>
      <c r="AB134" s="265"/>
      <c r="AC134" s="185" t="str">
        <f t="shared" si="58"/>
        <v>-</v>
      </c>
      <c r="AD134" s="267" t="str">
        <f t="shared" si="59"/>
        <v>-</v>
      </c>
      <c r="AE134" s="38" t="str">
        <f t="shared" si="60"/>
        <v>-</v>
      </c>
      <c r="AF134" s="462" t="str">
        <f t="shared" si="61"/>
        <v>-</v>
      </c>
      <c r="AG134" s="262"/>
      <c r="AH134" s="460">
        <f t="shared" si="62"/>
        <v>1</v>
      </c>
      <c r="AI134" s="38">
        <f t="shared" si="63"/>
        <v>2</v>
      </c>
      <c r="AJ134" s="462">
        <f t="shared" si="64"/>
        <v>10</v>
      </c>
      <c r="AK134" s="463">
        <f t="shared" si="65"/>
        <v>0</v>
      </c>
      <c r="AL134" s="259">
        <f t="shared" si="66"/>
        <v>1</v>
      </c>
      <c r="AM134" s="176">
        <f t="shared" si="67"/>
        <v>1</v>
      </c>
      <c r="AN134" s="189">
        <f t="shared" si="68"/>
        <v>1</v>
      </c>
      <c r="AO134" s="181">
        <f t="shared" si="69"/>
        <v>1</v>
      </c>
      <c r="AP134" s="265"/>
      <c r="AQ134" s="169"/>
    </row>
    <row r="135" spans="2:43">
      <c r="B135" s="167" t="s">
        <v>1277</v>
      </c>
      <c r="C135" s="168" t="s">
        <v>159</v>
      </c>
      <c r="D135" s="45" t="str">
        <f t="shared" si="35"/>
        <v>駆逐艦</v>
      </c>
      <c r="E135" s="174">
        <f t="shared" si="36"/>
        <v>19</v>
      </c>
      <c r="F135" s="183">
        <f t="shared" si="37"/>
        <v>29</v>
      </c>
      <c r="G135" s="176">
        <f t="shared" si="38"/>
        <v>69</v>
      </c>
      <c r="H135" s="189">
        <f t="shared" si="39"/>
        <v>39</v>
      </c>
      <c r="I135" s="181">
        <f t="shared" si="40"/>
        <v>19</v>
      </c>
      <c r="J135" s="208">
        <f t="shared" si="41"/>
        <v>65</v>
      </c>
      <c r="K135" s="116">
        <f t="shared" si="42"/>
        <v>100</v>
      </c>
      <c r="L135" s="118">
        <f t="shared" si="43"/>
        <v>26</v>
      </c>
      <c r="M135" s="187">
        <f t="shared" si="44"/>
        <v>49</v>
      </c>
      <c r="N135" s="191">
        <f t="shared" si="45"/>
        <v>0</v>
      </c>
      <c r="O135" s="38" t="str">
        <f t="shared" si="46"/>
        <v>高速</v>
      </c>
      <c r="P135" s="185" t="str">
        <f t="shared" si="47"/>
        <v>短</v>
      </c>
      <c r="Q135" s="460">
        <f t="shared" si="48"/>
        <v>15</v>
      </c>
      <c r="R135" s="461">
        <f t="shared" si="49"/>
        <v>20</v>
      </c>
      <c r="S135" s="265"/>
      <c r="T135" s="554">
        <f t="shared" si="50"/>
        <v>0</v>
      </c>
      <c r="U135" s="555" t="str">
        <f t="shared" si="51"/>
        <v>12.7cm連装砲</v>
      </c>
      <c r="V135" s="554">
        <f t="shared" si="52"/>
        <v>0</v>
      </c>
      <c r="W135" s="555" t="str">
        <f t="shared" si="53"/>
        <v>-</v>
      </c>
      <c r="X135" s="554">
        <f t="shared" si="54"/>
        <v>0</v>
      </c>
      <c r="Y135" s="555" t="str">
        <f t="shared" si="55"/>
        <v>-</v>
      </c>
      <c r="Z135" s="554">
        <f t="shared" si="56"/>
        <v>0</v>
      </c>
      <c r="AA135" s="555" t="str">
        <f t="shared" si="57"/>
        <v>-</v>
      </c>
      <c r="AB135" s="265"/>
      <c r="AC135" s="185">
        <f t="shared" si="58"/>
        <v>20</v>
      </c>
      <c r="AD135" s="267" t="str">
        <f t="shared" si="59"/>
        <v>-</v>
      </c>
      <c r="AE135" s="38">
        <f t="shared" si="60"/>
        <v>100</v>
      </c>
      <c r="AF135" s="462">
        <f t="shared" si="61"/>
        <v>100</v>
      </c>
      <c r="AG135" s="262"/>
      <c r="AH135" s="460">
        <f t="shared" si="62"/>
        <v>1</v>
      </c>
      <c r="AI135" s="38">
        <f t="shared" si="63"/>
        <v>1</v>
      </c>
      <c r="AJ135" s="462">
        <f t="shared" si="64"/>
        <v>5</v>
      </c>
      <c r="AK135" s="463">
        <f t="shared" si="65"/>
        <v>0</v>
      </c>
      <c r="AL135" s="259">
        <f t="shared" si="66"/>
        <v>0</v>
      </c>
      <c r="AM135" s="176">
        <f t="shared" si="67"/>
        <v>1</v>
      </c>
      <c r="AN135" s="189">
        <f t="shared" si="68"/>
        <v>0</v>
      </c>
      <c r="AO135" s="181">
        <f t="shared" si="69"/>
        <v>0</v>
      </c>
      <c r="AP135" s="265"/>
      <c r="AQ135" s="169"/>
    </row>
    <row r="136" spans="2:43">
      <c r="B136" s="167" t="s">
        <v>1278</v>
      </c>
      <c r="C136" s="168" t="s">
        <v>501</v>
      </c>
      <c r="D136" s="45" t="str">
        <f t="shared" ref="D136:D199" si="70">VLOOKUP(VLOOKUP($C136,舰娘数据_舰娘名基准全数据,3,0),数据转换_舰种,2,0)</f>
        <v>駆逐艦</v>
      </c>
      <c r="E136" s="174">
        <f t="shared" ref="E136:E199" si="71">VLOOKUP(C136,舰娘数据_舰娘名基准全数据,IF($C$4 = "最终值(Lv.155)",12,10),0)</f>
        <v>35</v>
      </c>
      <c r="F136" s="183">
        <f t="shared" ref="F136:F199" si="72">VLOOKUP(C136,舰娘数据_舰娘名基准全数据,IF($C$4 = "初期值",13,14),0)</f>
        <v>49</v>
      </c>
      <c r="G136" s="176">
        <f t="shared" ref="G136:G199" si="73">VLOOKUP(C136,舰娘数据_舰娘名基准全数据,IF($C$4 = "初期值",15,16),0)</f>
        <v>79</v>
      </c>
      <c r="H136" s="189">
        <f t="shared" ref="H136:H199" si="74">VLOOKUP(C136,舰娘数据_舰娘名基准全数据,IF($C$4 = "初期值",17,18),0)</f>
        <v>49</v>
      </c>
      <c r="I136" s="181">
        <f t="shared" ref="I136:I199" si="75">VLOOKUP(C136,舰娘数据_舰娘名基准全数据,IF($C$4 = "初期值",19,20),0)</f>
        <v>49</v>
      </c>
      <c r="J136" s="208">
        <f t="shared" ref="J136:J199" si="76">VLOOKUP(C136,舰娘数据_舰娘名基准全数据,IF($C$4 = "初期值",21,IF($C$4 = "最终值(Lv.99)",22,23)),0)</f>
        <v>78</v>
      </c>
      <c r="K136" s="116">
        <f t="shared" ref="K136:K199" si="77">VLOOKUP(C136,舰娘数据_舰娘名基准全数据,IF($C$4 = "初期值",24,IF($C$4 = "最终值(Lv.99)",25,26)),0)</f>
        <v>113</v>
      </c>
      <c r="L136" s="118">
        <f t="shared" ref="L136:L199" si="78">VLOOKUP(C136,舰娘数据_舰娘名基准全数据,IF($C$4 = "初期值",27,IF($C$4 = "最终值(Lv.99)",28,29)),0)</f>
        <v>57</v>
      </c>
      <c r="M136" s="187">
        <f t="shared" ref="M136:M199" si="79">VLOOKUP(C136,舰娘数据_舰娘名基准全数据,IF($C$4 = "初期值",30,31),0)</f>
        <v>59</v>
      </c>
      <c r="N136" s="191">
        <f t="shared" ref="N136:N199" si="80">VLOOKUP(C136,舰娘数据_舰娘名基准全数据,36,0)+VLOOKUP(C136,舰娘数据_舰娘名基准全数据,37,0)+VLOOKUP(C136,舰娘数据_舰娘名基准全数据,38,0)+VLOOKUP(C136,舰娘数据_舰娘名基准全数据,39,0)</f>
        <v>0</v>
      </c>
      <c r="O136" s="38" t="str">
        <f t="shared" ref="O136:O199" si="81">VLOOKUP(VLOOKUP($C136,舰娘数据_舰娘名基准全数据,32,0),数据转换_速力,2,0)</f>
        <v>高速</v>
      </c>
      <c r="P136" s="185" t="str">
        <f t="shared" ref="P136:P199" si="82">VLOOKUP(VLOOKUP($C136,舰娘数据_舰娘名基准全数据,33,0),数据转换_射程,2,0)</f>
        <v>短</v>
      </c>
      <c r="Q136" s="460">
        <f t="shared" ref="Q136:Q199" si="83">VLOOKUP(C136,舰娘数据_舰娘名基准全数据,55,0)</f>
        <v>15</v>
      </c>
      <c r="R136" s="461">
        <f t="shared" ref="R136:R199" si="84">VLOOKUP(C136,舰娘数据_舰娘名基准全数据,56,0)</f>
        <v>20</v>
      </c>
      <c r="S136" s="265"/>
      <c r="T136" s="554">
        <f t="shared" ref="T136:T199" si="85">VLOOKUP(C136,舰娘数据_舰娘名基准全数据,36,0)</f>
        <v>0</v>
      </c>
      <c r="U136" s="555" t="str">
        <f t="shared" ref="U136:U199" si="86">IF(VLOOKUP($C136,舰娘数据_舰娘名基准全数据,41,0)&gt;0,VLOOKUP(VLOOKUP($C136,舰娘数据_舰娘名基准全数据,41,0),舰娘装备数据_装备号基准全数据,2,0),"-")</f>
        <v>10cm連装高角砲</v>
      </c>
      <c r="V136" s="554">
        <f t="shared" ref="V136:V199" si="87">VLOOKUP(C136,舰娘数据_舰娘名基准全数据,37,0)</f>
        <v>0</v>
      </c>
      <c r="W136" s="555" t="str">
        <f t="shared" ref="W136:W199" si="88">IF(VLOOKUP($C136,舰娘数据_舰娘名基准全数据,42,0)&gt;0,VLOOKUP(VLOOKUP($C136,舰娘数据_舰娘名基准全数据,42,0),舰娘装备数据_装备号基准全数据,2,0),"-")</f>
        <v>61cm三連装魚雷</v>
      </c>
      <c r="X136" s="554">
        <f t="shared" ref="X136:X199" si="89">VLOOKUP(C136,舰娘数据_舰娘名基准全数据,38,0)</f>
        <v>0</v>
      </c>
      <c r="Y136" s="555" t="str">
        <f t="shared" ref="Y136:Y199" si="90">IF(VLOOKUP($C136,舰娘数据_舰娘名基准全数据,43,0)&gt;0,VLOOKUP(VLOOKUP($C136,舰娘数据_舰娘名基准全数据,43,0),舰娘装备数据_装备号基准全数据,2,0),"-")</f>
        <v>-</v>
      </c>
      <c r="Z136" s="554">
        <f t="shared" ref="Z136:Z199" si="91">VLOOKUP(C136,舰娘数据_舰娘名基准全数据,39,0)</f>
        <v>0</v>
      </c>
      <c r="AA136" s="555" t="str">
        <f t="shared" ref="AA136:AA199" si="92">IF(VLOOKUP($C136,舰娘数据_舰娘名基准全数据,44,0)&gt;0,VLOOKUP(VLOOKUP($C136,舰娘数据_舰娘名基准全数据,44,0),舰娘装备数据_装备号基准全数据,2,0),"-")</f>
        <v>-</v>
      </c>
      <c r="AB136" s="265"/>
      <c r="AC136" s="185" t="str">
        <f t="shared" ref="AC136:AC199" si="93">IF(VLOOKUP(C136,舰娘数据_舰娘名基准全数据,6,0)&gt;0,VLOOKUP(C136,舰娘数据_舰娘名基准全数据,6,0),"-")</f>
        <v>-</v>
      </c>
      <c r="AD136" s="267" t="str">
        <f t="shared" ref="AD136:AD199" si="94">IF(VLOOKUP(C136,舰娘数据_舰娘名基准全数据,9,0)&gt;0,1,"-")</f>
        <v>-</v>
      </c>
      <c r="AE136" s="38" t="str">
        <f t="shared" ref="AE136:AE199" si="95">IF(VLOOKUP(C136,舰娘数据_舰娘名基准全数据,7,0)&gt;0,VLOOKUP(C136,舰娘数据_舰娘名基准全数据,7,0),"-")</f>
        <v>-</v>
      </c>
      <c r="AF136" s="462" t="str">
        <f t="shared" ref="AF136:AF199" si="96">IF(VLOOKUP(C136,舰娘数据_舰娘名基准全数据,8,0)&gt;0,VLOOKUP(C136,舰娘数据_舰娘名基准全数据,8,0),"-")</f>
        <v>-</v>
      </c>
      <c r="AG136" s="262"/>
      <c r="AH136" s="460">
        <f t="shared" ref="AH136:AH199" si="97">VLOOKUP(C136,舰娘数据_舰娘名基准全数据,47,0)</f>
        <v>1</v>
      </c>
      <c r="AI136" s="38">
        <f t="shared" ref="AI136:AI199" si="98">VLOOKUP(C136,舰娘数据_舰娘名基准全数据,48,0)</f>
        <v>2</v>
      </c>
      <c r="AJ136" s="462">
        <f t="shared" ref="AJ136:AJ199" si="99">VLOOKUP(C136,舰娘数据_舰娘名基准全数据,49,0)</f>
        <v>10</v>
      </c>
      <c r="AK136" s="463">
        <f t="shared" ref="AK136:AK199" si="100">VLOOKUP(C136,舰娘数据_舰娘名基准全数据,50,0)</f>
        <v>0</v>
      </c>
      <c r="AL136" s="259">
        <f t="shared" ref="AL136:AL199" si="101">VLOOKUP(C136,舰娘数据_舰娘名基准全数据,51,0)</f>
        <v>1</v>
      </c>
      <c r="AM136" s="176">
        <f t="shared" ref="AM136:AM199" si="102">VLOOKUP(C136,舰娘数据_舰娘名基准全数据,52,0)</f>
        <v>1</v>
      </c>
      <c r="AN136" s="189">
        <f t="shared" ref="AN136:AN199" si="103">VLOOKUP(C136,舰娘数据_舰娘名基准全数据,53,0)</f>
        <v>1</v>
      </c>
      <c r="AO136" s="181">
        <f t="shared" ref="AO136:AO199" si="104">VLOOKUP(C136,舰娘数据_舰娘名基准全数据,54,0)</f>
        <v>1</v>
      </c>
      <c r="AP136" s="265"/>
      <c r="AQ136" s="169"/>
    </row>
    <row r="137" spans="2:43">
      <c r="B137" s="167" t="s">
        <v>1279</v>
      </c>
      <c r="C137" s="168" t="s">
        <v>312</v>
      </c>
      <c r="D137" s="45" t="str">
        <f t="shared" si="70"/>
        <v>駆逐艦</v>
      </c>
      <c r="E137" s="174">
        <f t="shared" si="71"/>
        <v>19</v>
      </c>
      <c r="F137" s="183">
        <f t="shared" si="72"/>
        <v>29</v>
      </c>
      <c r="G137" s="176">
        <f t="shared" si="73"/>
        <v>69</v>
      </c>
      <c r="H137" s="189">
        <f t="shared" si="74"/>
        <v>39</v>
      </c>
      <c r="I137" s="181">
        <f t="shared" si="75"/>
        <v>19</v>
      </c>
      <c r="J137" s="208">
        <f t="shared" si="76"/>
        <v>65</v>
      </c>
      <c r="K137" s="116">
        <f t="shared" si="77"/>
        <v>100</v>
      </c>
      <c r="L137" s="118">
        <f t="shared" si="78"/>
        <v>26</v>
      </c>
      <c r="M137" s="187">
        <f t="shared" si="79"/>
        <v>49</v>
      </c>
      <c r="N137" s="191">
        <f t="shared" si="80"/>
        <v>0</v>
      </c>
      <c r="O137" s="38" t="str">
        <f t="shared" si="81"/>
        <v>高速</v>
      </c>
      <c r="P137" s="185" t="str">
        <f t="shared" si="82"/>
        <v>短</v>
      </c>
      <c r="Q137" s="460">
        <f t="shared" si="83"/>
        <v>15</v>
      </c>
      <c r="R137" s="461">
        <f t="shared" si="84"/>
        <v>20</v>
      </c>
      <c r="S137" s="265"/>
      <c r="T137" s="554">
        <f t="shared" si="85"/>
        <v>0</v>
      </c>
      <c r="U137" s="555" t="str">
        <f t="shared" si="86"/>
        <v>12.7cm連装砲</v>
      </c>
      <c r="V137" s="554">
        <f t="shared" si="87"/>
        <v>0</v>
      </c>
      <c r="W137" s="555" t="str">
        <f t="shared" si="88"/>
        <v>-</v>
      </c>
      <c r="X137" s="554">
        <f t="shared" si="89"/>
        <v>0</v>
      </c>
      <c r="Y137" s="555" t="str">
        <f t="shared" si="90"/>
        <v>-</v>
      </c>
      <c r="Z137" s="554">
        <f t="shared" si="91"/>
        <v>0</v>
      </c>
      <c r="AA137" s="555" t="str">
        <f t="shared" si="92"/>
        <v>-</v>
      </c>
      <c r="AB137" s="265"/>
      <c r="AC137" s="185">
        <f t="shared" si="93"/>
        <v>20</v>
      </c>
      <c r="AD137" s="267" t="str">
        <f t="shared" si="94"/>
        <v>-</v>
      </c>
      <c r="AE137" s="38">
        <f t="shared" si="95"/>
        <v>100</v>
      </c>
      <c r="AF137" s="462">
        <f t="shared" si="96"/>
        <v>100</v>
      </c>
      <c r="AG137" s="262"/>
      <c r="AH137" s="460">
        <f t="shared" si="97"/>
        <v>1</v>
      </c>
      <c r="AI137" s="38">
        <f t="shared" si="98"/>
        <v>1</v>
      </c>
      <c r="AJ137" s="462">
        <f t="shared" si="99"/>
        <v>5</v>
      </c>
      <c r="AK137" s="463">
        <f t="shared" si="100"/>
        <v>0</v>
      </c>
      <c r="AL137" s="259">
        <f t="shared" si="101"/>
        <v>0</v>
      </c>
      <c r="AM137" s="176">
        <f t="shared" si="102"/>
        <v>1</v>
      </c>
      <c r="AN137" s="189">
        <f t="shared" si="103"/>
        <v>0</v>
      </c>
      <c r="AO137" s="181">
        <f t="shared" si="104"/>
        <v>0</v>
      </c>
      <c r="AP137" s="265"/>
      <c r="AQ137" s="169"/>
    </row>
    <row r="138" spans="2:43">
      <c r="B138" s="167" t="s">
        <v>1280</v>
      </c>
      <c r="C138" s="168" t="s">
        <v>502</v>
      </c>
      <c r="D138" s="45" t="str">
        <f t="shared" si="70"/>
        <v>駆逐艦</v>
      </c>
      <c r="E138" s="174">
        <f t="shared" si="71"/>
        <v>35</v>
      </c>
      <c r="F138" s="183">
        <f t="shared" si="72"/>
        <v>49</v>
      </c>
      <c r="G138" s="176">
        <f t="shared" si="73"/>
        <v>79</v>
      </c>
      <c r="H138" s="189">
        <f t="shared" si="74"/>
        <v>49</v>
      </c>
      <c r="I138" s="181">
        <f t="shared" si="75"/>
        <v>49</v>
      </c>
      <c r="J138" s="208">
        <f t="shared" si="76"/>
        <v>78</v>
      </c>
      <c r="K138" s="116">
        <f t="shared" si="77"/>
        <v>113</v>
      </c>
      <c r="L138" s="118">
        <f t="shared" si="78"/>
        <v>57</v>
      </c>
      <c r="M138" s="187">
        <f t="shared" si="79"/>
        <v>59</v>
      </c>
      <c r="N138" s="191">
        <f t="shared" si="80"/>
        <v>0</v>
      </c>
      <c r="O138" s="38" t="str">
        <f t="shared" si="81"/>
        <v>高速</v>
      </c>
      <c r="P138" s="185" t="str">
        <f t="shared" si="82"/>
        <v>短</v>
      </c>
      <c r="Q138" s="460">
        <f t="shared" si="83"/>
        <v>15</v>
      </c>
      <c r="R138" s="461">
        <f t="shared" si="84"/>
        <v>20</v>
      </c>
      <c r="S138" s="265"/>
      <c r="T138" s="554">
        <f t="shared" si="85"/>
        <v>0</v>
      </c>
      <c r="U138" s="555" t="str">
        <f t="shared" si="86"/>
        <v>10cm連装高角砲</v>
      </c>
      <c r="V138" s="554">
        <f t="shared" si="87"/>
        <v>0</v>
      </c>
      <c r="W138" s="555" t="str">
        <f t="shared" si="88"/>
        <v>61cm三連装魚雷</v>
      </c>
      <c r="X138" s="554">
        <f t="shared" si="89"/>
        <v>0</v>
      </c>
      <c r="Y138" s="555" t="str">
        <f t="shared" si="90"/>
        <v>-</v>
      </c>
      <c r="Z138" s="554">
        <f t="shared" si="91"/>
        <v>0</v>
      </c>
      <c r="AA138" s="555" t="str">
        <f t="shared" si="92"/>
        <v>-</v>
      </c>
      <c r="AB138" s="265"/>
      <c r="AC138" s="185" t="str">
        <f t="shared" si="93"/>
        <v>-</v>
      </c>
      <c r="AD138" s="267" t="str">
        <f t="shared" si="94"/>
        <v>-</v>
      </c>
      <c r="AE138" s="38" t="str">
        <f t="shared" si="95"/>
        <v>-</v>
      </c>
      <c r="AF138" s="462" t="str">
        <f t="shared" si="96"/>
        <v>-</v>
      </c>
      <c r="AG138" s="262"/>
      <c r="AH138" s="460">
        <f t="shared" si="97"/>
        <v>1</v>
      </c>
      <c r="AI138" s="38">
        <f t="shared" si="98"/>
        <v>2</v>
      </c>
      <c r="AJ138" s="462">
        <f t="shared" si="99"/>
        <v>10</v>
      </c>
      <c r="AK138" s="463">
        <f t="shared" si="100"/>
        <v>0</v>
      </c>
      <c r="AL138" s="259">
        <f t="shared" si="101"/>
        <v>1</v>
      </c>
      <c r="AM138" s="176">
        <f t="shared" si="102"/>
        <v>1</v>
      </c>
      <c r="AN138" s="189">
        <f t="shared" si="103"/>
        <v>1</v>
      </c>
      <c r="AO138" s="181">
        <f t="shared" si="104"/>
        <v>1</v>
      </c>
      <c r="AP138" s="265"/>
      <c r="AQ138" s="169"/>
    </row>
    <row r="139" spans="2:43">
      <c r="B139" s="167" t="s">
        <v>1281</v>
      </c>
      <c r="C139" s="168" t="s">
        <v>161</v>
      </c>
      <c r="D139" s="45" t="str">
        <f t="shared" si="70"/>
        <v>駆逐艦</v>
      </c>
      <c r="E139" s="174">
        <f t="shared" si="71"/>
        <v>19</v>
      </c>
      <c r="F139" s="183">
        <f t="shared" si="72"/>
        <v>29</v>
      </c>
      <c r="G139" s="176">
        <f t="shared" si="73"/>
        <v>69</v>
      </c>
      <c r="H139" s="189">
        <f t="shared" si="74"/>
        <v>39</v>
      </c>
      <c r="I139" s="181">
        <f t="shared" si="75"/>
        <v>19</v>
      </c>
      <c r="J139" s="208">
        <f t="shared" si="76"/>
        <v>65</v>
      </c>
      <c r="K139" s="116">
        <f t="shared" si="77"/>
        <v>100</v>
      </c>
      <c r="L139" s="118">
        <f t="shared" si="78"/>
        <v>26</v>
      </c>
      <c r="M139" s="187">
        <f t="shared" si="79"/>
        <v>79</v>
      </c>
      <c r="N139" s="191">
        <f t="shared" si="80"/>
        <v>0</v>
      </c>
      <c r="O139" s="38" t="str">
        <f t="shared" si="81"/>
        <v>高速</v>
      </c>
      <c r="P139" s="185" t="str">
        <f t="shared" si="82"/>
        <v>短</v>
      </c>
      <c r="Q139" s="171">
        <f t="shared" si="83"/>
        <v>15</v>
      </c>
      <c r="R139" s="180">
        <f t="shared" si="84"/>
        <v>20</v>
      </c>
      <c r="S139" s="265"/>
      <c r="T139" s="554">
        <f t="shared" si="85"/>
        <v>0</v>
      </c>
      <c r="U139" s="555" t="str">
        <f t="shared" si="86"/>
        <v>12.7cm連装砲</v>
      </c>
      <c r="V139" s="554">
        <f t="shared" si="87"/>
        <v>0</v>
      </c>
      <c r="W139" s="555" t="str">
        <f t="shared" si="88"/>
        <v>-</v>
      </c>
      <c r="X139" s="554">
        <f t="shared" si="89"/>
        <v>0</v>
      </c>
      <c r="Y139" s="555" t="str">
        <f t="shared" si="90"/>
        <v>-</v>
      </c>
      <c r="Z139" s="554">
        <f t="shared" si="91"/>
        <v>0</v>
      </c>
      <c r="AA139" s="555" t="str">
        <f t="shared" si="92"/>
        <v>-</v>
      </c>
      <c r="AB139" s="265"/>
      <c r="AC139" s="185">
        <f t="shared" si="93"/>
        <v>20</v>
      </c>
      <c r="AD139" s="267" t="str">
        <f t="shared" si="94"/>
        <v>-</v>
      </c>
      <c r="AE139" s="38">
        <f t="shared" si="95"/>
        <v>100</v>
      </c>
      <c r="AF139" s="52">
        <f t="shared" si="96"/>
        <v>100</v>
      </c>
      <c r="AG139" s="262"/>
      <c r="AH139" s="171">
        <f t="shared" si="97"/>
        <v>1</v>
      </c>
      <c r="AI139" s="38">
        <f t="shared" si="98"/>
        <v>1</v>
      </c>
      <c r="AJ139" s="52">
        <f t="shared" si="99"/>
        <v>5</v>
      </c>
      <c r="AK139" s="41">
        <f t="shared" si="100"/>
        <v>0</v>
      </c>
      <c r="AL139" s="259">
        <f t="shared" si="101"/>
        <v>0</v>
      </c>
      <c r="AM139" s="176">
        <f t="shared" si="102"/>
        <v>1</v>
      </c>
      <c r="AN139" s="189">
        <f t="shared" si="103"/>
        <v>0</v>
      </c>
      <c r="AO139" s="181">
        <f t="shared" si="104"/>
        <v>0</v>
      </c>
      <c r="AP139" s="265"/>
      <c r="AQ139" s="169"/>
    </row>
    <row r="140" spans="2:43">
      <c r="B140" s="167" t="s">
        <v>1282</v>
      </c>
      <c r="C140" s="168" t="s">
        <v>503</v>
      </c>
      <c r="D140" s="45" t="str">
        <f t="shared" si="70"/>
        <v>駆逐艦</v>
      </c>
      <c r="E140" s="174">
        <f t="shared" si="71"/>
        <v>35</v>
      </c>
      <c r="F140" s="183">
        <f t="shared" si="72"/>
        <v>49</v>
      </c>
      <c r="G140" s="176">
        <f t="shared" si="73"/>
        <v>79</v>
      </c>
      <c r="H140" s="189">
        <f t="shared" si="74"/>
        <v>49</v>
      </c>
      <c r="I140" s="181">
        <f t="shared" si="75"/>
        <v>49</v>
      </c>
      <c r="J140" s="208">
        <f t="shared" si="76"/>
        <v>78</v>
      </c>
      <c r="K140" s="116">
        <f t="shared" si="77"/>
        <v>113</v>
      </c>
      <c r="L140" s="118">
        <f t="shared" si="78"/>
        <v>57</v>
      </c>
      <c r="M140" s="187">
        <f t="shared" si="79"/>
        <v>79</v>
      </c>
      <c r="N140" s="191">
        <f t="shared" si="80"/>
        <v>0</v>
      </c>
      <c r="O140" s="38" t="str">
        <f t="shared" si="81"/>
        <v>高速</v>
      </c>
      <c r="P140" s="185" t="str">
        <f t="shared" si="82"/>
        <v>短</v>
      </c>
      <c r="Q140" s="171">
        <f t="shared" si="83"/>
        <v>15</v>
      </c>
      <c r="R140" s="180">
        <f t="shared" si="84"/>
        <v>20</v>
      </c>
      <c r="S140" s="265"/>
      <c r="T140" s="554">
        <f t="shared" si="85"/>
        <v>0</v>
      </c>
      <c r="U140" s="555" t="str">
        <f t="shared" si="86"/>
        <v>10cm連装高角砲</v>
      </c>
      <c r="V140" s="554">
        <f t="shared" si="87"/>
        <v>0</v>
      </c>
      <c r="W140" s="555" t="str">
        <f t="shared" si="88"/>
        <v>61cm三連装魚雷</v>
      </c>
      <c r="X140" s="554">
        <f t="shared" si="89"/>
        <v>0</v>
      </c>
      <c r="Y140" s="555" t="str">
        <f t="shared" si="90"/>
        <v>-</v>
      </c>
      <c r="Z140" s="554">
        <f t="shared" si="91"/>
        <v>0</v>
      </c>
      <c r="AA140" s="555" t="str">
        <f t="shared" si="92"/>
        <v>-</v>
      </c>
      <c r="AB140" s="265"/>
      <c r="AC140" s="185">
        <f t="shared" si="93"/>
        <v>60</v>
      </c>
      <c r="AD140" s="267" t="str">
        <f t="shared" si="94"/>
        <v>-</v>
      </c>
      <c r="AE140" s="38">
        <f t="shared" si="95"/>
        <v>170</v>
      </c>
      <c r="AF140" s="52">
        <f t="shared" si="96"/>
        <v>30</v>
      </c>
      <c r="AG140" s="262"/>
      <c r="AH140" s="171">
        <f t="shared" si="97"/>
        <v>1</v>
      </c>
      <c r="AI140" s="38">
        <f t="shared" si="98"/>
        <v>2</v>
      </c>
      <c r="AJ140" s="52">
        <f t="shared" si="99"/>
        <v>10</v>
      </c>
      <c r="AK140" s="41">
        <f t="shared" si="100"/>
        <v>0</v>
      </c>
      <c r="AL140" s="259">
        <f t="shared" si="101"/>
        <v>1</v>
      </c>
      <c r="AM140" s="176">
        <f t="shared" si="102"/>
        <v>1</v>
      </c>
      <c r="AN140" s="189">
        <f t="shared" si="103"/>
        <v>1</v>
      </c>
      <c r="AO140" s="181">
        <f t="shared" si="104"/>
        <v>1</v>
      </c>
      <c r="AP140" s="265"/>
      <c r="AQ140" s="169"/>
    </row>
    <row r="141" spans="2:43">
      <c r="B141" s="167" t="s">
        <v>1283</v>
      </c>
      <c r="C141" s="168" t="s">
        <v>197</v>
      </c>
      <c r="D141" s="45" t="str">
        <f t="shared" si="70"/>
        <v>駆逐艦</v>
      </c>
      <c r="E141" s="174">
        <f t="shared" si="71"/>
        <v>19</v>
      </c>
      <c r="F141" s="183">
        <f t="shared" si="72"/>
        <v>29</v>
      </c>
      <c r="G141" s="176">
        <f t="shared" si="73"/>
        <v>79</v>
      </c>
      <c r="H141" s="189">
        <f t="shared" si="74"/>
        <v>39</v>
      </c>
      <c r="I141" s="181">
        <f t="shared" si="75"/>
        <v>19</v>
      </c>
      <c r="J141" s="208">
        <f t="shared" si="76"/>
        <v>65</v>
      </c>
      <c r="K141" s="116">
        <f t="shared" si="77"/>
        <v>115</v>
      </c>
      <c r="L141" s="118">
        <f t="shared" si="78"/>
        <v>26</v>
      </c>
      <c r="M141" s="187">
        <f t="shared" si="79"/>
        <v>49</v>
      </c>
      <c r="N141" s="191">
        <f t="shared" si="80"/>
        <v>0</v>
      </c>
      <c r="O141" s="38" t="str">
        <f t="shared" si="81"/>
        <v>高速</v>
      </c>
      <c r="P141" s="185" t="str">
        <f t="shared" si="82"/>
        <v>短</v>
      </c>
      <c r="Q141" s="460">
        <f t="shared" si="83"/>
        <v>15</v>
      </c>
      <c r="R141" s="461">
        <f t="shared" si="84"/>
        <v>20</v>
      </c>
      <c r="S141" s="265"/>
      <c r="T141" s="554">
        <f t="shared" si="85"/>
        <v>0</v>
      </c>
      <c r="U141" s="555" t="str">
        <f t="shared" si="86"/>
        <v>12.7cm連装砲</v>
      </c>
      <c r="V141" s="554">
        <f t="shared" si="87"/>
        <v>0</v>
      </c>
      <c r="W141" s="555" t="str">
        <f t="shared" si="88"/>
        <v>61cm三連装魚雷</v>
      </c>
      <c r="X141" s="554">
        <f t="shared" si="89"/>
        <v>0</v>
      </c>
      <c r="Y141" s="555" t="str">
        <f t="shared" si="90"/>
        <v>-</v>
      </c>
      <c r="Z141" s="554">
        <f t="shared" si="91"/>
        <v>0</v>
      </c>
      <c r="AA141" s="555" t="str">
        <f t="shared" si="92"/>
        <v>-</v>
      </c>
      <c r="AB141" s="265"/>
      <c r="AC141" s="185">
        <f t="shared" si="93"/>
        <v>20</v>
      </c>
      <c r="AD141" s="267" t="str">
        <f t="shared" si="94"/>
        <v>-</v>
      </c>
      <c r="AE141" s="38">
        <f t="shared" si="95"/>
        <v>100</v>
      </c>
      <c r="AF141" s="462">
        <f t="shared" si="96"/>
        <v>100</v>
      </c>
      <c r="AG141" s="262"/>
      <c r="AH141" s="460">
        <f t="shared" si="97"/>
        <v>1</v>
      </c>
      <c r="AI141" s="38">
        <f t="shared" si="98"/>
        <v>1</v>
      </c>
      <c r="AJ141" s="462">
        <f t="shared" si="99"/>
        <v>5</v>
      </c>
      <c r="AK141" s="463">
        <f t="shared" si="100"/>
        <v>0</v>
      </c>
      <c r="AL141" s="259">
        <f t="shared" si="101"/>
        <v>1</v>
      </c>
      <c r="AM141" s="176">
        <f t="shared" si="102"/>
        <v>1</v>
      </c>
      <c r="AN141" s="189">
        <f t="shared" si="103"/>
        <v>0</v>
      </c>
      <c r="AO141" s="181">
        <f t="shared" si="104"/>
        <v>0</v>
      </c>
      <c r="AP141" s="265"/>
      <c r="AQ141" s="169"/>
    </row>
    <row r="142" spans="2:43">
      <c r="B142" s="167" t="s">
        <v>1284</v>
      </c>
      <c r="C142" s="168" t="s">
        <v>504</v>
      </c>
      <c r="D142" s="45" t="str">
        <f t="shared" si="70"/>
        <v>駆逐艦</v>
      </c>
      <c r="E142" s="174">
        <f t="shared" si="71"/>
        <v>35</v>
      </c>
      <c r="F142" s="183">
        <f t="shared" si="72"/>
        <v>49</v>
      </c>
      <c r="G142" s="176">
        <f t="shared" si="73"/>
        <v>79</v>
      </c>
      <c r="H142" s="189">
        <f t="shared" si="74"/>
        <v>49</v>
      </c>
      <c r="I142" s="181">
        <f t="shared" si="75"/>
        <v>49</v>
      </c>
      <c r="J142" s="208">
        <f t="shared" si="76"/>
        <v>78</v>
      </c>
      <c r="K142" s="116">
        <f t="shared" si="77"/>
        <v>113</v>
      </c>
      <c r="L142" s="118">
        <f t="shared" si="78"/>
        <v>57</v>
      </c>
      <c r="M142" s="187">
        <f t="shared" si="79"/>
        <v>59</v>
      </c>
      <c r="N142" s="191">
        <f t="shared" si="80"/>
        <v>0</v>
      </c>
      <c r="O142" s="38" t="str">
        <f t="shared" si="81"/>
        <v>高速</v>
      </c>
      <c r="P142" s="185" t="str">
        <f t="shared" si="82"/>
        <v>短</v>
      </c>
      <c r="Q142" s="171">
        <f t="shared" si="83"/>
        <v>15</v>
      </c>
      <c r="R142" s="180">
        <f t="shared" si="84"/>
        <v>20</v>
      </c>
      <c r="S142" s="265"/>
      <c r="T142" s="554">
        <f t="shared" si="85"/>
        <v>0</v>
      </c>
      <c r="U142" s="555" t="str">
        <f t="shared" si="86"/>
        <v>10cm連装高角砲</v>
      </c>
      <c r="V142" s="554">
        <f t="shared" si="87"/>
        <v>0</v>
      </c>
      <c r="W142" s="555" t="str">
        <f t="shared" si="88"/>
        <v>61cm三連装魚雷</v>
      </c>
      <c r="X142" s="554">
        <f t="shared" si="89"/>
        <v>0</v>
      </c>
      <c r="Y142" s="555" t="str">
        <f t="shared" si="90"/>
        <v>-</v>
      </c>
      <c r="Z142" s="554">
        <f t="shared" si="91"/>
        <v>0</v>
      </c>
      <c r="AA142" s="555" t="str">
        <f t="shared" si="92"/>
        <v>-</v>
      </c>
      <c r="AB142" s="265"/>
      <c r="AC142" s="185">
        <f t="shared" si="93"/>
        <v>70</v>
      </c>
      <c r="AD142" s="267" t="str">
        <f t="shared" si="94"/>
        <v>-</v>
      </c>
      <c r="AE142" s="38">
        <f t="shared" si="95"/>
        <v>190</v>
      </c>
      <c r="AF142" s="52">
        <f t="shared" si="96"/>
        <v>190</v>
      </c>
      <c r="AG142" s="262"/>
      <c r="AH142" s="171">
        <f t="shared" si="97"/>
        <v>1</v>
      </c>
      <c r="AI142" s="38">
        <f t="shared" si="98"/>
        <v>2</v>
      </c>
      <c r="AJ142" s="52">
        <f t="shared" si="99"/>
        <v>10</v>
      </c>
      <c r="AK142" s="41">
        <f t="shared" si="100"/>
        <v>0</v>
      </c>
      <c r="AL142" s="259">
        <f t="shared" si="101"/>
        <v>1</v>
      </c>
      <c r="AM142" s="176">
        <f t="shared" si="102"/>
        <v>1</v>
      </c>
      <c r="AN142" s="189">
        <f t="shared" si="103"/>
        <v>1</v>
      </c>
      <c r="AO142" s="181">
        <f t="shared" si="104"/>
        <v>1</v>
      </c>
      <c r="AP142" s="265"/>
      <c r="AQ142" s="169"/>
    </row>
    <row r="143" spans="2:43">
      <c r="B143" s="167" t="s">
        <v>1285</v>
      </c>
      <c r="C143" s="168" t="s">
        <v>199</v>
      </c>
      <c r="D143" s="45" t="str">
        <f t="shared" si="70"/>
        <v>駆逐艦</v>
      </c>
      <c r="E143" s="174">
        <f t="shared" si="71"/>
        <v>19</v>
      </c>
      <c r="F143" s="183">
        <f t="shared" si="72"/>
        <v>29</v>
      </c>
      <c r="G143" s="176">
        <f t="shared" si="73"/>
        <v>69</v>
      </c>
      <c r="H143" s="189">
        <f t="shared" si="74"/>
        <v>39</v>
      </c>
      <c r="I143" s="181">
        <f t="shared" si="75"/>
        <v>19</v>
      </c>
      <c r="J143" s="208">
        <f t="shared" si="76"/>
        <v>65</v>
      </c>
      <c r="K143" s="116">
        <f t="shared" si="77"/>
        <v>99</v>
      </c>
      <c r="L143" s="118">
        <f t="shared" si="78"/>
        <v>26</v>
      </c>
      <c r="M143" s="187">
        <f t="shared" si="79"/>
        <v>49</v>
      </c>
      <c r="N143" s="191">
        <f t="shared" si="80"/>
        <v>0</v>
      </c>
      <c r="O143" s="38" t="str">
        <f t="shared" si="81"/>
        <v>高速</v>
      </c>
      <c r="P143" s="185" t="str">
        <f t="shared" si="82"/>
        <v>短</v>
      </c>
      <c r="Q143" s="460">
        <f t="shared" si="83"/>
        <v>15</v>
      </c>
      <c r="R143" s="461">
        <f t="shared" si="84"/>
        <v>20</v>
      </c>
      <c r="S143" s="265"/>
      <c r="T143" s="554">
        <f t="shared" si="85"/>
        <v>0</v>
      </c>
      <c r="U143" s="555" t="str">
        <f t="shared" si="86"/>
        <v>12.7cm連装砲</v>
      </c>
      <c r="V143" s="554">
        <f t="shared" si="87"/>
        <v>0</v>
      </c>
      <c r="W143" s="555" t="str">
        <f t="shared" si="88"/>
        <v>-</v>
      </c>
      <c r="X143" s="554">
        <f t="shared" si="89"/>
        <v>0</v>
      </c>
      <c r="Y143" s="555" t="str">
        <f t="shared" si="90"/>
        <v>-</v>
      </c>
      <c r="Z143" s="554">
        <f t="shared" si="91"/>
        <v>0</v>
      </c>
      <c r="AA143" s="555" t="str">
        <f t="shared" si="92"/>
        <v>-</v>
      </c>
      <c r="AB143" s="265"/>
      <c r="AC143" s="185">
        <f t="shared" si="93"/>
        <v>20</v>
      </c>
      <c r="AD143" s="267" t="str">
        <f t="shared" si="94"/>
        <v>-</v>
      </c>
      <c r="AE143" s="38">
        <f t="shared" si="95"/>
        <v>100</v>
      </c>
      <c r="AF143" s="462">
        <f t="shared" si="96"/>
        <v>100</v>
      </c>
      <c r="AG143" s="262"/>
      <c r="AH143" s="460">
        <f t="shared" si="97"/>
        <v>1</v>
      </c>
      <c r="AI143" s="38">
        <f t="shared" si="98"/>
        <v>1</v>
      </c>
      <c r="AJ143" s="462">
        <f t="shared" si="99"/>
        <v>5</v>
      </c>
      <c r="AK143" s="463">
        <f t="shared" si="100"/>
        <v>0</v>
      </c>
      <c r="AL143" s="259">
        <f t="shared" si="101"/>
        <v>0</v>
      </c>
      <c r="AM143" s="176">
        <f t="shared" si="102"/>
        <v>1</v>
      </c>
      <c r="AN143" s="189">
        <f t="shared" si="103"/>
        <v>0</v>
      </c>
      <c r="AO143" s="181">
        <f t="shared" si="104"/>
        <v>0</v>
      </c>
      <c r="AP143" s="265"/>
      <c r="AQ143" s="169"/>
    </row>
    <row r="144" spans="2:43">
      <c r="B144" s="167" t="s">
        <v>1286</v>
      </c>
      <c r="C144" s="168" t="s">
        <v>505</v>
      </c>
      <c r="D144" s="45" t="str">
        <f t="shared" si="70"/>
        <v>駆逐艦</v>
      </c>
      <c r="E144" s="174">
        <f t="shared" si="71"/>
        <v>35</v>
      </c>
      <c r="F144" s="183">
        <f t="shared" si="72"/>
        <v>49</v>
      </c>
      <c r="G144" s="176">
        <f t="shared" si="73"/>
        <v>79</v>
      </c>
      <c r="H144" s="189">
        <f t="shared" si="74"/>
        <v>49</v>
      </c>
      <c r="I144" s="181">
        <f t="shared" si="75"/>
        <v>49</v>
      </c>
      <c r="J144" s="208">
        <f t="shared" si="76"/>
        <v>78</v>
      </c>
      <c r="K144" s="116">
        <f t="shared" si="77"/>
        <v>113</v>
      </c>
      <c r="L144" s="118">
        <f t="shared" si="78"/>
        <v>57</v>
      </c>
      <c r="M144" s="187">
        <f t="shared" si="79"/>
        <v>59</v>
      </c>
      <c r="N144" s="191">
        <f t="shared" si="80"/>
        <v>0</v>
      </c>
      <c r="O144" s="38" t="str">
        <f t="shared" si="81"/>
        <v>高速</v>
      </c>
      <c r="P144" s="185" t="str">
        <f t="shared" si="82"/>
        <v>短</v>
      </c>
      <c r="Q144" s="171">
        <f t="shared" si="83"/>
        <v>15</v>
      </c>
      <c r="R144" s="180">
        <f t="shared" si="84"/>
        <v>20</v>
      </c>
      <c r="S144" s="265"/>
      <c r="T144" s="554">
        <f t="shared" si="85"/>
        <v>0</v>
      </c>
      <c r="U144" s="555" t="str">
        <f t="shared" si="86"/>
        <v>10cm連装高角砲</v>
      </c>
      <c r="V144" s="554">
        <f t="shared" si="87"/>
        <v>0</v>
      </c>
      <c r="W144" s="555" t="str">
        <f t="shared" si="88"/>
        <v>61cm三連装魚雷</v>
      </c>
      <c r="X144" s="554">
        <f t="shared" si="89"/>
        <v>0</v>
      </c>
      <c r="Y144" s="555" t="str">
        <f t="shared" si="90"/>
        <v>-</v>
      </c>
      <c r="Z144" s="554">
        <f t="shared" si="91"/>
        <v>0</v>
      </c>
      <c r="AA144" s="555" t="str">
        <f t="shared" si="92"/>
        <v>-</v>
      </c>
      <c r="AB144" s="265"/>
      <c r="AC144" s="185">
        <f t="shared" si="93"/>
        <v>70</v>
      </c>
      <c r="AD144" s="267" t="str">
        <f t="shared" si="94"/>
        <v>-</v>
      </c>
      <c r="AE144" s="38">
        <f t="shared" si="95"/>
        <v>240</v>
      </c>
      <c r="AF144" s="52">
        <f t="shared" si="96"/>
        <v>200</v>
      </c>
      <c r="AG144" s="262"/>
      <c r="AH144" s="171">
        <f t="shared" si="97"/>
        <v>1</v>
      </c>
      <c r="AI144" s="38">
        <f t="shared" si="98"/>
        <v>2</v>
      </c>
      <c r="AJ144" s="52">
        <f t="shared" si="99"/>
        <v>10</v>
      </c>
      <c r="AK144" s="41">
        <f t="shared" si="100"/>
        <v>0</v>
      </c>
      <c r="AL144" s="259">
        <f t="shared" si="101"/>
        <v>1</v>
      </c>
      <c r="AM144" s="176">
        <f t="shared" si="102"/>
        <v>1</v>
      </c>
      <c r="AN144" s="189">
        <f t="shared" si="103"/>
        <v>1</v>
      </c>
      <c r="AO144" s="181">
        <f t="shared" si="104"/>
        <v>1</v>
      </c>
      <c r="AP144" s="265"/>
      <c r="AQ144" s="169"/>
    </row>
    <row r="145" spans="2:43">
      <c r="B145" s="167" t="s">
        <v>1287</v>
      </c>
      <c r="C145" s="168" t="s">
        <v>201</v>
      </c>
      <c r="D145" s="45" t="str">
        <f t="shared" si="70"/>
        <v>駆逐艦</v>
      </c>
      <c r="E145" s="174">
        <f t="shared" si="71"/>
        <v>19</v>
      </c>
      <c r="F145" s="183">
        <f t="shared" si="72"/>
        <v>29</v>
      </c>
      <c r="G145" s="176">
        <f t="shared" si="73"/>
        <v>69</v>
      </c>
      <c r="H145" s="189">
        <f t="shared" si="74"/>
        <v>39</v>
      </c>
      <c r="I145" s="181">
        <f t="shared" si="75"/>
        <v>19</v>
      </c>
      <c r="J145" s="208">
        <f t="shared" si="76"/>
        <v>65</v>
      </c>
      <c r="K145" s="116">
        <f t="shared" si="77"/>
        <v>99</v>
      </c>
      <c r="L145" s="118">
        <f t="shared" si="78"/>
        <v>26</v>
      </c>
      <c r="M145" s="187">
        <f t="shared" si="79"/>
        <v>49</v>
      </c>
      <c r="N145" s="191">
        <f t="shared" si="80"/>
        <v>0</v>
      </c>
      <c r="O145" s="38" t="str">
        <f t="shared" si="81"/>
        <v>高速</v>
      </c>
      <c r="P145" s="185" t="str">
        <f t="shared" si="82"/>
        <v>短</v>
      </c>
      <c r="Q145" s="171">
        <f t="shared" si="83"/>
        <v>15</v>
      </c>
      <c r="R145" s="180">
        <f t="shared" si="84"/>
        <v>20</v>
      </c>
      <c r="S145" s="265"/>
      <c r="T145" s="554">
        <f t="shared" si="85"/>
        <v>0</v>
      </c>
      <c r="U145" s="555" t="str">
        <f t="shared" si="86"/>
        <v>12.7cm連装砲</v>
      </c>
      <c r="V145" s="554">
        <f t="shared" si="87"/>
        <v>0</v>
      </c>
      <c r="W145" s="555" t="str">
        <f t="shared" si="88"/>
        <v>-</v>
      </c>
      <c r="X145" s="554">
        <f t="shared" si="89"/>
        <v>0</v>
      </c>
      <c r="Y145" s="555" t="str">
        <f t="shared" si="90"/>
        <v>-</v>
      </c>
      <c r="Z145" s="554">
        <f t="shared" si="91"/>
        <v>0</v>
      </c>
      <c r="AA145" s="555" t="str">
        <f t="shared" si="92"/>
        <v>-</v>
      </c>
      <c r="AB145" s="265"/>
      <c r="AC145" s="185">
        <f t="shared" si="93"/>
        <v>20</v>
      </c>
      <c r="AD145" s="267" t="str">
        <f t="shared" si="94"/>
        <v>-</v>
      </c>
      <c r="AE145" s="38">
        <f t="shared" si="95"/>
        <v>100</v>
      </c>
      <c r="AF145" s="52">
        <f t="shared" si="96"/>
        <v>100</v>
      </c>
      <c r="AG145" s="262"/>
      <c r="AH145" s="171">
        <f t="shared" si="97"/>
        <v>1</v>
      </c>
      <c r="AI145" s="38">
        <f t="shared" si="98"/>
        <v>1</v>
      </c>
      <c r="AJ145" s="52">
        <f t="shared" si="99"/>
        <v>5</v>
      </c>
      <c r="AK145" s="41">
        <f t="shared" si="100"/>
        <v>0</v>
      </c>
      <c r="AL145" s="259">
        <f t="shared" si="101"/>
        <v>0</v>
      </c>
      <c r="AM145" s="176">
        <f t="shared" si="102"/>
        <v>1</v>
      </c>
      <c r="AN145" s="189">
        <f t="shared" si="103"/>
        <v>0</v>
      </c>
      <c r="AO145" s="181">
        <f t="shared" si="104"/>
        <v>0</v>
      </c>
      <c r="AP145" s="265"/>
      <c r="AQ145" s="169"/>
    </row>
    <row r="146" spans="2:43">
      <c r="B146" s="167" t="s">
        <v>1288</v>
      </c>
      <c r="C146" s="168" t="s">
        <v>506</v>
      </c>
      <c r="D146" s="45" t="str">
        <f t="shared" si="70"/>
        <v>駆逐艦</v>
      </c>
      <c r="E146" s="174">
        <f t="shared" si="71"/>
        <v>35</v>
      </c>
      <c r="F146" s="183">
        <f t="shared" si="72"/>
        <v>49</v>
      </c>
      <c r="G146" s="176">
        <f t="shared" si="73"/>
        <v>79</v>
      </c>
      <c r="H146" s="189">
        <f t="shared" si="74"/>
        <v>49</v>
      </c>
      <c r="I146" s="181">
        <f t="shared" si="75"/>
        <v>49</v>
      </c>
      <c r="J146" s="208">
        <f t="shared" si="76"/>
        <v>78</v>
      </c>
      <c r="K146" s="116">
        <f t="shared" si="77"/>
        <v>113</v>
      </c>
      <c r="L146" s="118">
        <f t="shared" si="78"/>
        <v>57</v>
      </c>
      <c r="M146" s="187">
        <f t="shared" si="79"/>
        <v>59</v>
      </c>
      <c r="N146" s="191">
        <f t="shared" si="80"/>
        <v>0</v>
      </c>
      <c r="O146" s="38" t="str">
        <f t="shared" si="81"/>
        <v>高速</v>
      </c>
      <c r="P146" s="185" t="str">
        <f t="shared" si="82"/>
        <v>短</v>
      </c>
      <c r="Q146" s="460">
        <f t="shared" si="83"/>
        <v>15</v>
      </c>
      <c r="R146" s="461">
        <f t="shared" si="84"/>
        <v>20</v>
      </c>
      <c r="S146" s="265"/>
      <c r="T146" s="554">
        <f t="shared" si="85"/>
        <v>0</v>
      </c>
      <c r="U146" s="555" t="str">
        <f t="shared" si="86"/>
        <v>10cm連装高角砲</v>
      </c>
      <c r="V146" s="554">
        <f t="shared" si="87"/>
        <v>0</v>
      </c>
      <c r="W146" s="555" t="str">
        <f t="shared" si="88"/>
        <v>61cm三連装魚雷</v>
      </c>
      <c r="X146" s="554">
        <f t="shared" si="89"/>
        <v>0</v>
      </c>
      <c r="Y146" s="555" t="str">
        <f t="shared" si="90"/>
        <v>-</v>
      </c>
      <c r="Z146" s="554">
        <f t="shared" si="91"/>
        <v>0</v>
      </c>
      <c r="AA146" s="555" t="str">
        <f t="shared" si="92"/>
        <v>-</v>
      </c>
      <c r="AB146" s="265"/>
      <c r="AC146" s="185" t="str">
        <f t="shared" si="93"/>
        <v>-</v>
      </c>
      <c r="AD146" s="267" t="str">
        <f t="shared" si="94"/>
        <v>-</v>
      </c>
      <c r="AE146" s="38" t="str">
        <f t="shared" si="95"/>
        <v>-</v>
      </c>
      <c r="AF146" s="462" t="str">
        <f t="shared" si="96"/>
        <v>-</v>
      </c>
      <c r="AG146" s="262"/>
      <c r="AH146" s="460">
        <f t="shared" si="97"/>
        <v>1</v>
      </c>
      <c r="AI146" s="38">
        <f t="shared" si="98"/>
        <v>2</v>
      </c>
      <c r="AJ146" s="462">
        <f t="shared" si="99"/>
        <v>10</v>
      </c>
      <c r="AK146" s="463">
        <f t="shared" si="100"/>
        <v>0</v>
      </c>
      <c r="AL146" s="259">
        <f t="shared" si="101"/>
        <v>1</v>
      </c>
      <c r="AM146" s="176">
        <f t="shared" si="102"/>
        <v>1</v>
      </c>
      <c r="AN146" s="189">
        <f t="shared" si="103"/>
        <v>1</v>
      </c>
      <c r="AO146" s="181">
        <f t="shared" si="104"/>
        <v>1</v>
      </c>
      <c r="AP146" s="265"/>
      <c r="AQ146" s="169"/>
    </row>
    <row r="147" spans="2:43">
      <c r="B147" s="167" t="s">
        <v>1289</v>
      </c>
      <c r="C147" s="168" t="s">
        <v>203</v>
      </c>
      <c r="D147" s="45" t="str">
        <f t="shared" si="70"/>
        <v>駆逐艦</v>
      </c>
      <c r="E147" s="174">
        <f t="shared" si="71"/>
        <v>19</v>
      </c>
      <c r="F147" s="183">
        <f t="shared" si="72"/>
        <v>29</v>
      </c>
      <c r="G147" s="176">
        <f t="shared" si="73"/>
        <v>69</v>
      </c>
      <c r="H147" s="189">
        <f t="shared" si="74"/>
        <v>39</v>
      </c>
      <c r="I147" s="181">
        <f t="shared" si="75"/>
        <v>19</v>
      </c>
      <c r="J147" s="208">
        <f t="shared" si="76"/>
        <v>65</v>
      </c>
      <c r="K147" s="116">
        <f t="shared" si="77"/>
        <v>99</v>
      </c>
      <c r="L147" s="118">
        <f t="shared" si="78"/>
        <v>26</v>
      </c>
      <c r="M147" s="187">
        <f t="shared" si="79"/>
        <v>49</v>
      </c>
      <c r="N147" s="191">
        <f t="shared" si="80"/>
        <v>0</v>
      </c>
      <c r="O147" s="38" t="str">
        <f t="shared" si="81"/>
        <v>高速</v>
      </c>
      <c r="P147" s="185" t="str">
        <f t="shared" si="82"/>
        <v>短</v>
      </c>
      <c r="Q147" s="171">
        <f t="shared" si="83"/>
        <v>15</v>
      </c>
      <c r="R147" s="180">
        <f t="shared" si="84"/>
        <v>20</v>
      </c>
      <c r="S147" s="265"/>
      <c r="T147" s="554">
        <f t="shared" si="85"/>
        <v>0</v>
      </c>
      <c r="U147" s="555" t="str">
        <f t="shared" si="86"/>
        <v>12.7cm連装砲</v>
      </c>
      <c r="V147" s="554">
        <f t="shared" si="87"/>
        <v>0</v>
      </c>
      <c r="W147" s="555" t="str">
        <f t="shared" si="88"/>
        <v>-</v>
      </c>
      <c r="X147" s="554">
        <f t="shared" si="89"/>
        <v>0</v>
      </c>
      <c r="Y147" s="555" t="str">
        <f t="shared" si="90"/>
        <v>-</v>
      </c>
      <c r="Z147" s="554">
        <f t="shared" si="91"/>
        <v>0</v>
      </c>
      <c r="AA147" s="555" t="str">
        <f t="shared" si="92"/>
        <v>-</v>
      </c>
      <c r="AB147" s="265"/>
      <c r="AC147" s="185">
        <f t="shared" si="93"/>
        <v>20</v>
      </c>
      <c r="AD147" s="267" t="str">
        <f t="shared" si="94"/>
        <v>-</v>
      </c>
      <c r="AE147" s="38">
        <f t="shared" si="95"/>
        <v>100</v>
      </c>
      <c r="AF147" s="52">
        <f t="shared" si="96"/>
        <v>100</v>
      </c>
      <c r="AG147" s="262"/>
      <c r="AH147" s="171">
        <f t="shared" si="97"/>
        <v>1</v>
      </c>
      <c r="AI147" s="38">
        <f t="shared" si="98"/>
        <v>1</v>
      </c>
      <c r="AJ147" s="52">
        <f t="shared" si="99"/>
        <v>5</v>
      </c>
      <c r="AK147" s="41">
        <f t="shared" si="100"/>
        <v>0</v>
      </c>
      <c r="AL147" s="259">
        <f t="shared" si="101"/>
        <v>0</v>
      </c>
      <c r="AM147" s="176">
        <f t="shared" si="102"/>
        <v>1</v>
      </c>
      <c r="AN147" s="189">
        <f t="shared" si="103"/>
        <v>0</v>
      </c>
      <c r="AO147" s="181">
        <f t="shared" si="104"/>
        <v>0</v>
      </c>
      <c r="AP147" s="265"/>
      <c r="AQ147" s="169"/>
    </row>
    <row r="148" spans="2:43">
      <c r="B148" s="167" t="s">
        <v>1290</v>
      </c>
      <c r="C148" s="168" t="s">
        <v>507</v>
      </c>
      <c r="D148" s="45" t="str">
        <f t="shared" si="70"/>
        <v>駆逐艦</v>
      </c>
      <c r="E148" s="174">
        <f t="shared" si="71"/>
        <v>35</v>
      </c>
      <c r="F148" s="183">
        <f t="shared" si="72"/>
        <v>49</v>
      </c>
      <c r="G148" s="176">
        <f t="shared" si="73"/>
        <v>79</v>
      </c>
      <c r="H148" s="189">
        <f t="shared" si="74"/>
        <v>49</v>
      </c>
      <c r="I148" s="181">
        <f t="shared" si="75"/>
        <v>49</v>
      </c>
      <c r="J148" s="208">
        <f t="shared" si="76"/>
        <v>78</v>
      </c>
      <c r="K148" s="116">
        <f t="shared" si="77"/>
        <v>113</v>
      </c>
      <c r="L148" s="118">
        <f t="shared" si="78"/>
        <v>57</v>
      </c>
      <c r="M148" s="187">
        <f t="shared" si="79"/>
        <v>59</v>
      </c>
      <c r="N148" s="191">
        <f t="shared" si="80"/>
        <v>0</v>
      </c>
      <c r="O148" s="38" t="str">
        <f t="shared" si="81"/>
        <v>高速</v>
      </c>
      <c r="P148" s="185" t="str">
        <f t="shared" si="82"/>
        <v>短</v>
      </c>
      <c r="Q148" s="171">
        <f t="shared" si="83"/>
        <v>15</v>
      </c>
      <c r="R148" s="180">
        <f t="shared" si="84"/>
        <v>20</v>
      </c>
      <c r="S148" s="265"/>
      <c r="T148" s="554">
        <f t="shared" si="85"/>
        <v>0</v>
      </c>
      <c r="U148" s="555" t="str">
        <f t="shared" si="86"/>
        <v>10cm連装高角砲</v>
      </c>
      <c r="V148" s="554">
        <f t="shared" si="87"/>
        <v>0</v>
      </c>
      <c r="W148" s="555" t="str">
        <f t="shared" si="88"/>
        <v>61cm三連装魚雷</v>
      </c>
      <c r="X148" s="554">
        <f t="shared" si="89"/>
        <v>0</v>
      </c>
      <c r="Y148" s="555" t="str">
        <f t="shared" si="90"/>
        <v>-</v>
      </c>
      <c r="Z148" s="554">
        <f t="shared" si="91"/>
        <v>0</v>
      </c>
      <c r="AA148" s="555" t="str">
        <f t="shared" si="92"/>
        <v>-</v>
      </c>
      <c r="AB148" s="265"/>
      <c r="AC148" s="185" t="str">
        <f t="shared" si="93"/>
        <v>-</v>
      </c>
      <c r="AD148" s="267" t="str">
        <f t="shared" si="94"/>
        <v>-</v>
      </c>
      <c r="AE148" s="38" t="str">
        <f t="shared" si="95"/>
        <v>-</v>
      </c>
      <c r="AF148" s="52" t="str">
        <f t="shared" si="96"/>
        <v>-</v>
      </c>
      <c r="AG148" s="262"/>
      <c r="AH148" s="171">
        <f t="shared" si="97"/>
        <v>1</v>
      </c>
      <c r="AI148" s="38">
        <f t="shared" si="98"/>
        <v>2</v>
      </c>
      <c r="AJ148" s="52">
        <f t="shared" si="99"/>
        <v>10</v>
      </c>
      <c r="AK148" s="41">
        <f t="shared" si="100"/>
        <v>0</v>
      </c>
      <c r="AL148" s="259">
        <f t="shared" si="101"/>
        <v>1</v>
      </c>
      <c r="AM148" s="176">
        <f t="shared" si="102"/>
        <v>1</v>
      </c>
      <c r="AN148" s="189">
        <f t="shared" si="103"/>
        <v>1</v>
      </c>
      <c r="AO148" s="181">
        <f t="shared" si="104"/>
        <v>1</v>
      </c>
      <c r="AP148" s="265"/>
      <c r="AQ148" s="169"/>
    </row>
    <row r="149" spans="2:43">
      <c r="B149" s="167" t="s">
        <v>1291</v>
      </c>
      <c r="C149" s="168" t="s">
        <v>205</v>
      </c>
      <c r="D149" s="45" t="str">
        <f t="shared" si="70"/>
        <v>駆逐艦</v>
      </c>
      <c r="E149" s="174">
        <f t="shared" si="71"/>
        <v>20</v>
      </c>
      <c r="F149" s="183">
        <f t="shared" si="72"/>
        <v>29</v>
      </c>
      <c r="G149" s="176">
        <f t="shared" si="73"/>
        <v>79</v>
      </c>
      <c r="H149" s="189">
        <f t="shared" si="74"/>
        <v>39</v>
      </c>
      <c r="I149" s="181">
        <f t="shared" si="75"/>
        <v>19</v>
      </c>
      <c r="J149" s="208">
        <f t="shared" si="76"/>
        <v>64</v>
      </c>
      <c r="K149" s="116">
        <f t="shared" si="77"/>
        <v>115</v>
      </c>
      <c r="L149" s="118">
        <f t="shared" si="78"/>
        <v>26</v>
      </c>
      <c r="M149" s="187">
        <f t="shared" si="79"/>
        <v>49</v>
      </c>
      <c r="N149" s="191">
        <f t="shared" si="80"/>
        <v>0</v>
      </c>
      <c r="O149" s="38" t="str">
        <f t="shared" si="81"/>
        <v>高速</v>
      </c>
      <c r="P149" s="185" t="str">
        <f t="shared" si="82"/>
        <v>短</v>
      </c>
      <c r="Q149" s="460">
        <f t="shared" si="83"/>
        <v>15</v>
      </c>
      <c r="R149" s="461">
        <f t="shared" si="84"/>
        <v>20</v>
      </c>
      <c r="S149" s="265"/>
      <c r="T149" s="554">
        <f t="shared" si="85"/>
        <v>0</v>
      </c>
      <c r="U149" s="555" t="str">
        <f t="shared" si="86"/>
        <v>12.7cm連装砲</v>
      </c>
      <c r="V149" s="554">
        <f t="shared" si="87"/>
        <v>0</v>
      </c>
      <c r="W149" s="555" t="str">
        <f t="shared" si="88"/>
        <v>61cm三連装魚雷</v>
      </c>
      <c r="X149" s="554">
        <f t="shared" si="89"/>
        <v>0</v>
      </c>
      <c r="Y149" s="555" t="str">
        <f t="shared" si="90"/>
        <v>-</v>
      </c>
      <c r="Z149" s="554">
        <f t="shared" si="91"/>
        <v>0</v>
      </c>
      <c r="AA149" s="555" t="str">
        <f t="shared" si="92"/>
        <v>-</v>
      </c>
      <c r="AB149" s="265"/>
      <c r="AC149" s="185">
        <f t="shared" si="93"/>
        <v>20</v>
      </c>
      <c r="AD149" s="267" t="str">
        <f t="shared" si="94"/>
        <v>-</v>
      </c>
      <c r="AE149" s="38">
        <f t="shared" si="95"/>
        <v>100</v>
      </c>
      <c r="AF149" s="462">
        <f t="shared" si="96"/>
        <v>100</v>
      </c>
      <c r="AG149" s="262"/>
      <c r="AH149" s="460">
        <f t="shared" si="97"/>
        <v>1</v>
      </c>
      <c r="AI149" s="38">
        <f t="shared" si="98"/>
        <v>1</v>
      </c>
      <c r="AJ149" s="462">
        <f t="shared" si="99"/>
        <v>5</v>
      </c>
      <c r="AK149" s="463">
        <f t="shared" si="100"/>
        <v>0</v>
      </c>
      <c r="AL149" s="259">
        <f t="shared" si="101"/>
        <v>1</v>
      </c>
      <c r="AM149" s="176">
        <f t="shared" si="102"/>
        <v>1</v>
      </c>
      <c r="AN149" s="189">
        <f t="shared" si="103"/>
        <v>0</v>
      </c>
      <c r="AO149" s="181">
        <f t="shared" si="104"/>
        <v>0</v>
      </c>
      <c r="AP149" s="265"/>
      <c r="AQ149" s="169"/>
    </row>
    <row r="150" spans="2:43">
      <c r="B150" s="167" t="s">
        <v>1292</v>
      </c>
      <c r="C150" s="168" t="s">
        <v>508</v>
      </c>
      <c r="D150" s="45" t="str">
        <f t="shared" si="70"/>
        <v>駆逐艦</v>
      </c>
      <c r="E150" s="174">
        <f t="shared" si="71"/>
        <v>35</v>
      </c>
      <c r="F150" s="183">
        <f t="shared" si="72"/>
        <v>49</v>
      </c>
      <c r="G150" s="176">
        <f t="shared" si="73"/>
        <v>79</v>
      </c>
      <c r="H150" s="189">
        <f t="shared" si="74"/>
        <v>49</v>
      </c>
      <c r="I150" s="181">
        <f t="shared" si="75"/>
        <v>49</v>
      </c>
      <c r="J150" s="208">
        <f t="shared" si="76"/>
        <v>78</v>
      </c>
      <c r="K150" s="116">
        <f t="shared" si="77"/>
        <v>113</v>
      </c>
      <c r="L150" s="118">
        <f t="shared" si="78"/>
        <v>57</v>
      </c>
      <c r="M150" s="187">
        <f t="shared" si="79"/>
        <v>59</v>
      </c>
      <c r="N150" s="191">
        <f t="shared" si="80"/>
        <v>0</v>
      </c>
      <c r="O150" s="38" t="str">
        <f t="shared" si="81"/>
        <v>高速</v>
      </c>
      <c r="P150" s="185" t="str">
        <f t="shared" si="82"/>
        <v>短</v>
      </c>
      <c r="Q150" s="460">
        <f t="shared" si="83"/>
        <v>15</v>
      </c>
      <c r="R150" s="461">
        <f t="shared" si="84"/>
        <v>20</v>
      </c>
      <c r="S150" s="265"/>
      <c r="T150" s="554">
        <f t="shared" si="85"/>
        <v>0</v>
      </c>
      <c r="U150" s="555" t="str">
        <f t="shared" si="86"/>
        <v>10cm連装高角砲</v>
      </c>
      <c r="V150" s="554">
        <f t="shared" si="87"/>
        <v>0</v>
      </c>
      <c r="W150" s="555" t="str">
        <f t="shared" si="88"/>
        <v>61cm四連装魚雷</v>
      </c>
      <c r="X150" s="554">
        <f t="shared" si="89"/>
        <v>0</v>
      </c>
      <c r="Y150" s="555" t="str">
        <f t="shared" si="90"/>
        <v>-</v>
      </c>
      <c r="Z150" s="554">
        <f t="shared" si="91"/>
        <v>0</v>
      </c>
      <c r="AA150" s="555" t="str">
        <f t="shared" si="92"/>
        <v>-</v>
      </c>
      <c r="AB150" s="265"/>
      <c r="AC150" s="185">
        <f t="shared" si="93"/>
        <v>65</v>
      </c>
      <c r="AD150" s="267" t="str">
        <f t="shared" si="94"/>
        <v>-</v>
      </c>
      <c r="AE150" s="38">
        <f t="shared" si="95"/>
        <v>200</v>
      </c>
      <c r="AF150" s="462">
        <f t="shared" si="96"/>
        <v>200</v>
      </c>
      <c r="AG150" s="262"/>
      <c r="AH150" s="460">
        <f t="shared" si="97"/>
        <v>1</v>
      </c>
      <c r="AI150" s="38">
        <f t="shared" si="98"/>
        <v>2</v>
      </c>
      <c r="AJ150" s="462">
        <f t="shared" si="99"/>
        <v>10</v>
      </c>
      <c r="AK150" s="463">
        <f t="shared" si="100"/>
        <v>0</v>
      </c>
      <c r="AL150" s="259">
        <f t="shared" si="101"/>
        <v>1</v>
      </c>
      <c r="AM150" s="176">
        <f t="shared" si="102"/>
        <v>1</v>
      </c>
      <c r="AN150" s="189">
        <f t="shared" si="103"/>
        <v>1</v>
      </c>
      <c r="AO150" s="181">
        <f t="shared" si="104"/>
        <v>1</v>
      </c>
      <c r="AP150" s="265"/>
      <c r="AQ150" s="169"/>
    </row>
    <row r="151" spans="2:43">
      <c r="B151" s="167" t="s">
        <v>1293</v>
      </c>
      <c r="C151" s="168" t="s">
        <v>207</v>
      </c>
      <c r="D151" s="45" t="str">
        <f t="shared" si="70"/>
        <v>駆逐艦</v>
      </c>
      <c r="E151" s="174">
        <f t="shared" si="71"/>
        <v>20</v>
      </c>
      <c r="F151" s="183">
        <f t="shared" si="72"/>
        <v>29</v>
      </c>
      <c r="G151" s="176">
        <f t="shared" si="73"/>
        <v>69</v>
      </c>
      <c r="H151" s="189">
        <f t="shared" si="74"/>
        <v>39</v>
      </c>
      <c r="I151" s="181">
        <f t="shared" si="75"/>
        <v>19</v>
      </c>
      <c r="J151" s="208">
        <f t="shared" si="76"/>
        <v>64</v>
      </c>
      <c r="K151" s="116">
        <f t="shared" si="77"/>
        <v>99</v>
      </c>
      <c r="L151" s="118">
        <f t="shared" si="78"/>
        <v>26</v>
      </c>
      <c r="M151" s="187">
        <f t="shared" si="79"/>
        <v>49</v>
      </c>
      <c r="N151" s="191">
        <f t="shared" si="80"/>
        <v>0</v>
      </c>
      <c r="O151" s="38" t="str">
        <f t="shared" si="81"/>
        <v>高速</v>
      </c>
      <c r="P151" s="185" t="str">
        <f t="shared" si="82"/>
        <v>短</v>
      </c>
      <c r="Q151" s="460">
        <f t="shared" si="83"/>
        <v>15</v>
      </c>
      <c r="R151" s="461">
        <f t="shared" si="84"/>
        <v>20</v>
      </c>
      <c r="S151" s="265"/>
      <c r="T151" s="554">
        <f t="shared" si="85"/>
        <v>0</v>
      </c>
      <c r="U151" s="555" t="str">
        <f t="shared" si="86"/>
        <v>12.7cm連装砲</v>
      </c>
      <c r="V151" s="554">
        <f t="shared" si="87"/>
        <v>0</v>
      </c>
      <c r="W151" s="555" t="str">
        <f t="shared" si="88"/>
        <v>-</v>
      </c>
      <c r="X151" s="554">
        <f t="shared" si="89"/>
        <v>0</v>
      </c>
      <c r="Y151" s="555" t="str">
        <f t="shared" si="90"/>
        <v>-</v>
      </c>
      <c r="Z151" s="554">
        <f t="shared" si="91"/>
        <v>0</v>
      </c>
      <c r="AA151" s="555" t="str">
        <f t="shared" si="92"/>
        <v>-</v>
      </c>
      <c r="AB151" s="265"/>
      <c r="AC151" s="185">
        <f t="shared" si="93"/>
        <v>20</v>
      </c>
      <c r="AD151" s="267" t="str">
        <f t="shared" si="94"/>
        <v>-</v>
      </c>
      <c r="AE151" s="38">
        <f t="shared" si="95"/>
        <v>100</v>
      </c>
      <c r="AF151" s="462">
        <f t="shared" si="96"/>
        <v>100</v>
      </c>
      <c r="AG151" s="262"/>
      <c r="AH151" s="460">
        <f t="shared" si="97"/>
        <v>1</v>
      </c>
      <c r="AI151" s="38">
        <f t="shared" si="98"/>
        <v>1</v>
      </c>
      <c r="AJ151" s="462">
        <f t="shared" si="99"/>
        <v>5</v>
      </c>
      <c r="AK151" s="463">
        <f t="shared" si="100"/>
        <v>0</v>
      </c>
      <c r="AL151" s="259">
        <f t="shared" si="101"/>
        <v>0</v>
      </c>
      <c r="AM151" s="176">
        <f t="shared" si="102"/>
        <v>1</v>
      </c>
      <c r="AN151" s="189">
        <f t="shared" si="103"/>
        <v>0</v>
      </c>
      <c r="AO151" s="181">
        <f t="shared" si="104"/>
        <v>0</v>
      </c>
      <c r="AP151" s="265"/>
      <c r="AQ151" s="169"/>
    </row>
    <row r="152" spans="2:43">
      <c r="B152" s="167" t="s">
        <v>1294</v>
      </c>
      <c r="C152" s="168" t="s">
        <v>509</v>
      </c>
      <c r="D152" s="45" t="str">
        <f t="shared" si="70"/>
        <v>駆逐艦</v>
      </c>
      <c r="E152" s="174">
        <f t="shared" si="71"/>
        <v>35</v>
      </c>
      <c r="F152" s="183">
        <f t="shared" si="72"/>
        <v>49</v>
      </c>
      <c r="G152" s="176">
        <f t="shared" si="73"/>
        <v>79</v>
      </c>
      <c r="H152" s="189">
        <f t="shared" si="74"/>
        <v>49</v>
      </c>
      <c r="I152" s="181">
        <f t="shared" si="75"/>
        <v>49</v>
      </c>
      <c r="J152" s="208">
        <f t="shared" si="76"/>
        <v>78</v>
      </c>
      <c r="K152" s="116">
        <f t="shared" si="77"/>
        <v>113</v>
      </c>
      <c r="L152" s="118">
        <f t="shared" si="78"/>
        <v>57</v>
      </c>
      <c r="M152" s="187">
        <f t="shared" si="79"/>
        <v>59</v>
      </c>
      <c r="N152" s="191">
        <f t="shared" si="80"/>
        <v>0</v>
      </c>
      <c r="O152" s="38" t="str">
        <f t="shared" si="81"/>
        <v>高速</v>
      </c>
      <c r="P152" s="185" t="str">
        <f t="shared" si="82"/>
        <v>短</v>
      </c>
      <c r="Q152" s="460">
        <f t="shared" si="83"/>
        <v>15</v>
      </c>
      <c r="R152" s="461">
        <f t="shared" si="84"/>
        <v>20</v>
      </c>
      <c r="S152" s="265"/>
      <c r="T152" s="554">
        <f t="shared" si="85"/>
        <v>0</v>
      </c>
      <c r="U152" s="555" t="str">
        <f t="shared" si="86"/>
        <v>10cm連装高角砲</v>
      </c>
      <c r="V152" s="554">
        <f t="shared" si="87"/>
        <v>0</v>
      </c>
      <c r="W152" s="555" t="str">
        <f t="shared" si="88"/>
        <v>61cm四連装魚雷</v>
      </c>
      <c r="X152" s="554">
        <f t="shared" si="89"/>
        <v>0</v>
      </c>
      <c r="Y152" s="555" t="str">
        <f t="shared" si="90"/>
        <v>-</v>
      </c>
      <c r="Z152" s="554">
        <f t="shared" si="91"/>
        <v>0</v>
      </c>
      <c r="AA152" s="555" t="str">
        <f t="shared" si="92"/>
        <v>-</v>
      </c>
      <c r="AB152" s="265"/>
      <c r="AC152" s="185" t="str">
        <f t="shared" si="93"/>
        <v>-</v>
      </c>
      <c r="AD152" s="267" t="str">
        <f t="shared" si="94"/>
        <v>-</v>
      </c>
      <c r="AE152" s="38" t="str">
        <f t="shared" si="95"/>
        <v>-</v>
      </c>
      <c r="AF152" s="462" t="str">
        <f t="shared" si="96"/>
        <v>-</v>
      </c>
      <c r="AG152" s="262"/>
      <c r="AH152" s="460">
        <f t="shared" si="97"/>
        <v>1</v>
      </c>
      <c r="AI152" s="38">
        <f t="shared" si="98"/>
        <v>2</v>
      </c>
      <c r="AJ152" s="462">
        <f t="shared" si="99"/>
        <v>10</v>
      </c>
      <c r="AK152" s="463">
        <f t="shared" si="100"/>
        <v>0</v>
      </c>
      <c r="AL152" s="259">
        <f t="shared" si="101"/>
        <v>1</v>
      </c>
      <c r="AM152" s="176">
        <f t="shared" si="102"/>
        <v>1</v>
      </c>
      <c r="AN152" s="189">
        <f t="shared" si="103"/>
        <v>1</v>
      </c>
      <c r="AO152" s="181">
        <f t="shared" si="104"/>
        <v>1</v>
      </c>
      <c r="AP152" s="265"/>
      <c r="AQ152" s="169"/>
    </row>
    <row r="153" spans="2:43">
      <c r="B153" s="167" t="s">
        <v>1295</v>
      </c>
      <c r="C153" s="168" t="s">
        <v>209</v>
      </c>
      <c r="D153" s="45" t="str">
        <f t="shared" si="70"/>
        <v>駆逐艦</v>
      </c>
      <c r="E153" s="174">
        <f t="shared" si="71"/>
        <v>20</v>
      </c>
      <c r="F153" s="183">
        <f t="shared" si="72"/>
        <v>29</v>
      </c>
      <c r="G153" s="176">
        <f t="shared" si="73"/>
        <v>69</v>
      </c>
      <c r="H153" s="189">
        <f t="shared" si="74"/>
        <v>39</v>
      </c>
      <c r="I153" s="181">
        <f t="shared" si="75"/>
        <v>19</v>
      </c>
      <c r="J153" s="208">
        <f t="shared" si="76"/>
        <v>64</v>
      </c>
      <c r="K153" s="116">
        <f t="shared" si="77"/>
        <v>99</v>
      </c>
      <c r="L153" s="118">
        <f t="shared" si="78"/>
        <v>26</v>
      </c>
      <c r="M153" s="187">
        <f t="shared" si="79"/>
        <v>49</v>
      </c>
      <c r="N153" s="191">
        <f t="shared" si="80"/>
        <v>0</v>
      </c>
      <c r="O153" s="38" t="str">
        <f t="shared" si="81"/>
        <v>高速</v>
      </c>
      <c r="P153" s="185" t="str">
        <f t="shared" si="82"/>
        <v>短</v>
      </c>
      <c r="Q153" s="171">
        <f t="shared" si="83"/>
        <v>15</v>
      </c>
      <c r="R153" s="180">
        <f t="shared" si="84"/>
        <v>20</v>
      </c>
      <c r="S153" s="265"/>
      <c r="T153" s="554">
        <f t="shared" si="85"/>
        <v>0</v>
      </c>
      <c r="U153" s="555" t="str">
        <f t="shared" si="86"/>
        <v>12.7cm連装砲</v>
      </c>
      <c r="V153" s="554">
        <f t="shared" si="87"/>
        <v>0</v>
      </c>
      <c r="W153" s="555" t="str">
        <f t="shared" si="88"/>
        <v>-</v>
      </c>
      <c r="X153" s="554">
        <f t="shared" si="89"/>
        <v>0</v>
      </c>
      <c r="Y153" s="555" t="str">
        <f t="shared" si="90"/>
        <v>-</v>
      </c>
      <c r="Z153" s="554">
        <f t="shared" si="91"/>
        <v>0</v>
      </c>
      <c r="AA153" s="555" t="str">
        <f t="shared" si="92"/>
        <v>-</v>
      </c>
      <c r="AB153" s="265"/>
      <c r="AC153" s="185">
        <f t="shared" si="93"/>
        <v>20</v>
      </c>
      <c r="AD153" s="267" t="str">
        <f t="shared" si="94"/>
        <v>-</v>
      </c>
      <c r="AE153" s="38">
        <f t="shared" si="95"/>
        <v>100</v>
      </c>
      <c r="AF153" s="52">
        <f t="shared" si="96"/>
        <v>100</v>
      </c>
      <c r="AG153" s="262"/>
      <c r="AH153" s="171">
        <f t="shared" si="97"/>
        <v>1</v>
      </c>
      <c r="AI153" s="38">
        <f t="shared" si="98"/>
        <v>1</v>
      </c>
      <c r="AJ153" s="52">
        <f t="shared" si="99"/>
        <v>5</v>
      </c>
      <c r="AK153" s="41">
        <f t="shared" si="100"/>
        <v>0</v>
      </c>
      <c r="AL153" s="259">
        <f t="shared" si="101"/>
        <v>0</v>
      </c>
      <c r="AM153" s="176">
        <f t="shared" si="102"/>
        <v>1</v>
      </c>
      <c r="AN153" s="189">
        <f t="shared" si="103"/>
        <v>0</v>
      </c>
      <c r="AO153" s="181">
        <f t="shared" si="104"/>
        <v>0</v>
      </c>
      <c r="AP153" s="265"/>
      <c r="AQ153" s="169"/>
    </row>
    <row r="154" spans="2:43">
      <c r="B154" s="167" t="s">
        <v>1296</v>
      </c>
      <c r="C154" s="168" t="s">
        <v>510</v>
      </c>
      <c r="D154" s="45" t="str">
        <f t="shared" si="70"/>
        <v>駆逐艦</v>
      </c>
      <c r="E154" s="174">
        <f t="shared" si="71"/>
        <v>35</v>
      </c>
      <c r="F154" s="183">
        <f t="shared" si="72"/>
        <v>49</v>
      </c>
      <c r="G154" s="176">
        <f t="shared" si="73"/>
        <v>79</v>
      </c>
      <c r="H154" s="189">
        <f t="shared" si="74"/>
        <v>49</v>
      </c>
      <c r="I154" s="181">
        <f t="shared" si="75"/>
        <v>49</v>
      </c>
      <c r="J154" s="208">
        <f t="shared" si="76"/>
        <v>78</v>
      </c>
      <c r="K154" s="116">
        <f t="shared" si="77"/>
        <v>113</v>
      </c>
      <c r="L154" s="118">
        <f t="shared" si="78"/>
        <v>57</v>
      </c>
      <c r="M154" s="187">
        <f t="shared" si="79"/>
        <v>59</v>
      </c>
      <c r="N154" s="191">
        <f t="shared" si="80"/>
        <v>0</v>
      </c>
      <c r="O154" s="38" t="str">
        <f t="shared" si="81"/>
        <v>高速</v>
      </c>
      <c r="P154" s="185" t="str">
        <f t="shared" si="82"/>
        <v>短</v>
      </c>
      <c r="Q154" s="460">
        <f t="shared" si="83"/>
        <v>15</v>
      </c>
      <c r="R154" s="461">
        <f t="shared" si="84"/>
        <v>20</v>
      </c>
      <c r="S154" s="265"/>
      <c r="T154" s="554">
        <f t="shared" si="85"/>
        <v>0</v>
      </c>
      <c r="U154" s="555" t="str">
        <f t="shared" si="86"/>
        <v>10cm連装高角砲</v>
      </c>
      <c r="V154" s="554">
        <f t="shared" si="87"/>
        <v>0</v>
      </c>
      <c r="W154" s="555" t="str">
        <f t="shared" si="88"/>
        <v>61cm四連装魚雷</v>
      </c>
      <c r="X154" s="554">
        <f t="shared" si="89"/>
        <v>0</v>
      </c>
      <c r="Y154" s="555" t="str">
        <f t="shared" si="90"/>
        <v>-</v>
      </c>
      <c r="Z154" s="554">
        <f t="shared" si="91"/>
        <v>0</v>
      </c>
      <c r="AA154" s="555" t="str">
        <f t="shared" si="92"/>
        <v>-</v>
      </c>
      <c r="AB154" s="265"/>
      <c r="AC154" s="185" t="str">
        <f t="shared" si="93"/>
        <v>-</v>
      </c>
      <c r="AD154" s="267" t="str">
        <f t="shared" si="94"/>
        <v>-</v>
      </c>
      <c r="AE154" s="38" t="str">
        <f t="shared" si="95"/>
        <v>-</v>
      </c>
      <c r="AF154" s="462" t="str">
        <f t="shared" si="96"/>
        <v>-</v>
      </c>
      <c r="AG154" s="262"/>
      <c r="AH154" s="460">
        <f t="shared" si="97"/>
        <v>1</v>
      </c>
      <c r="AI154" s="38">
        <f t="shared" si="98"/>
        <v>2</v>
      </c>
      <c r="AJ154" s="462">
        <f t="shared" si="99"/>
        <v>10</v>
      </c>
      <c r="AK154" s="463">
        <f t="shared" si="100"/>
        <v>0</v>
      </c>
      <c r="AL154" s="259">
        <f t="shared" si="101"/>
        <v>1</v>
      </c>
      <c r="AM154" s="176">
        <f t="shared" si="102"/>
        <v>1</v>
      </c>
      <c r="AN154" s="189">
        <f t="shared" si="103"/>
        <v>1</v>
      </c>
      <c r="AO154" s="181">
        <f t="shared" si="104"/>
        <v>1</v>
      </c>
      <c r="AP154" s="265"/>
      <c r="AQ154" s="169"/>
    </row>
    <row r="155" spans="2:43">
      <c r="B155" s="167" t="s">
        <v>1297</v>
      </c>
      <c r="C155" s="168" t="s">
        <v>211</v>
      </c>
      <c r="D155" s="45" t="str">
        <f t="shared" si="70"/>
        <v>駆逐艦</v>
      </c>
      <c r="E155" s="174">
        <f t="shared" si="71"/>
        <v>20</v>
      </c>
      <c r="F155" s="183">
        <f t="shared" si="72"/>
        <v>29</v>
      </c>
      <c r="G155" s="176">
        <f t="shared" si="73"/>
        <v>69</v>
      </c>
      <c r="H155" s="189">
        <f t="shared" si="74"/>
        <v>39</v>
      </c>
      <c r="I155" s="181">
        <f t="shared" si="75"/>
        <v>19</v>
      </c>
      <c r="J155" s="208">
        <f t="shared" si="76"/>
        <v>64</v>
      </c>
      <c r="K155" s="116">
        <f t="shared" si="77"/>
        <v>99</v>
      </c>
      <c r="L155" s="118">
        <f t="shared" si="78"/>
        <v>26</v>
      </c>
      <c r="M155" s="187">
        <f t="shared" si="79"/>
        <v>49</v>
      </c>
      <c r="N155" s="191">
        <f t="shared" si="80"/>
        <v>0</v>
      </c>
      <c r="O155" s="38" t="str">
        <f t="shared" si="81"/>
        <v>高速</v>
      </c>
      <c r="P155" s="185" t="str">
        <f t="shared" si="82"/>
        <v>短</v>
      </c>
      <c r="Q155" s="171">
        <f t="shared" si="83"/>
        <v>15</v>
      </c>
      <c r="R155" s="180">
        <f t="shared" si="84"/>
        <v>20</v>
      </c>
      <c r="S155" s="265"/>
      <c r="T155" s="554">
        <f t="shared" si="85"/>
        <v>0</v>
      </c>
      <c r="U155" s="555" t="str">
        <f t="shared" si="86"/>
        <v>12.7cm連装砲</v>
      </c>
      <c r="V155" s="554">
        <f t="shared" si="87"/>
        <v>0</v>
      </c>
      <c r="W155" s="555" t="str">
        <f t="shared" si="88"/>
        <v>-</v>
      </c>
      <c r="X155" s="554">
        <f t="shared" si="89"/>
        <v>0</v>
      </c>
      <c r="Y155" s="555" t="str">
        <f t="shared" si="90"/>
        <v>-</v>
      </c>
      <c r="Z155" s="554">
        <f t="shared" si="91"/>
        <v>0</v>
      </c>
      <c r="AA155" s="555" t="str">
        <f t="shared" si="92"/>
        <v>-</v>
      </c>
      <c r="AB155" s="265"/>
      <c r="AC155" s="185">
        <f t="shared" si="93"/>
        <v>20</v>
      </c>
      <c r="AD155" s="267" t="str">
        <f t="shared" si="94"/>
        <v>-</v>
      </c>
      <c r="AE155" s="38">
        <f t="shared" si="95"/>
        <v>100</v>
      </c>
      <c r="AF155" s="52">
        <f t="shared" si="96"/>
        <v>100</v>
      </c>
      <c r="AG155" s="262"/>
      <c r="AH155" s="171">
        <f t="shared" si="97"/>
        <v>1</v>
      </c>
      <c r="AI155" s="38">
        <f t="shared" si="98"/>
        <v>1</v>
      </c>
      <c r="AJ155" s="52">
        <f t="shared" si="99"/>
        <v>5</v>
      </c>
      <c r="AK155" s="41">
        <f t="shared" si="100"/>
        <v>0</v>
      </c>
      <c r="AL155" s="259">
        <f t="shared" si="101"/>
        <v>0</v>
      </c>
      <c r="AM155" s="176">
        <f t="shared" si="102"/>
        <v>1</v>
      </c>
      <c r="AN155" s="189">
        <f t="shared" si="103"/>
        <v>0</v>
      </c>
      <c r="AO155" s="181">
        <f t="shared" si="104"/>
        <v>0</v>
      </c>
      <c r="AP155" s="265"/>
      <c r="AQ155" s="169"/>
    </row>
    <row r="156" spans="2:43">
      <c r="B156" s="167" t="s">
        <v>1298</v>
      </c>
      <c r="C156" s="168" t="s">
        <v>511</v>
      </c>
      <c r="D156" s="45" t="str">
        <f t="shared" si="70"/>
        <v>駆逐艦</v>
      </c>
      <c r="E156" s="174">
        <f t="shared" si="71"/>
        <v>35</v>
      </c>
      <c r="F156" s="183">
        <f t="shared" si="72"/>
        <v>49</v>
      </c>
      <c r="G156" s="176">
        <f t="shared" si="73"/>
        <v>79</v>
      </c>
      <c r="H156" s="189">
        <f t="shared" si="74"/>
        <v>49</v>
      </c>
      <c r="I156" s="181">
        <f t="shared" si="75"/>
        <v>49</v>
      </c>
      <c r="J156" s="208">
        <f t="shared" si="76"/>
        <v>78</v>
      </c>
      <c r="K156" s="116">
        <f t="shared" si="77"/>
        <v>113</v>
      </c>
      <c r="L156" s="118">
        <f t="shared" si="78"/>
        <v>57</v>
      </c>
      <c r="M156" s="187">
        <f t="shared" si="79"/>
        <v>59</v>
      </c>
      <c r="N156" s="191">
        <f t="shared" si="80"/>
        <v>0</v>
      </c>
      <c r="O156" s="38" t="str">
        <f t="shared" si="81"/>
        <v>高速</v>
      </c>
      <c r="P156" s="185" t="str">
        <f t="shared" si="82"/>
        <v>短</v>
      </c>
      <c r="Q156" s="171">
        <f t="shared" si="83"/>
        <v>15</v>
      </c>
      <c r="R156" s="180">
        <f t="shared" si="84"/>
        <v>20</v>
      </c>
      <c r="S156" s="265"/>
      <c r="T156" s="554">
        <f t="shared" si="85"/>
        <v>0</v>
      </c>
      <c r="U156" s="555" t="str">
        <f t="shared" si="86"/>
        <v>10cm連装高角砲</v>
      </c>
      <c r="V156" s="554">
        <f t="shared" si="87"/>
        <v>0</v>
      </c>
      <c r="W156" s="555" t="str">
        <f t="shared" si="88"/>
        <v>61cm四連装魚雷</v>
      </c>
      <c r="X156" s="554">
        <f t="shared" si="89"/>
        <v>0</v>
      </c>
      <c r="Y156" s="555" t="str">
        <f t="shared" si="90"/>
        <v>-</v>
      </c>
      <c r="Z156" s="554">
        <f t="shared" si="91"/>
        <v>0</v>
      </c>
      <c r="AA156" s="555" t="str">
        <f t="shared" si="92"/>
        <v>-</v>
      </c>
      <c r="AB156" s="265"/>
      <c r="AC156" s="185">
        <f t="shared" si="93"/>
        <v>70</v>
      </c>
      <c r="AD156" s="267" t="str">
        <f t="shared" si="94"/>
        <v>-</v>
      </c>
      <c r="AE156" s="38">
        <f t="shared" si="95"/>
        <v>220</v>
      </c>
      <c r="AF156" s="52">
        <f t="shared" si="96"/>
        <v>230</v>
      </c>
      <c r="AG156" s="262"/>
      <c r="AH156" s="171">
        <f t="shared" si="97"/>
        <v>1</v>
      </c>
      <c r="AI156" s="38">
        <f t="shared" si="98"/>
        <v>2</v>
      </c>
      <c r="AJ156" s="52">
        <f t="shared" si="99"/>
        <v>10</v>
      </c>
      <c r="AK156" s="41">
        <f t="shared" si="100"/>
        <v>0</v>
      </c>
      <c r="AL156" s="259">
        <f t="shared" si="101"/>
        <v>1</v>
      </c>
      <c r="AM156" s="176">
        <f t="shared" si="102"/>
        <v>1</v>
      </c>
      <c r="AN156" s="189">
        <f t="shared" si="103"/>
        <v>1</v>
      </c>
      <c r="AO156" s="181">
        <f t="shared" si="104"/>
        <v>1</v>
      </c>
      <c r="AP156" s="265"/>
      <c r="AQ156" s="169"/>
    </row>
    <row r="157" spans="2:43">
      <c r="B157" s="167" t="s">
        <v>1299</v>
      </c>
      <c r="C157" s="168" t="s">
        <v>213</v>
      </c>
      <c r="D157" s="45" t="str">
        <f t="shared" si="70"/>
        <v>駆逐艦</v>
      </c>
      <c r="E157" s="174">
        <f t="shared" si="71"/>
        <v>20</v>
      </c>
      <c r="F157" s="183">
        <f t="shared" si="72"/>
        <v>29</v>
      </c>
      <c r="G157" s="176">
        <f t="shared" si="73"/>
        <v>79</v>
      </c>
      <c r="H157" s="189">
        <f t="shared" si="74"/>
        <v>39</v>
      </c>
      <c r="I157" s="181">
        <f t="shared" si="75"/>
        <v>19</v>
      </c>
      <c r="J157" s="208">
        <f t="shared" si="76"/>
        <v>64</v>
      </c>
      <c r="K157" s="116">
        <f t="shared" si="77"/>
        <v>99</v>
      </c>
      <c r="L157" s="118">
        <f t="shared" si="78"/>
        <v>26</v>
      </c>
      <c r="M157" s="187">
        <f t="shared" si="79"/>
        <v>49</v>
      </c>
      <c r="N157" s="191">
        <f t="shared" si="80"/>
        <v>0</v>
      </c>
      <c r="O157" s="38" t="str">
        <f t="shared" si="81"/>
        <v>高速</v>
      </c>
      <c r="P157" s="185" t="str">
        <f t="shared" si="82"/>
        <v>短</v>
      </c>
      <c r="Q157" s="171">
        <f t="shared" si="83"/>
        <v>15</v>
      </c>
      <c r="R157" s="180">
        <f t="shared" si="84"/>
        <v>20</v>
      </c>
      <c r="S157" s="265"/>
      <c r="T157" s="554">
        <f t="shared" si="85"/>
        <v>0</v>
      </c>
      <c r="U157" s="555" t="str">
        <f t="shared" si="86"/>
        <v>12.7cm連装砲</v>
      </c>
      <c r="V157" s="554">
        <f t="shared" si="87"/>
        <v>0</v>
      </c>
      <c r="W157" s="555" t="str">
        <f t="shared" si="88"/>
        <v>61cm四連装魚雷</v>
      </c>
      <c r="X157" s="554">
        <f t="shared" si="89"/>
        <v>0</v>
      </c>
      <c r="Y157" s="555" t="str">
        <f t="shared" si="90"/>
        <v>-</v>
      </c>
      <c r="Z157" s="554">
        <f t="shared" si="91"/>
        <v>0</v>
      </c>
      <c r="AA157" s="555" t="str">
        <f t="shared" si="92"/>
        <v>-</v>
      </c>
      <c r="AB157" s="265"/>
      <c r="AC157" s="185">
        <f t="shared" si="93"/>
        <v>20</v>
      </c>
      <c r="AD157" s="267" t="str">
        <f t="shared" si="94"/>
        <v>-</v>
      </c>
      <c r="AE157" s="38">
        <f t="shared" si="95"/>
        <v>100</v>
      </c>
      <c r="AF157" s="52">
        <f t="shared" si="96"/>
        <v>100</v>
      </c>
      <c r="AG157" s="262"/>
      <c r="AH157" s="171">
        <f t="shared" si="97"/>
        <v>1</v>
      </c>
      <c r="AI157" s="38">
        <f t="shared" si="98"/>
        <v>1</v>
      </c>
      <c r="AJ157" s="52">
        <f t="shared" si="99"/>
        <v>5</v>
      </c>
      <c r="AK157" s="41">
        <f t="shared" si="100"/>
        <v>0</v>
      </c>
      <c r="AL157" s="259">
        <f t="shared" si="101"/>
        <v>1</v>
      </c>
      <c r="AM157" s="176">
        <f t="shared" si="102"/>
        <v>1</v>
      </c>
      <c r="AN157" s="189">
        <f t="shared" si="103"/>
        <v>0</v>
      </c>
      <c r="AO157" s="181">
        <f t="shared" si="104"/>
        <v>0</v>
      </c>
      <c r="AP157" s="265"/>
      <c r="AQ157" s="169"/>
    </row>
    <row r="158" spans="2:43">
      <c r="B158" s="167" t="s">
        <v>1300</v>
      </c>
      <c r="C158" s="168" t="s">
        <v>512</v>
      </c>
      <c r="D158" s="45" t="str">
        <f t="shared" si="70"/>
        <v>駆逐艦</v>
      </c>
      <c r="E158" s="174">
        <f t="shared" si="71"/>
        <v>35</v>
      </c>
      <c r="F158" s="183">
        <f t="shared" si="72"/>
        <v>49</v>
      </c>
      <c r="G158" s="176">
        <f t="shared" si="73"/>
        <v>79</v>
      </c>
      <c r="H158" s="189">
        <f t="shared" si="74"/>
        <v>49</v>
      </c>
      <c r="I158" s="181">
        <f t="shared" si="75"/>
        <v>49</v>
      </c>
      <c r="J158" s="208">
        <f t="shared" si="76"/>
        <v>78</v>
      </c>
      <c r="K158" s="116">
        <f t="shared" si="77"/>
        <v>113</v>
      </c>
      <c r="L158" s="118">
        <f t="shared" si="78"/>
        <v>57</v>
      </c>
      <c r="M158" s="187">
        <f t="shared" si="79"/>
        <v>59</v>
      </c>
      <c r="N158" s="191">
        <f t="shared" si="80"/>
        <v>0</v>
      </c>
      <c r="O158" s="38" t="str">
        <f t="shared" si="81"/>
        <v>高速</v>
      </c>
      <c r="P158" s="185" t="str">
        <f t="shared" si="82"/>
        <v>短</v>
      </c>
      <c r="Q158" s="460">
        <f t="shared" si="83"/>
        <v>15</v>
      </c>
      <c r="R158" s="461">
        <f t="shared" si="84"/>
        <v>20</v>
      </c>
      <c r="S158" s="265"/>
      <c r="T158" s="554">
        <f t="shared" si="85"/>
        <v>0</v>
      </c>
      <c r="U158" s="555" t="str">
        <f t="shared" si="86"/>
        <v>10cm連装高角砲</v>
      </c>
      <c r="V158" s="554">
        <f t="shared" si="87"/>
        <v>0</v>
      </c>
      <c r="W158" s="555" t="str">
        <f t="shared" si="88"/>
        <v>61cm四連装(酸素)魚雷</v>
      </c>
      <c r="X158" s="554">
        <f t="shared" si="89"/>
        <v>0</v>
      </c>
      <c r="Y158" s="555" t="str">
        <f t="shared" si="90"/>
        <v>-</v>
      </c>
      <c r="Z158" s="554">
        <f t="shared" si="91"/>
        <v>0</v>
      </c>
      <c r="AA158" s="555" t="str">
        <f t="shared" si="92"/>
        <v>-</v>
      </c>
      <c r="AB158" s="265"/>
      <c r="AC158" s="185" t="str">
        <f t="shared" si="93"/>
        <v>-</v>
      </c>
      <c r="AD158" s="267" t="str">
        <f t="shared" si="94"/>
        <v>-</v>
      </c>
      <c r="AE158" s="38" t="str">
        <f t="shared" si="95"/>
        <v>-</v>
      </c>
      <c r="AF158" s="462" t="str">
        <f t="shared" si="96"/>
        <v>-</v>
      </c>
      <c r="AG158" s="262"/>
      <c r="AH158" s="460">
        <f t="shared" si="97"/>
        <v>1</v>
      </c>
      <c r="AI158" s="38">
        <f t="shared" si="98"/>
        <v>2</v>
      </c>
      <c r="AJ158" s="462">
        <f t="shared" si="99"/>
        <v>10</v>
      </c>
      <c r="AK158" s="463">
        <f t="shared" si="100"/>
        <v>0</v>
      </c>
      <c r="AL158" s="259">
        <f t="shared" si="101"/>
        <v>1</v>
      </c>
      <c r="AM158" s="176">
        <f t="shared" si="102"/>
        <v>1</v>
      </c>
      <c r="AN158" s="189">
        <f t="shared" si="103"/>
        <v>1</v>
      </c>
      <c r="AO158" s="181">
        <f t="shared" si="104"/>
        <v>1</v>
      </c>
      <c r="AP158" s="265"/>
      <c r="AQ158" s="169"/>
    </row>
    <row r="159" spans="2:43">
      <c r="B159" s="167" t="s">
        <v>1301</v>
      </c>
      <c r="C159" s="168" t="s">
        <v>215</v>
      </c>
      <c r="D159" s="45" t="str">
        <f t="shared" si="70"/>
        <v>駆逐艦</v>
      </c>
      <c r="E159" s="174">
        <f t="shared" si="71"/>
        <v>20</v>
      </c>
      <c r="F159" s="183">
        <f t="shared" si="72"/>
        <v>29</v>
      </c>
      <c r="G159" s="176">
        <f t="shared" si="73"/>
        <v>69</v>
      </c>
      <c r="H159" s="189">
        <f t="shared" si="74"/>
        <v>39</v>
      </c>
      <c r="I159" s="181">
        <f t="shared" si="75"/>
        <v>19</v>
      </c>
      <c r="J159" s="208">
        <f t="shared" si="76"/>
        <v>64</v>
      </c>
      <c r="K159" s="116">
        <f t="shared" si="77"/>
        <v>99</v>
      </c>
      <c r="L159" s="118">
        <f t="shared" si="78"/>
        <v>26</v>
      </c>
      <c r="M159" s="187">
        <f t="shared" si="79"/>
        <v>49</v>
      </c>
      <c r="N159" s="191">
        <f t="shared" si="80"/>
        <v>0</v>
      </c>
      <c r="O159" s="38" t="str">
        <f t="shared" si="81"/>
        <v>高速</v>
      </c>
      <c r="P159" s="185" t="str">
        <f t="shared" si="82"/>
        <v>短</v>
      </c>
      <c r="Q159" s="460">
        <f t="shared" si="83"/>
        <v>15</v>
      </c>
      <c r="R159" s="461">
        <f t="shared" si="84"/>
        <v>20</v>
      </c>
      <c r="S159" s="265"/>
      <c r="T159" s="554">
        <f t="shared" si="85"/>
        <v>0</v>
      </c>
      <c r="U159" s="555" t="str">
        <f t="shared" si="86"/>
        <v>12.7cm連装砲</v>
      </c>
      <c r="V159" s="554">
        <f t="shared" si="87"/>
        <v>0</v>
      </c>
      <c r="W159" s="555" t="str">
        <f t="shared" si="88"/>
        <v>-</v>
      </c>
      <c r="X159" s="554">
        <f t="shared" si="89"/>
        <v>0</v>
      </c>
      <c r="Y159" s="555" t="str">
        <f t="shared" si="90"/>
        <v>-</v>
      </c>
      <c r="Z159" s="554">
        <f t="shared" si="91"/>
        <v>0</v>
      </c>
      <c r="AA159" s="555" t="str">
        <f t="shared" si="92"/>
        <v>-</v>
      </c>
      <c r="AB159" s="265"/>
      <c r="AC159" s="185">
        <f t="shared" si="93"/>
        <v>20</v>
      </c>
      <c r="AD159" s="267" t="str">
        <f t="shared" si="94"/>
        <v>-</v>
      </c>
      <c r="AE159" s="38">
        <f t="shared" si="95"/>
        <v>100</v>
      </c>
      <c r="AF159" s="462">
        <f t="shared" si="96"/>
        <v>100</v>
      </c>
      <c r="AG159" s="262"/>
      <c r="AH159" s="460">
        <f t="shared" si="97"/>
        <v>1</v>
      </c>
      <c r="AI159" s="38">
        <f t="shared" si="98"/>
        <v>1</v>
      </c>
      <c r="AJ159" s="462">
        <f t="shared" si="99"/>
        <v>5</v>
      </c>
      <c r="AK159" s="463">
        <f t="shared" si="100"/>
        <v>0</v>
      </c>
      <c r="AL159" s="259">
        <f t="shared" si="101"/>
        <v>0</v>
      </c>
      <c r="AM159" s="176">
        <f t="shared" si="102"/>
        <v>1</v>
      </c>
      <c r="AN159" s="189">
        <f t="shared" si="103"/>
        <v>0</v>
      </c>
      <c r="AO159" s="181">
        <f t="shared" si="104"/>
        <v>0</v>
      </c>
      <c r="AP159" s="265"/>
      <c r="AQ159" s="169"/>
    </row>
    <row r="160" spans="2:43">
      <c r="B160" s="167" t="s">
        <v>1302</v>
      </c>
      <c r="C160" s="168" t="s">
        <v>513</v>
      </c>
      <c r="D160" s="45" t="str">
        <f t="shared" si="70"/>
        <v>駆逐艦</v>
      </c>
      <c r="E160" s="174">
        <f t="shared" si="71"/>
        <v>35</v>
      </c>
      <c r="F160" s="183">
        <f t="shared" si="72"/>
        <v>49</v>
      </c>
      <c r="G160" s="176">
        <f t="shared" si="73"/>
        <v>79</v>
      </c>
      <c r="H160" s="189">
        <f t="shared" si="74"/>
        <v>49</v>
      </c>
      <c r="I160" s="181">
        <f t="shared" si="75"/>
        <v>49</v>
      </c>
      <c r="J160" s="208">
        <f t="shared" si="76"/>
        <v>78</v>
      </c>
      <c r="K160" s="116">
        <f t="shared" si="77"/>
        <v>113</v>
      </c>
      <c r="L160" s="118">
        <f t="shared" si="78"/>
        <v>57</v>
      </c>
      <c r="M160" s="187">
        <f t="shared" si="79"/>
        <v>59</v>
      </c>
      <c r="N160" s="191">
        <f t="shared" si="80"/>
        <v>0</v>
      </c>
      <c r="O160" s="38" t="str">
        <f t="shared" si="81"/>
        <v>高速</v>
      </c>
      <c r="P160" s="185" t="str">
        <f t="shared" si="82"/>
        <v>短</v>
      </c>
      <c r="Q160" s="460">
        <f t="shared" si="83"/>
        <v>15</v>
      </c>
      <c r="R160" s="461">
        <f t="shared" si="84"/>
        <v>20</v>
      </c>
      <c r="S160" s="265"/>
      <c r="T160" s="554">
        <f t="shared" si="85"/>
        <v>0</v>
      </c>
      <c r="U160" s="555" t="str">
        <f t="shared" si="86"/>
        <v>10cm連装高角砲</v>
      </c>
      <c r="V160" s="554">
        <f t="shared" si="87"/>
        <v>0</v>
      </c>
      <c r="W160" s="555" t="str">
        <f t="shared" si="88"/>
        <v>61cm四連装(酸素)魚雷</v>
      </c>
      <c r="X160" s="554">
        <f t="shared" si="89"/>
        <v>0</v>
      </c>
      <c r="Y160" s="555" t="str">
        <f t="shared" si="90"/>
        <v>-</v>
      </c>
      <c r="Z160" s="554">
        <f t="shared" si="91"/>
        <v>0</v>
      </c>
      <c r="AA160" s="555" t="str">
        <f t="shared" si="92"/>
        <v>-</v>
      </c>
      <c r="AB160" s="265"/>
      <c r="AC160" s="185">
        <f t="shared" si="93"/>
        <v>60</v>
      </c>
      <c r="AD160" s="267" t="str">
        <f t="shared" si="94"/>
        <v>-</v>
      </c>
      <c r="AE160" s="38">
        <f t="shared" si="95"/>
        <v>180</v>
      </c>
      <c r="AF160" s="462">
        <f t="shared" si="96"/>
        <v>200</v>
      </c>
      <c r="AG160" s="262"/>
      <c r="AH160" s="460">
        <f t="shared" si="97"/>
        <v>1</v>
      </c>
      <c r="AI160" s="38">
        <f t="shared" si="98"/>
        <v>2</v>
      </c>
      <c r="AJ160" s="462">
        <f t="shared" si="99"/>
        <v>10</v>
      </c>
      <c r="AK160" s="463">
        <f t="shared" si="100"/>
        <v>0</v>
      </c>
      <c r="AL160" s="259">
        <f t="shared" si="101"/>
        <v>1</v>
      </c>
      <c r="AM160" s="176">
        <f t="shared" si="102"/>
        <v>1</v>
      </c>
      <c r="AN160" s="189">
        <f t="shared" si="103"/>
        <v>1</v>
      </c>
      <c r="AO160" s="181">
        <f t="shared" si="104"/>
        <v>1</v>
      </c>
      <c r="AP160" s="265"/>
      <c r="AQ160" s="169"/>
    </row>
    <row r="161" spans="2:43">
      <c r="B161" s="167" t="s">
        <v>1303</v>
      </c>
      <c r="C161" s="168" t="s">
        <v>217</v>
      </c>
      <c r="D161" s="45" t="str">
        <f t="shared" si="70"/>
        <v>駆逐艦</v>
      </c>
      <c r="E161" s="174">
        <f t="shared" si="71"/>
        <v>20</v>
      </c>
      <c r="F161" s="183">
        <f t="shared" si="72"/>
        <v>29</v>
      </c>
      <c r="G161" s="176">
        <f t="shared" si="73"/>
        <v>69</v>
      </c>
      <c r="H161" s="189">
        <f t="shared" si="74"/>
        <v>39</v>
      </c>
      <c r="I161" s="181">
        <f t="shared" si="75"/>
        <v>19</v>
      </c>
      <c r="J161" s="208">
        <f t="shared" si="76"/>
        <v>64</v>
      </c>
      <c r="K161" s="116">
        <f t="shared" si="77"/>
        <v>99</v>
      </c>
      <c r="L161" s="118">
        <f t="shared" si="78"/>
        <v>26</v>
      </c>
      <c r="M161" s="187">
        <f t="shared" si="79"/>
        <v>49</v>
      </c>
      <c r="N161" s="191">
        <f t="shared" si="80"/>
        <v>0</v>
      </c>
      <c r="O161" s="38" t="str">
        <f t="shared" si="81"/>
        <v>高速</v>
      </c>
      <c r="P161" s="185" t="str">
        <f t="shared" si="82"/>
        <v>短</v>
      </c>
      <c r="Q161" s="171">
        <f t="shared" si="83"/>
        <v>15</v>
      </c>
      <c r="R161" s="180">
        <f t="shared" si="84"/>
        <v>20</v>
      </c>
      <c r="S161" s="265"/>
      <c r="T161" s="554">
        <f t="shared" si="85"/>
        <v>0</v>
      </c>
      <c r="U161" s="555" t="str">
        <f t="shared" si="86"/>
        <v>12.7cm連装砲</v>
      </c>
      <c r="V161" s="554">
        <f t="shared" si="87"/>
        <v>0</v>
      </c>
      <c r="W161" s="555" t="str">
        <f t="shared" si="88"/>
        <v>-</v>
      </c>
      <c r="X161" s="554">
        <f t="shared" si="89"/>
        <v>0</v>
      </c>
      <c r="Y161" s="555" t="str">
        <f t="shared" si="90"/>
        <v>-</v>
      </c>
      <c r="Z161" s="554">
        <f t="shared" si="91"/>
        <v>0</v>
      </c>
      <c r="AA161" s="555" t="str">
        <f t="shared" si="92"/>
        <v>-</v>
      </c>
      <c r="AB161" s="265"/>
      <c r="AC161" s="185">
        <f t="shared" si="93"/>
        <v>20</v>
      </c>
      <c r="AD161" s="267" t="str">
        <f t="shared" si="94"/>
        <v>-</v>
      </c>
      <c r="AE161" s="38">
        <f t="shared" si="95"/>
        <v>100</v>
      </c>
      <c r="AF161" s="52">
        <f t="shared" si="96"/>
        <v>100</v>
      </c>
      <c r="AG161" s="262"/>
      <c r="AH161" s="171">
        <f t="shared" si="97"/>
        <v>1</v>
      </c>
      <c r="AI161" s="38">
        <f t="shared" si="98"/>
        <v>1</v>
      </c>
      <c r="AJ161" s="52">
        <f t="shared" si="99"/>
        <v>5</v>
      </c>
      <c r="AK161" s="41">
        <f t="shared" si="100"/>
        <v>0</v>
      </c>
      <c r="AL161" s="259">
        <f t="shared" si="101"/>
        <v>0</v>
      </c>
      <c r="AM161" s="176">
        <f t="shared" si="102"/>
        <v>1</v>
      </c>
      <c r="AN161" s="189">
        <f t="shared" si="103"/>
        <v>0</v>
      </c>
      <c r="AO161" s="181">
        <f t="shared" si="104"/>
        <v>0</v>
      </c>
      <c r="AP161" s="265"/>
      <c r="AQ161" s="169"/>
    </row>
    <row r="162" spans="2:43">
      <c r="B162" s="167" t="s">
        <v>1304</v>
      </c>
      <c r="C162" s="168" t="s">
        <v>514</v>
      </c>
      <c r="D162" s="45" t="str">
        <f t="shared" si="70"/>
        <v>駆逐艦</v>
      </c>
      <c r="E162" s="174">
        <f t="shared" si="71"/>
        <v>35</v>
      </c>
      <c r="F162" s="183">
        <f t="shared" si="72"/>
        <v>49</v>
      </c>
      <c r="G162" s="176">
        <f t="shared" si="73"/>
        <v>79</v>
      </c>
      <c r="H162" s="189">
        <f t="shared" si="74"/>
        <v>49</v>
      </c>
      <c r="I162" s="181">
        <f t="shared" si="75"/>
        <v>49</v>
      </c>
      <c r="J162" s="208">
        <f t="shared" si="76"/>
        <v>78</v>
      </c>
      <c r="K162" s="116">
        <f t="shared" si="77"/>
        <v>113</v>
      </c>
      <c r="L162" s="118">
        <f t="shared" si="78"/>
        <v>57</v>
      </c>
      <c r="M162" s="187">
        <f t="shared" si="79"/>
        <v>59</v>
      </c>
      <c r="N162" s="191">
        <f t="shared" si="80"/>
        <v>0</v>
      </c>
      <c r="O162" s="38" t="str">
        <f t="shared" si="81"/>
        <v>高速</v>
      </c>
      <c r="P162" s="185" t="str">
        <f t="shared" si="82"/>
        <v>短</v>
      </c>
      <c r="Q162" s="460">
        <f t="shared" si="83"/>
        <v>15</v>
      </c>
      <c r="R162" s="461">
        <f t="shared" si="84"/>
        <v>20</v>
      </c>
      <c r="S162" s="265"/>
      <c r="T162" s="554">
        <f t="shared" si="85"/>
        <v>0</v>
      </c>
      <c r="U162" s="555" t="str">
        <f t="shared" si="86"/>
        <v>10cm連装高角砲</v>
      </c>
      <c r="V162" s="554">
        <f t="shared" si="87"/>
        <v>0</v>
      </c>
      <c r="W162" s="555" t="str">
        <f t="shared" si="88"/>
        <v>61cm四連装(酸素)魚雷</v>
      </c>
      <c r="X162" s="554">
        <f t="shared" si="89"/>
        <v>0</v>
      </c>
      <c r="Y162" s="555" t="str">
        <f t="shared" si="90"/>
        <v>-</v>
      </c>
      <c r="Z162" s="554">
        <f t="shared" si="91"/>
        <v>0</v>
      </c>
      <c r="AA162" s="555" t="str">
        <f t="shared" si="92"/>
        <v>-</v>
      </c>
      <c r="AB162" s="265"/>
      <c r="AC162" s="185" t="str">
        <f t="shared" si="93"/>
        <v>-</v>
      </c>
      <c r="AD162" s="267" t="str">
        <f t="shared" si="94"/>
        <v>-</v>
      </c>
      <c r="AE162" s="38" t="str">
        <f t="shared" si="95"/>
        <v>-</v>
      </c>
      <c r="AF162" s="462" t="str">
        <f t="shared" si="96"/>
        <v>-</v>
      </c>
      <c r="AG162" s="262"/>
      <c r="AH162" s="460">
        <f t="shared" si="97"/>
        <v>1</v>
      </c>
      <c r="AI162" s="38">
        <f t="shared" si="98"/>
        <v>2</v>
      </c>
      <c r="AJ162" s="462">
        <f t="shared" si="99"/>
        <v>10</v>
      </c>
      <c r="AK162" s="463">
        <f t="shared" si="100"/>
        <v>0</v>
      </c>
      <c r="AL162" s="259">
        <f t="shared" si="101"/>
        <v>1</v>
      </c>
      <c r="AM162" s="176">
        <f t="shared" si="102"/>
        <v>1</v>
      </c>
      <c r="AN162" s="189">
        <f t="shared" si="103"/>
        <v>1</v>
      </c>
      <c r="AO162" s="181">
        <f t="shared" si="104"/>
        <v>1</v>
      </c>
      <c r="AP162" s="265"/>
      <c r="AQ162" s="169"/>
    </row>
    <row r="163" spans="2:43">
      <c r="B163" s="167" t="s">
        <v>1305</v>
      </c>
      <c r="C163" s="168" t="s">
        <v>219</v>
      </c>
      <c r="D163" s="45" t="str">
        <f t="shared" si="70"/>
        <v>駆逐艦</v>
      </c>
      <c r="E163" s="174">
        <f t="shared" si="71"/>
        <v>20</v>
      </c>
      <c r="F163" s="183">
        <f t="shared" si="72"/>
        <v>29</v>
      </c>
      <c r="G163" s="176">
        <f t="shared" si="73"/>
        <v>69</v>
      </c>
      <c r="H163" s="189">
        <f t="shared" si="74"/>
        <v>39</v>
      </c>
      <c r="I163" s="181">
        <f t="shared" si="75"/>
        <v>19</v>
      </c>
      <c r="J163" s="208">
        <f t="shared" si="76"/>
        <v>64</v>
      </c>
      <c r="K163" s="116">
        <f t="shared" si="77"/>
        <v>99</v>
      </c>
      <c r="L163" s="118">
        <f t="shared" si="78"/>
        <v>26</v>
      </c>
      <c r="M163" s="187">
        <f t="shared" si="79"/>
        <v>49</v>
      </c>
      <c r="N163" s="191">
        <f t="shared" si="80"/>
        <v>0</v>
      </c>
      <c r="O163" s="38" t="str">
        <f t="shared" si="81"/>
        <v>高速</v>
      </c>
      <c r="P163" s="185" t="str">
        <f t="shared" si="82"/>
        <v>短</v>
      </c>
      <c r="Q163" s="460">
        <f t="shared" si="83"/>
        <v>15</v>
      </c>
      <c r="R163" s="461">
        <f t="shared" si="84"/>
        <v>20</v>
      </c>
      <c r="S163" s="265"/>
      <c r="T163" s="554">
        <f t="shared" si="85"/>
        <v>0</v>
      </c>
      <c r="U163" s="555" t="str">
        <f t="shared" si="86"/>
        <v>12.7cm連装砲</v>
      </c>
      <c r="V163" s="554">
        <f t="shared" si="87"/>
        <v>0</v>
      </c>
      <c r="W163" s="555" t="str">
        <f t="shared" si="88"/>
        <v>-</v>
      </c>
      <c r="X163" s="554">
        <f t="shared" si="89"/>
        <v>0</v>
      </c>
      <c r="Y163" s="555" t="str">
        <f t="shared" si="90"/>
        <v>-</v>
      </c>
      <c r="Z163" s="554">
        <f t="shared" si="91"/>
        <v>0</v>
      </c>
      <c r="AA163" s="555" t="str">
        <f t="shared" si="92"/>
        <v>-</v>
      </c>
      <c r="AB163" s="265"/>
      <c r="AC163" s="185">
        <f t="shared" si="93"/>
        <v>20</v>
      </c>
      <c r="AD163" s="267" t="str">
        <f t="shared" si="94"/>
        <v>-</v>
      </c>
      <c r="AE163" s="38">
        <f t="shared" si="95"/>
        <v>100</v>
      </c>
      <c r="AF163" s="462">
        <f t="shared" si="96"/>
        <v>100</v>
      </c>
      <c r="AG163" s="262"/>
      <c r="AH163" s="460">
        <f t="shared" si="97"/>
        <v>1</v>
      </c>
      <c r="AI163" s="38">
        <f t="shared" si="98"/>
        <v>1</v>
      </c>
      <c r="AJ163" s="462">
        <f t="shared" si="99"/>
        <v>5</v>
      </c>
      <c r="AK163" s="463">
        <f t="shared" si="100"/>
        <v>0</v>
      </c>
      <c r="AL163" s="259">
        <f t="shared" si="101"/>
        <v>0</v>
      </c>
      <c r="AM163" s="176">
        <f t="shared" si="102"/>
        <v>1</v>
      </c>
      <c r="AN163" s="189">
        <f t="shared" si="103"/>
        <v>0</v>
      </c>
      <c r="AO163" s="181">
        <f t="shared" si="104"/>
        <v>0</v>
      </c>
      <c r="AP163" s="265"/>
      <c r="AQ163" s="169"/>
    </row>
    <row r="164" spans="2:43">
      <c r="B164" s="167" t="s">
        <v>1306</v>
      </c>
      <c r="C164" s="168" t="s">
        <v>515</v>
      </c>
      <c r="D164" s="45" t="str">
        <f t="shared" si="70"/>
        <v>駆逐艦</v>
      </c>
      <c r="E164" s="174">
        <f t="shared" si="71"/>
        <v>35</v>
      </c>
      <c r="F164" s="183">
        <f t="shared" si="72"/>
        <v>49</v>
      </c>
      <c r="G164" s="176">
        <f t="shared" si="73"/>
        <v>79</v>
      </c>
      <c r="H164" s="189">
        <f t="shared" si="74"/>
        <v>49</v>
      </c>
      <c r="I164" s="181">
        <f t="shared" si="75"/>
        <v>49</v>
      </c>
      <c r="J164" s="208">
        <f t="shared" si="76"/>
        <v>78</v>
      </c>
      <c r="K164" s="116">
        <f t="shared" si="77"/>
        <v>113</v>
      </c>
      <c r="L164" s="118">
        <f t="shared" si="78"/>
        <v>57</v>
      </c>
      <c r="M164" s="187">
        <f t="shared" si="79"/>
        <v>59</v>
      </c>
      <c r="N164" s="191">
        <f t="shared" si="80"/>
        <v>0</v>
      </c>
      <c r="O164" s="38" t="str">
        <f t="shared" si="81"/>
        <v>高速</v>
      </c>
      <c r="P164" s="185" t="str">
        <f t="shared" si="82"/>
        <v>短</v>
      </c>
      <c r="Q164" s="171">
        <f t="shared" si="83"/>
        <v>15</v>
      </c>
      <c r="R164" s="180">
        <f t="shared" si="84"/>
        <v>20</v>
      </c>
      <c r="S164" s="265"/>
      <c r="T164" s="554">
        <f t="shared" si="85"/>
        <v>0</v>
      </c>
      <c r="U164" s="555" t="str">
        <f t="shared" si="86"/>
        <v>10cm連装高角砲</v>
      </c>
      <c r="V164" s="554">
        <f t="shared" si="87"/>
        <v>0</v>
      </c>
      <c r="W164" s="555" t="str">
        <f t="shared" si="88"/>
        <v>61cm四連装(酸素)魚雷</v>
      </c>
      <c r="X164" s="554">
        <f t="shared" si="89"/>
        <v>0</v>
      </c>
      <c r="Y164" s="555" t="str">
        <f t="shared" si="90"/>
        <v>-</v>
      </c>
      <c r="Z164" s="554">
        <f t="shared" si="91"/>
        <v>0</v>
      </c>
      <c r="AA164" s="555" t="str">
        <f t="shared" si="92"/>
        <v>-</v>
      </c>
      <c r="AB164" s="265"/>
      <c r="AC164" s="185">
        <f t="shared" si="93"/>
        <v>55</v>
      </c>
      <c r="AD164" s="267" t="str">
        <f t="shared" si="94"/>
        <v>-</v>
      </c>
      <c r="AE164" s="38">
        <f t="shared" si="95"/>
        <v>180</v>
      </c>
      <c r="AF164" s="52">
        <f t="shared" si="96"/>
        <v>200</v>
      </c>
      <c r="AG164" s="262"/>
      <c r="AH164" s="171">
        <f t="shared" si="97"/>
        <v>1</v>
      </c>
      <c r="AI164" s="38">
        <f t="shared" si="98"/>
        <v>2</v>
      </c>
      <c r="AJ164" s="52">
        <f t="shared" si="99"/>
        <v>10</v>
      </c>
      <c r="AK164" s="41">
        <f t="shared" si="100"/>
        <v>0</v>
      </c>
      <c r="AL164" s="259">
        <f t="shared" si="101"/>
        <v>1</v>
      </c>
      <c r="AM164" s="176">
        <f t="shared" si="102"/>
        <v>1</v>
      </c>
      <c r="AN164" s="189">
        <f t="shared" si="103"/>
        <v>1</v>
      </c>
      <c r="AO164" s="181">
        <f t="shared" si="104"/>
        <v>1</v>
      </c>
      <c r="AP164" s="265"/>
      <c r="AQ164" s="169"/>
    </row>
    <row r="165" spans="2:43">
      <c r="B165" s="167" t="s">
        <v>1307</v>
      </c>
      <c r="C165" s="168" t="s">
        <v>221</v>
      </c>
      <c r="D165" s="45" t="str">
        <f t="shared" si="70"/>
        <v>駆逐艦</v>
      </c>
      <c r="E165" s="174">
        <f t="shared" si="71"/>
        <v>20</v>
      </c>
      <c r="F165" s="183">
        <f t="shared" si="72"/>
        <v>29</v>
      </c>
      <c r="G165" s="176">
        <f t="shared" si="73"/>
        <v>69</v>
      </c>
      <c r="H165" s="189">
        <f t="shared" si="74"/>
        <v>39</v>
      </c>
      <c r="I165" s="181">
        <f t="shared" si="75"/>
        <v>19</v>
      </c>
      <c r="J165" s="208">
        <f t="shared" si="76"/>
        <v>64</v>
      </c>
      <c r="K165" s="116">
        <f t="shared" si="77"/>
        <v>99</v>
      </c>
      <c r="L165" s="118">
        <f t="shared" si="78"/>
        <v>26</v>
      </c>
      <c r="M165" s="187">
        <f t="shared" si="79"/>
        <v>49</v>
      </c>
      <c r="N165" s="191">
        <f t="shared" si="80"/>
        <v>0</v>
      </c>
      <c r="O165" s="38" t="str">
        <f t="shared" si="81"/>
        <v>高速</v>
      </c>
      <c r="P165" s="185" t="str">
        <f t="shared" si="82"/>
        <v>短</v>
      </c>
      <c r="Q165" s="171">
        <f t="shared" si="83"/>
        <v>15</v>
      </c>
      <c r="R165" s="180">
        <f t="shared" si="84"/>
        <v>20</v>
      </c>
      <c r="S165" s="265"/>
      <c r="T165" s="554">
        <f t="shared" si="85"/>
        <v>0</v>
      </c>
      <c r="U165" s="555" t="str">
        <f t="shared" si="86"/>
        <v>12.7cm連装砲</v>
      </c>
      <c r="V165" s="554">
        <f t="shared" si="87"/>
        <v>0</v>
      </c>
      <c r="W165" s="555" t="str">
        <f t="shared" si="88"/>
        <v>-</v>
      </c>
      <c r="X165" s="554">
        <f t="shared" si="89"/>
        <v>0</v>
      </c>
      <c r="Y165" s="555" t="str">
        <f t="shared" si="90"/>
        <v>-</v>
      </c>
      <c r="Z165" s="554">
        <f t="shared" si="91"/>
        <v>0</v>
      </c>
      <c r="AA165" s="555" t="str">
        <f t="shared" si="92"/>
        <v>-</v>
      </c>
      <c r="AB165" s="265"/>
      <c r="AC165" s="185">
        <f t="shared" si="93"/>
        <v>20</v>
      </c>
      <c r="AD165" s="267" t="str">
        <f t="shared" si="94"/>
        <v>-</v>
      </c>
      <c r="AE165" s="38">
        <f t="shared" si="95"/>
        <v>100</v>
      </c>
      <c r="AF165" s="52">
        <f t="shared" si="96"/>
        <v>100</v>
      </c>
      <c r="AG165" s="262"/>
      <c r="AH165" s="171">
        <f t="shared" si="97"/>
        <v>1</v>
      </c>
      <c r="AI165" s="38">
        <f t="shared" si="98"/>
        <v>1</v>
      </c>
      <c r="AJ165" s="52">
        <f t="shared" si="99"/>
        <v>5</v>
      </c>
      <c r="AK165" s="41">
        <f t="shared" si="100"/>
        <v>0</v>
      </c>
      <c r="AL165" s="259">
        <f t="shared" si="101"/>
        <v>0</v>
      </c>
      <c r="AM165" s="176">
        <f t="shared" si="102"/>
        <v>1</v>
      </c>
      <c r="AN165" s="189">
        <f t="shared" si="103"/>
        <v>0</v>
      </c>
      <c r="AO165" s="181">
        <f t="shared" si="104"/>
        <v>0</v>
      </c>
      <c r="AP165" s="265"/>
      <c r="AQ165" s="169"/>
    </row>
    <row r="166" spans="2:43">
      <c r="B166" s="167" t="s">
        <v>1308</v>
      </c>
      <c r="C166" s="168" t="s">
        <v>516</v>
      </c>
      <c r="D166" s="45" t="str">
        <f t="shared" si="70"/>
        <v>駆逐艦</v>
      </c>
      <c r="E166" s="174">
        <f t="shared" si="71"/>
        <v>35</v>
      </c>
      <c r="F166" s="183">
        <f t="shared" si="72"/>
        <v>49</v>
      </c>
      <c r="G166" s="176">
        <f t="shared" si="73"/>
        <v>79</v>
      </c>
      <c r="H166" s="189">
        <f t="shared" si="74"/>
        <v>49</v>
      </c>
      <c r="I166" s="181">
        <f t="shared" si="75"/>
        <v>49</v>
      </c>
      <c r="J166" s="208">
        <f t="shared" si="76"/>
        <v>78</v>
      </c>
      <c r="K166" s="116">
        <f t="shared" si="77"/>
        <v>113</v>
      </c>
      <c r="L166" s="118">
        <f t="shared" si="78"/>
        <v>57</v>
      </c>
      <c r="M166" s="187">
        <f t="shared" si="79"/>
        <v>59</v>
      </c>
      <c r="N166" s="191">
        <f t="shared" si="80"/>
        <v>0</v>
      </c>
      <c r="O166" s="38" t="str">
        <f t="shared" si="81"/>
        <v>高速</v>
      </c>
      <c r="P166" s="185" t="str">
        <f t="shared" si="82"/>
        <v>短</v>
      </c>
      <c r="Q166" s="460">
        <f t="shared" si="83"/>
        <v>15</v>
      </c>
      <c r="R166" s="461">
        <f t="shared" si="84"/>
        <v>20</v>
      </c>
      <c r="S166" s="265"/>
      <c r="T166" s="554">
        <f t="shared" si="85"/>
        <v>0</v>
      </c>
      <c r="U166" s="555" t="str">
        <f t="shared" si="86"/>
        <v>10cm連装高角砲</v>
      </c>
      <c r="V166" s="554">
        <f t="shared" si="87"/>
        <v>0</v>
      </c>
      <c r="W166" s="555" t="str">
        <f t="shared" si="88"/>
        <v>61cm四連装(酸素)魚雷</v>
      </c>
      <c r="X166" s="554">
        <f t="shared" si="89"/>
        <v>0</v>
      </c>
      <c r="Y166" s="555" t="str">
        <f t="shared" si="90"/>
        <v>-</v>
      </c>
      <c r="Z166" s="554">
        <f t="shared" si="91"/>
        <v>0</v>
      </c>
      <c r="AA166" s="555" t="str">
        <f t="shared" si="92"/>
        <v>-</v>
      </c>
      <c r="AB166" s="265"/>
      <c r="AC166" s="185" t="str">
        <f t="shared" si="93"/>
        <v>-</v>
      </c>
      <c r="AD166" s="267" t="str">
        <f t="shared" si="94"/>
        <v>-</v>
      </c>
      <c r="AE166" s="38" t="str">
        <f t="shared" si="95"/>
        <v>-</v>
      </c>
      <c r="AF166" s="462" t="str">
        <f t="shared" si="96"/>
        <v>-</v>
      </c>
      <c r="AG166" s="262"/>
      <c r="AH166" s="460">
        <f t="shared" si="97"/>
        <v>1</v>
      </c>
      <c r="AI166" s="38">
        <f t="shared" si="98"/>
        <v>2</v>
      </c>
      <c r="AJ166" s="462">
        <f t="shared" si="99"/>
        <v>10</v>
      </c>
      <c r="AK166" s="463">
        <f t="shared" si="100"/>
        <v>0</v>
      </c>
      <c r="AL166" s="259">
        <f t="shared" si="101"/>
        <v>1</v>
      </c>
      <c r="AM166" s="176">
        <f t="shared" si="102"/>
        <v>1</v>
      </c>
      <c r="AN166" s="189">
        <f t="shared" si="103"/>
        <v>1</v>
      </c>
      <c r="AO166" s="181">
        <f t="shared" si="104"/>
        <v>1</v>
      </c>
      <c r="AP166" s="265"/>
      <c r="AQ166" s="169"/>
    </row>
    <row r="167" spans="2:43">
      <c r="B167" s="167" t="s">
        <v>1309</v>
      </c>
      <c r="C167" s="168" t="s">
        <v>223</v>
      </c>
      <c r="D167" s="45" t="str">
        <f t="shared" si="70"/>
        <v>駆逐艦</v>
      </c>
      <c r="E167" s="174">
        <f t="shared" si="71"/>
        <v>20</v>
      </c>
      <c r="F167" s="183">
        <f t="shared" si="72"/>
        <v>29</v>
      </c>
      <c r="G167" s="176">
        <f t="shared" si="73"/>
        <v>79</v>
      </c>
      <c r="H167" s="189">
        <f t="shared" si="74"/>
        <v>39</v>
      </c>
      <c r="I167" s="181">
        <f t="shared" si="75"/>
        <v>19</v>
      </c>
      <c r="J167" s="208">
        <f t="shared" si="76"/>
        <v>64</v>
      </c>
      <c r="K167" s="116">
        <f t="shared" si="77"/>
        <v>99</v>
      </c>
      <c r="L167" s="118">
        <f t="shared" si="78"/>
        <v>26</v>
      </c>
      <c r="M167" s="187">
        <f t="shared" si="79"/>
        <v>49</v>
      </c>
      <c r="N167" s="191">
        <f t="shared" si="80"/>
        <v>0</v>
      </c>
      <c r="O167" s="38" t="str">
        <f t="shared" si="81"/>
        <v>高速</v>
      </c>
      <c r="P167" s="185" t="str">
        <f t="shared" si="82"/>
        <v>短</v>
      </c>
      <c r="Q167" s="460">
        <f t="shared" si="83"/>
        <v>15</v>
      </c>
      <c r="R167" s="461">
        <f t="shared" si="84"/>
        <v>20</v>
      </c>
      <c r="S167" s="265"/>
      <c r="T167" s="554">
        <f t="shared" si="85"/>
        <v>0</v>
      </c>
      <c r="U167" s="555" t="str">
        <f t="shared" si="86"/>
        <v>12.7cm連装砲</v>
      </c>
      <c r="V167" s="554">
        <f t="shared" si="87"/>
        <v>0</v>
      </c>
      <c r="W167" s="555" t="str">
        <f t="shared" si="88"/>
        <v>61cm四連装魚雷</v>
      </c>
      <c r="X167" s="554">
        <f t="shared" si="89"/>
        <v>0</v>
      </c>
      <c r="Y167" s="555" t="str">
        <f t="shared" si="90"/>
        <v>-</v>
      </c>
      <c r="Z167" s="554">
        <f t="shared" si="91"/>
        <v>0</v>
      </c>
      <c r="AA167" s="555" t="str">
        <f t="shared" si="92"/>
        <v>-</v>
      </c>
      <c r="AB167" s="265"/>
      <c r="AC167" s="185">
        <f t="shared" si="93"/>
        <v>20</v>
      </c>
      <c r="AD167" s="267" t="str">
        <f t="shared" si="94"/>
        <v>-</v>
      </c>
      <c r="AE167" s="38">
        <f t="shared" si="95"/>
        <v>100</v>
      </c>
      <c r="AF167" s="462">
        <f t="shared" si="96"/>
        <v>100</v>
      </c>
      <c r="AG167" s="262"/>
      <c r="AH167" s="460">
        <f t="shared" si="97"/>
        <v>1</v>
      </c>
      <c r="AI167" s="38">
        <f t="shared" si="98"/>
        <v>1</v>
      </c>
      <c r="AJ167" s="462">
        <f t="shared" si="99"/>
        <v>5</v>
      </c>
      <c r="AK167" s="463">
        <f t="shared" si="100"/>
        <v>0</v>
      </c>
      <c r="AL167" s="259">
        <f t="shared" si="101"/>
        <v>1</v>
      </c>
      <c r="AM167" s="176">
        <f t="shared" si="102"/>
        <v>1</v>
      </c>
      <c r="AN167" s="189">
        <f t="shared" si="103"/>
        <v>0</v>
      </c>
      <c r="AO167" s="181">
        <f t="shared" si="104"/>
        <v>0</v>
      </c>
      <c r="AP167" s="265"/>
      <c r="AQ167" s="169"/>
    </row>
    <row r="168" spans="2:43">
      <c r="B168" s="167" t="s">
        <v>1310</v>
      </c>
      <c r="C168" s="168" t="s">
        <v>517</v>
      </c>
      <c r="D168" s="45" t="str">
        <f t="shared" si="70"/>
        <v>駆逐艦</v>
      </c>
      <c r="E168" s="174">
        <f t="shared" si="71"/>
        <v>35</v>
      </c>
      <c r="F168" s="183">
        <f t="shared" si="72"/>
        <v>49</v>
      </c>
      <c r="G168" s="176">
        <f t="shared" si="73"/>
        <v>79</v>
      </c>
      <c r="H168" s="189">
        <f t="shared" si="74"/>
        <v>49</v>
      </c>
      <c r="I168" s="181">
        <f t="shared" si="75"/>
        <v>49</v>
      </c>
      <c r="J168" s="208">
        <f t="shared" si="76"/>
        <v>78</v>
      </c>
      <c r="K168" s="116">
        <f t="shared" si="77"/>
        <v>113</v>
      </c>
      <c r="L168" s="118">
        <f t="shared" si="78"/>
        <v>57</v>
      </c>
      <c r="M168" s="187">
        <f t="shared" si="79"/>
        <v>59</v>
      </c>
      <c r="N168" s="191">
        <f t="shared" si="80"/>
        <v>0</v>
      </c>
      <c r="O168" s="38" t="str">
        <f t="shared" si="81"/>
        <v>高速</v>
      </c>
      <c r="P168" s="185" t="str">
        <f t="shared" si="82"/>
        <v>短</v>
      </c>
      <c r="Q168" s="460">
        <f t="shared" si="83"/>
        <v>15</v>
      </c>
      <c r="R168" s="461">
        <f t="shared" si="84"/>
        <v>20</v>
      </c>
      <c r="S168" s="265"/>
      <c r="T168" s="554">
        <f t="shared" si="85"/>
        <v>0</v>
      </c>
      <c r="U168" s="555" t="str">
        <f t="shared" si="86"/>
        <v>10cm連装高角砲</v>
      </c>
      <c r="V168" s="554">
        <f t="shared" si="87"/>
        <v>0</v>
      </c>
      <c r="W168" s="555" t="str">
        <f t="shared" si="88"/>
        <v>61cm四連装(酸素)魚雷</v>
      </c>
      <c r="X168" s="554">
        <f t="shared" si="89"/>
        <v>0</v>
      </c>
      <c r="Y168" s="555" t="str">
        <f t="shared" si="90"/>
        <v>-</v>
      </c>
      <c r="Z168" s="554">
        <f t="shared" si="91"/>
        <v>0</v>
      </c>
      <c r="AA168" s="555" t="str">
        <f t="shared" si="92"/>
        <v>-</v>
      </c>
      <c r="AB168" s="265"/>
      <c r="AC168" s="185" t="str">
        <f t="shared" si="93"/>
        <v>-</v>
      </c>
      <c r="AD168" s="267" t="str">
        <f t="shared" si="94"/>
        <v>-</v>
      </c>
      <c r="AE168" s="38" t="str">
        <f t="shared" si="95"/>
        <v>-</v>
      </c>
      <c r="AF168" s="462" t="str">
        <f t="shared" si="96"/>
        <v>-</v>
      </c>
      <c r="AG168" s="262"/>
      <c r="AH168" s="460">
        <f t="shared" si="97"/>
        <v>1</v>
      </c>
      <c r="AI168" s="38">
        <f t="shared" si="98"/>
        <v>2</v>
      </c>
      <c r="AJ168" s="462">
        <f t="shared" si="99"/>
        <v>10</v>
      </c>
      <c r="AK168" s="463">
        <f t="shared" si="100"/>
        <v>0</v>
      </c>
      <c r="AL168" s="259">
        <f t="shared" si="101"/>
        <v>1</v>
      </c>
      <c r="AM168" s="176">
        <f t="shared" si="102"/>
        <v>1</v>
      </c>
      <c r="AN168" s="189">
        <f t="shared" si="103"/>
        <v>1</v>
      </c>
      <c r="AO168" s="181">
        <f t="shared" si="104"/>
        <v>1</v>
      </c>
      <c r="AP168" s="265"/>
      <c r="AQ168" s="169"/>
    </row>
    <row r="169" spans="2:43">
      <c r="B169" s="167" t="s">
        <v>1311</v>
      </c>
      <c r="C169" s="168" t="s">
        <v>314</v>
      </c>
      <c r="D169" s="45" t="str">
        <f t="shared" si="70"/>
        <v>駆逐艦</v>
      </c>
      <c r="E169" s="174">
        <f t="shared" si="71"/>
        <v>20</v>
      </c>
      <c r="F169" s="183">
        <f t="shared" si="72"/>
        <v>29</v>
      </c>
      <c r="G169" s="176">
        <f t="shared" si="73"/>
        <v>79</v>
      </c>
      <c r="H169" s="189">
        <f t="shared" si="74"/>
        <v>39</v>
      </c>
      <c r="I169" s="181">
        <f t="shared" si="75"/>
        <v>19</v>
      </c>
      <c r="J169" s="208">
        <f t="shared" si="76"/>
        <v>64</v>
      </c>
      <c r="K169" s="116">
        <f t="shared" si="77"/>
        <v>99</v>
      </c>
      <c r="L169" s="118">
        <f t="shared" si="78"/>
        <v>26</v>
      </c>
      <c r="M169" s="187">
        <f t="shared" si="79"/>
        <v>49</v>
      </c>
      <c r="N169" s="191">
        <f t="shared" si="80"/>
        <v>0</v>
      </c>
      <c r="O169" s="38" t="str">
        <f t="shared" si="81"/>
        <v>高速</v>
      </c>
      <c r="P169" s="185" t="str">
        <f t="shared" si="82"/>
        <v>短</v>
      </c>
      <c r="Q169" s="460">
        <f t="shared" si="83"/>
        <v>15</v>
      </c>
      <c r="R169" s="461">
        <f t="shared" si="84"/>
        <v>20</v>
      </c>
      <c r="S169" s="265"/>
      <c r="T169" s="554">
        <f t="shared" si="85"/>
        <v>0</v>
      </c>
      <c r="U169" s="555" t="str">
        <f t="shared" si="86"/>
        <v>12.7cm連装砲</v>
      </c>
      <c r="V169" s="554">
        <f t="shared" si="87"/>
        <v>0</v>
      </c>
      <c r="W169" s="555" t="str">
        <f t="shared" si="88"/>
        <v>61cm四連装魚雷</v>
      </c>
      <c r="X169" s="554">
        <f t="shared" si="89"/>
        <v>0</v>
      </c>
      <c r="Y169" s="555" t="str">
        <f t="shared" si="90"/>
        <v>-</v>
      </c>
      <c r="Z169" s="554">
        <f t="shared" si="91"/>
        <v>0</v>
      </c>
      <c r="AA169" s="555" t="str">
        <f t="shared" si="92"/>
        <v>-</v>
      </c>
      <c r="AB169" s="265"/>
      <c r="AC169" s="185">
        <f t="shared" si="93"/>
        <v>20</v>
      </c>
      <c r="AD169" s="267" t="str">
        <f t="shared" si="94"/>
        <v>-</v>
      </c>
      <c r="AE169" s="38">
        <f t="shared" si="95"/>
        <v>100</v>
      </c>
      <c r="AF169" s="462">
        <f t="shared" si="96"/>
        <v>100</v>
      </c>
      <c r="AG169" s="262"/>
      <c r="AH169" s="460">
        <f t="shared" si="97"/>
        <v>1</v>
      </c>
      <c r="AI169" s="38">
        <f t="shared" si="98"/>
        <v>1</v>
      </c>
      <c r="AJ169" s="462">
        <f t="shared" si="99"/>
        <v>5</v>
      </c>
      <c r="AK169" s="463">
        <f t="shared" si="100"/>
        <v>0</v>
      </c>
      <c r="AL169" s="259">
        <f t="shared" si="101"/>
        <v>1</v>
      </c>
      <c r="AM169" s="176">
        <f t="shared" si="102"/>
        <v>1</v>
      </c>
      <c r="AN169" s="189">
        <f t="shared" si="103"/>
        <v>0</v>
      </c>
      <c r="AO169" s="181">
        <f t="shared" si="104"/>
        <v>0</v>
      </c>
      <c r="AP169" s="265"/>
      <c r="AQ169" s="169"/>
    </row>
    <row r="170" spans="2:43">
      <c r="B170" s="167" t="s">
        <v>1312</v>
      </c>
      <c r="C170" s="168" t="s">
        <v>518</v>
      </c>
      <c r="D170" s="45" t="str">
        <f t="shared" si="70"/>
        <v>駆逐艦</v>
      </c>
      <c r="E170" s="174">
        <f t="shared" si="71"/>
        <v>36</v>
      </c>
      <c r="F170" s="183">
        <f t="shared" si="72"/>
        <v>49</v>
      </c>
      <c r="G170" s="176">
        <f t="shared" si="73"/>
        <v>79</v>
      </c>
      <c r="H170" s="189">
        <f t="shared" si="74"/>
        <v>49</v>
      </c>
      <c r="I170" s="181">
        <f t="shared" si="75"/>
        <v>49</v>
      </c>
      <c r="J170" s="208">
        <f t="shared" si="76"/>
        <v>78</v>
      </c>
      <c r="K170" s="116">
        <f t="shared" si="77"/>
        <v>113</v>
      </c>
      <c r="L170" s="118">
        <f t="shared" si="78"/>
        <v>56</v>
      </c>
      <c r="M170" s="187">
        <f t="shared" si="79"/>
        <v>59</v>
      </c>
      <c r="N170" s="191">
        <f t="shared" si="80"/>
        <v>0</v>
      </c>
      <c r="O170" s="38" t="str">
        <f t="shared" si="81"/>
        <v>高速</v>
      </c>
      <c r="P170" s="185" t="str">
        <f t="shared" si="82"/>
        <v>短</v>
      </c>
      <c r="Q170" s="171">
        <f t="shared" si="83"/>
        <v>15</v>
      </c>
      <c r="R170" s="180">
        <f t="shared" si="84"/>
        <v>20</v>
      </c>
      <c r="S170" s="265"/>
      <c r="T170" s="554">
        <f t="shared" si="85"/>
        <v>0</v>
      </c>
      <c r="U170" s="555" t="str">
        <f t="shared" si="86"/>
        <v>10cm連装高角砲</v>
      </c>
      <c r="V170" s="554">
        <f t="shared" si="87"/>
        <v>0</v>
      </c>
      <c r="W170" s="555" t="str">
        <f t="shared" si="88"/>
        <v>61cm四連装(酸素)魚雷</v>
      </c>
      <c r="X170" s="554">
        <f t="shared" si="89"/>
        <v>0</v>
      </c>
      <c r="Y170" s="555" t="str">
        <f t="shared" si="90"/>
        <v>-</v>
      </c>
      <c r="Z170" s="554">
        <f t="shared" si="91"/>
        <v>0</v>
      </c>
      <c r="AA170" s="555" t="str">
        <f t="shared" si="92"/>
        <v>-</v>
      </c>
      <c r="AB170" s="265"/>
      <c r="AC170" s="185" t="str">
        <f t="shared" si="93"/>
        <v>-</v>
      </c>
      <c r="AD170" s="267" t="str">
        <f t="shared" si="94"/>
        <v>-</v>
      </c>
      <c r="AE170" s="38" t="str">
        <f t="shared" si="95"/>
        <v>-</v>
      </c>
      <c r="AF170" s="52" t="str">
        <f t="shared" si="96"/>
        <v>-</v>
      </c>
      <c r="AG170" s="262"/>
      <c r="AH170" s="171">
        <f t="shared" si="97"/>
        <v>1</v>
      </c>
      <c r="AI170" s="38">
        <f t="shared" si="98"/>
        <v>2</v>
      </c>
      <c r="AJ170" s="52">
        <f t="shared" si="99"/>
        <v>10</v>
      </c>
      <c r="AK170" s="41">
        <f t="shared" si="100"/>
        <v>0</v>
      </c>
      <c r="AL170" s="259">
        <f t="shared" si="101"/>
        <v>1</v>
      </c>
      <c r="AM170" s="176">
        <f t="shared" si="102"/>
        <v>1</v>
      </c>
      <c r="AN170" s="189">
        <f t="shared" si="103"/>
        <v>1</v>
      </c>
      <c r="AO170" s="181">
        <f t="shared" si="104"/>
        <v>1</v>
      </c>
      <c r="AP170" s="265"/>
      <c r="AQ170" s="169"/>
    </row>
    <row r="171" spans="2:43">
      <c r="B171" s="167" t="s">
        <v>1313</v>
      </c>
      <c r="C171" s="168" t="s">
        <v>316</v>
      </c>
      <c r="D171" s="45" t="str">
        <f t="shared" si="70"/>
        <v>駆逐艦</v>
      </c>
      <c r="E171" s="174">
        <f t="shared" si="71"/>
        <v>20</v>
      </c>
      <c r="F171" s="183">
        <f t="shared" si="72"/>
        <v>29</v>
      </c>
      <c r="G171" s="176">
        <f t="shared" si="73"/>
        <v>69</v>
      </c>
      <c r="H171" s="189">
        <f t="shared" si="74"/>
        <v>39</v>
      </c>
      <c r="I171" s="181">
        <f t="shared" si="75"/>
        <v>19</v>
      </c>
      <c r="J171" s="208">
        <f t="shared" si="76"/>
        <v>64</v>
      </c>
      <c r="K171" s="116">
        <f t="shared" si="77"/>
        <v>99</v>
      </c>
      <c r="L171" s="118">
        <f t="shared" si="78"/>
        <v>26</v>
      </c>
      <c r="M171" s="187">
        <f t="shared" si="79"/>
        <v>49</v>
      </c>
      <c r="N171" s="191">
        <f t="shared" si="80"/>
        <v>0</v>
      </c>
      <c r="O171" s="38" t="str">
        <f t="shared" si="81"/>
        <v>高速</v>
      </c>
      <c r="P171" s="185" t="str">
        <f t="shared" si="82"/>
        <v>短</v>
      </c>
      <c r="Q171" s="171">
        <f t="shared" si="83"/>
        <v>15</v>
      </c>
      <c r="R171" s="180">
        <f t="shared" si="84"/>
        <v>20</v>
      </c>
      <c r="S171" s="265"/>
      <c r="T171" s="554">
        <f t="shared" si="85"/>
        <v>0</v>
      </c>
      <c r="U171" s="555" t="str">
        <f t="shared" si="86"/>
        <v>12.7cm連装砲</v>
      </c>
      <c r="V171" s="554">
        <f t="shared" si="87"/>
        <v>0</v>
      </c>
      <c r="W171" s="555" t="str">
        <f t="shared" si="88"/>
        <v>-</v>
      </c>
      <c r="X171" s="554">
        <f t="shared" si="89"/>
        <v>0</v>
      </c>
      <c r="Y171" s="555" t="str">
        <f t="shared" si="90"/>
        <v>-</v>
      </c>
      <c r="Z171" s="554">
        <f t="shared" si="91"/>
        <v>0</v>
      </c>
      <c r="AA171" s="555" t="str">
        <f t="shared" si="92"/>
        <v>-</v>
      </c>
      <c r="AB171" s="265"/>
      <c r="AC171" s="185">
        <f t="shared" si="93"/>
        <v>20</v>
      </c>
      <c r="AD171" s="267" t="str">
        <f t="shared" si="94"/>
        <v>-</v>
      </c>
      <c r="AE171" s="38">
        <f t="shared" si="95"/>
        <v>100</v>
      </c>
      <c r="AF171" s="52">
        <f t="shared" si="96"/>
        <v>100</v>
      </c>
      <c r="AG171" s="262"/>
      <c r="AH171" s="171">
        <f t="shared" si="97"/>
        <v>1</v>
      </c>
      <c r="AI171" s="38">
        <f t="shared" si="98"/>
        <v>1</v>
      </c>
      <c r="AJ171" s="52">
        <f t="shared" si="99"/>
        <v>5</v>
      </c>
      <c r="AK171" s="41">
        <f t="shared" si="100"/>
        <v>0</v>
      </c>
      <c r="AL171" s="259">
        <f t="shared" si="101"/>
        <v>0</v>
      </c>
      <c r="AM171" s="176">
        <f t="shared" si="102"/>
        <v>1</v>
      </c>
      <c r="AN171" s="189">
        <f t="shared" si="103"/>
        <v>0</v>
      </c>
      <c r="AO171" s="181">
        <f t="shared" si="104"/>
        <v>1</v>
      </c>
      <c r="AP171" s="265"/>
      <c r="AQ171" s="169"/>
    </row>
    <row r="172" spans="2:43">
      <c r="B172" s="167" t="s">
        <v>1314</v>
      </c>
      <c r="C172" s="168" t="s">
        <v>519</v>
      </c>
      <c r="D172" s="45" t="str">
        <f t="shared" si="70"/>
        <v>駆逐艦</v>
      </c>
      <c r="E172" s="174">
        <f t="shared" si="71"/>
        <v>36</v>
      </c>
      <c r="F172" s="183">
        <f t="shared" si="72"/>
        <v>49</v>
      </c>
      <c r="G172" s="176">
        <f t="shared" si="73"/>
        <v>79</v>
      </c>
      <c r="H172" s="189">
        <f t="shared" si="74"/>
        <v>49</v>
      </c>
      <c r="I172" s="181">
        <f t="shared" si="75"/>
        <v>49</v>
      </c>
      <c r="J172" s="208">
        <f t="shared" si="76"/>
        <v>78</v>
      </c>
      <c r="K172" s="116">
        <f t="shared" si="77"/>
        <v>113</v>
      </c>
      <c r="L172" s="118">
        <f t="shared" si="78"/>
        <v>56</v>
      </c>
      <c r="M172" s="187">
        <f t="shared" si="79"/>
        <v>59</v>
      </c>
      <c r="N172" s="191">
        <f t="shared" si="80"/>
        <v>0</v>
      </c>
      <c r="O172" s="38" t="str">
        <f t="shared" si="81"/>
        <v>高速</v>
      </c>
      <c r="P172" s="185" t="str">
        <f t="shared" si="82"/>
        <v>短</v>
      </c>
      <c r="Q172" s="460">
        <f t="shared" si="83"/>
        <v>15</v>
      </c>
      <c r="R172" s="461">
        <f t="shared" si="84"/>
        <v>20</v>
      </c>
      <c r="S172" s="265"/>
      <c r="T172" s="554">
        <f t="shared" si="85"/>
        <v>0</v>
      </c>
      <c r="U172" s="555" t="str">
        <f t="shared" si="86"/>
        <v>10cm連装高角砲</v>
      </c>
      <c r="V172" s="554">
        <f t="shared" si="87"/>
        <v>0</v>
      </c>
      <c r="W172" s="555" t="str">
        <f t="shared" si="88"/>
        <v>61cm四連装(酸素)魚雷</v>
      </c>
      <c r="X172" s="554">
        <f t="shared" si="89"/>
        <v>0</v>
      </c>
      <c r="Y172" s="555" t="str">
        <f t="shared" si="90"/>
        <v>-</v>
      </c>
      <c r="Z172" s="554">
        <f t="shared" si="91"/>
        <v>0</v>
      </c>
      <c r="AA172" s="555" t="str">
        <f t="shared" si="92"/>
        <v>-</v>
      </c>
      <c r="AB172" s="265"/>
      <c r="AC172" s="185">
        <f t="shared" si="93"/>
        <v>65</v>
      </c>
      <c r="AD172" s="267">
        <f t="shared" si="94"/>
        <v>1</v>
      </c>
      <c r="AE172" s="38">
        <f t="shared" si="95"/>
        <v>200</v>
      </c>
      <c r="AF172" s="462">
        <f t="shared" si="96"/>
        <v>270</v>
      </c>
      <c r="AG172" s="262"/>
      <c r="AH172" s="460">
        <f t="shared" si="97"/>
        <v>1</v>
      </c>
      <c r="AI172" s="38">
        <f t="shared" si="98"/>
        <v>2</v>
      </c>
      <c r="AJ172" s="462">
        <f t="shared" si="99"/>
        <v>10</v>
      </c>
      <c r="AK172" s="463">
        <f t="shared" si="100"/>
        <v>0</v>
      </c>
      <c r="AL172" s="259">
        <f t="shared" si="101"/>
        <v>1</v>
      </c>
      <c r="AM172" s="176">
        <f t="shared" si="102"/>
        <v>1</v>
      </c>
      <c r="AN172" s="189">
        <f t="shared" si="103"/>
        <v>1</v>
      </c>
      <c r="AO172" s="181">
        <f t="shared" si="104"/>
        <v>1</v>
      </c>
      <c r="AP172" s="265"/>
      <c r="AQ172" s="169"/>
    </row>
    <row r="173" spans="2:43">
      <c r="B173" s="167" t="s">
        <v>1315</v>
      </c>
      <c r="C173" s="168" t="s">
        <v>318</v>
      </c>
      <c r="D173" s="45" t="str">
        <f t="shared" si="70"/>
        <v>駆逐艦</v>
      </c>
      <c r="E173" s="174">
        <f t="shared" si="71"/>
        <v>20</v>
      </c>
      <c r="F173" s="183">
        <f t="shared" si="72"/>
        <v>29</v>
      </c>
      <c r="G173" s="176">
        <f t="shared" si="73"/>
        <v>69</v>
      </c>
      <c r="H173" s="189">
        <f t="shared" si="74"/>
        <v>39</v>
      </c>
      <c r="I173" s="181">
        <f t="shared" si="75"/>
        <v>19</v>
      </c>
      <c r="J173" s="208">
        <f t="shared" si="76"/>
        <v>64</v>
      </c>
      <c r="K173" s="116">
        <f t="shared" si="77"/>
        <v>99</v>
      </c>
      <c r="L173" s="118">
        <f t="shared" si="78"/>
        <v>26</v>
      </c>
      <c r="M173" s="187">
        <f t="shared" si="79"/>
        <v>49</v>
      </c>
      <c r="N173" s="191">
        <f t="shared" si="80"/>
        <v>0</v>
      </c>
      <c r="O173" s="38" t="str">
        <f t="shared" si="81"/>
        <v>高速</v>
      </c>
      <c r="P173" s="185" t="str">
        <f t="shared" si="82"/>
        <v>短</v>
      </c>
      <c r="Q173" s="460">
        <f t="shared" si="83"/>
        <v>15</v>
      </c>
      <c r="R173" s="461">
        <f t="shared" si="84"/>
        <v>20</v>
      </c>
      <c r="S173" s="265"/>
      <c r="T173" s="554">
        <f t="shared" si="85"/>
        <v>0</v>
      </c>
      <c r="U173" s="555" t="str">
        <f t="shared" si="86"/>
        <v>12.7cm連装砲</v>
      </c>
      <c r="V173" s="554">
        <f t="shared" si="87"/>
        <v>0</v>
      </c>
      <c r="W173" s="555" t="str">
        <f t="shared" si="88"/>
        <v>-</v>
      </c>
      <c r="X173" s="554">
        <f t="shared" si="89"/>
        <v>0</v>
      </c>
      <c r="Y173" s="555" t="str">
        <f t="shared" si="90"/>
        <v>-</v>
      </c>
      <c r="Z173" s="554">
        <f t="shared" si="91"/>
        <v>0</v>
      </c>
      <c r="AA173" s="555" t="str">
        <f t="shared" si="92"/>
        <v>-</v>
      </c>
      <c r="AB173" s="265"/>
      <c r="AC173" s="185">
        <f t="shared" si="93"/>
        <v>20</v>
      </c>
      <c r="AD173" s="267" t="str">
        <f t="shared" si="94"/>
        <v>-</v>
      </c>
      <c r="AE173" s="38">
        <f t="shared" si="95"/>
        <v>100</v>
      </c>
      <c r="AF173" s="462">
        <f t="shared" si="96"/>
        <v>100</v>
      </c>
      <c r="AG173" s="262"/>
      <c r="AH173" s="460">
        <f t="shared" si="97"/>
        <v>1</v>
      </c>
      <c r="AI173" s="38">
        <f t="shared" si="98"/>
        <v>1</v>
      </c>
      <c r="AJ173" s="462">
        <f t="shared" si="99"/>
        <v>5</v>
      </c>
      <c r="AK173" s="463">
        <f t="shared" si="100"/>
        <v>0</v>
      </c>
      <c r="AL173" s="259">
        <f t="shared" si="101"/>
        <v>0</v>
      </c>
      <c r="AM173" s="176">
        <f t="shared" si="102"/>
        <v>1</v>
      </c>
      <c r="AN173" s="189">
        <f t="shared" si="103"/>
        <v>0</v>
      </c>
      <c r="AO173" s="181">
        <f t="shared" si="104"/>
        <v>1</v>
      </c>
      <c r="AP173" s="265"/>
      <c r="AQ173" s="169"/>
    </row>
    <row r="174" spans="2:43">
      <c r="B174" s="167" t="s">
        <v>1316</v>
      </c>
      <c r="C174" s="168" t="s">
        <v>520</v>
      </c>
      <c r="D174" s="45" t="str">
        <f t="shared" si="70"/>
        <v>駆逐艦</v>
      </c>
      <c r="E174" s="174">
        <f t="shared" si="71"/>
        <v>36</v>
      </c>
      <c r="F174" s="183">
        <f t="shared" si="72"/>
        <v>49</v>
      </c>
      <c r="G174" s="176">
        <f t="shared" si="73"/>
        <v>79</v>
      </c>
      <c r="H174" s="189">
        <f t="shared" si="74"/>
        <v>49</v>
      </c>
      <c r="I174" s="181">
        <f t="shared" si="75"/>
        <v>49</v>
      </c>
      <c r="J174" s="208">
        <f t="shared" si="76"/>
        <v>78</v>
      </c>
      <c r="K174" s="116">
        <f t="shared" si="77"/>
        <v>113</v>
      </c>
      <c r="L174" s="118">
        <f t="shared" si="78"/>
        <v>56</v>
      </c>
      <c r="M174" s="187">
        <f t="shared" si="79"/>
        <v>59</v>
      </c>
      <c r="N174" s="191">
        <f t="shared" si="80"/>
        <v>0</v>
      </c>
      <c r="O174" s="38" t="str">
        <f t="shared" si="81"/>
        <v>高速</v>
      </c>
      <c r="P174" s="185" t="str">
        <f t="shared" si="82"/>
        <v>短</v>
      </c>
      <c r="Q174" s="171">
        <f t="shared" si="83"/>
        <v>15</v>
      </c>
      <c r="R174" s="180">
        <f t="shared" si="84"/>
        <v>20</v>
      </c>
      <c r="S174" s="265"/>
      <c r="T174" s="554">
        <f t="shared" si="85"/>
        <v>0</v>
      </c>
      <c r="U174" s="555" t="str">
        <f t="shared" si="86"/>
        <v>10cm連装高角砲</v>
      </c>
      <c r="V174" s="554">
        <f t="shared" si="87"/>
        <v>0</v>
      </c>
      <c r="W174" s="555" t="str">
        <f t="shared" si="88"/>
        <v>61cm四連装(酸素)魚雷</v>
      </c>
      <c r="X174" s="554">
        <f t="shared" si="89"/>
        <v>0</v>
      </c>
      <c r="Y174" s="555" t="str">
        <f t="shared" si="90"/>
        <v>-</v>
      </c>
      <c r="Z174" s="554">
        <f t="shared" si="91"/>
        <v>0</v>
      </c>
      <c r="AA174" s="555" t="str">
        <f t="shared" si="92"/>
        <v>-</v>
      </c>
      <c r="AB174" s="265"/>
      <c r="AC174" s="185" t="str">
        <f t="shared" si="93"/>
        <v>-</v>
      </c>
      <c r="AD174" s="267" t="str">
        <f t="shared" si="94"/>
        <v>-</v>
      </c>
      <c r="AE174" s="38" t="str">
        <f t="shared" si="95"/>
        <v>-</v>
      </c>
      <c r="AF174" s="52" t="str">
        <f t="shared" si="96"/>
        <v>-</v>
      </c>
      <c r="AG174" s="262"/>
      <c r="AH174" s="171">
        <f t="shared" si="97"/>
        <v>1</v>
      </c>
      <c r="AI174" s="38">
        <f t="shared" si="98"/>
        <v>2</v>
      </c>
      <c r="AJ174" s="52">
        <f t="shared" si="99"/>
        <v>10</v>
      </c>
      <c r="AK174" s="41">
        <f t="shared" si="100"/>
        <v>0</v>
      </c>
      <c r="AL174" s="259">
        <f t="shared" si="101"/>
        <v>1</v>
      </c>
      <c r="AM174" s="176">
        <f t="shared" si="102"/>
        <v>1</v>
      </c>
      <c r="AN174" s="189">
        <f t="shared" si="103"/>
        <v>1</v>
      </c>
      <c r="AO174" s="181">
        <f t="shared" si="104"/>
        <v>1</v>
      </c>
      <c r="AP174" s="265"/>
      <c r="AQ174" s="169"/>
    </row>
    <row r="175" spans="2:43">
      <c r="B175" s="167" t="s">
        <v>1317</v>
      </c>
      <c r="C175" s="168" t="s">
        <v>320</v>
      </c>
      <c r="D175" s="45" t="str">
        <f t="shared" si="70"/>
        <v>駆逐艦</v>
      </c>
      <c r="E175" s="174">
        <f t="shared" si="71"/>
        <v>20</v>
      </c>
      <c r="F175" s="183">
        <f t="shared" si="72"/>
        <v>29</v>
      </c>
      <c r="G175" s="176">
        <f t="shared" si="73"/>
        <v>69</v>
      </c>
      <c r="H175" s="189">
        <f t="shared" si="74"/>
        <v>39</v>
      </c>
      <c r="I175" s="181">
        <f t="shared" si="75"/>
        <v>19</v>
      </c>
      <c r="J175" s="208">
        <f t="shared" si="76"/>
        <v>64</v>
      </c>
      <c r="K175" s="116">
        <f t="shared" si="77"/>
        <v>99</v>
      </c>
      <c r="L175" s="118">
        <f t="shared" si="78"/>
        <v>26</v>
      </c>
      <c r="M175" s="187">
        <f t="shared" si="79"/>
        <v>49</v>
      </c>
      <c r="N175" s="191">
        <f t="shared" si="80"/>
        <v>0</v>
      </c>
      <c r="O175" s="38" t="str">
        <f t="shared" si="81"/>
        <v>高速</v>
      </c>
      <c r="P175" s="185" t="str">
        <f t="shared" si="82"/>
        <v>短</v>
      </c>
      <c r="Q175" s="171">
        <f t="shared" si="83"/>
        <v>15</v>
      </c>
      <c r="R175" s="180">
        <f t="shared" si="84"/>
        <v>20</v>
      </c>
      <c r="S175" s="265"/>
      <c r="T175" s="554">
        <f t="shared" si="85"/>
        <v>0</v>
      </c>
      <c r="U175" s="555" t="str">
        <f t="shared" si="86"/>
        <v>12.7cm連装砲</v>
      </c>
      <c r="V175" s="554">
        <f t="shared" si="87"/>
        <v>0</v>
      </c>
      <c r="W175" s="555" t="str">
        <f t="shared" si="88"/>
        <v>-</v>
      </c>
      <c r="X175" s="554">
        <f t="shared" si="89"/>
        <v>0</v>
      </c>
      <c r="Y175" s="555" t="str">
        <f t="shared" si="90"/>
        <v>-</v>
      </c>
      <c r="Z175" s="554">
        <f t="shared" si="91"/>
        <v>0</v>
      </c>
      <c r="AA175" s="555" t="str">
        <f t="shared" si="92"/>
        <v>-</v>
      </c>
      <c r="AB175" s="265"/>
      <c r="AC175" s="185">
        <f t="shared" si="93"/>
        <v>20</v>
      </c>
      <c r="AD175" s="267" t="str">
        <f t="shared" si="94"/>
        <v>-</v>
      </c>
      <c r="AE175" s="38">
        <f t="shared" si="95"/>
        <v>100</v>
      </c>
      <c r="AF175" s="52">
        <f t="shared" si="96"/>
        <v>100</v>
      </c>
      <c r="AG175" s="262"/>
      <c r="AH175" s="171">
        <f t="shared" si="97"/>
        <v>1</v>
      </c>
      <c r="AI175" s="38">
        <f t="shared" si="98"/>
        <v>1</v>
      </c>
      <c r="AJ175" s="52">
        <f t="shared" si="99"/>
        <v>5</v>
      </c>
      <c r="AK175" s="41">
        <f t="shared" si="100"/>
        <v>0</v>
      </c>
      <c r="AL175" s="259">
        <f t="shared" si="101"/>
        <v>0</v>
      </c>
      <c r="AM175" s="176">
        <f t="shared" si="102"/>
        <v>1</v>
      </c>
      <c r="AN175" s="189">
        <f t="shared" si="103"/>
        <v>0</v>
      </c>
      <c r="AO175" s="181">
        <f t="shared" si="104"/>
        <v>1</v>
      </c>
      <c r="AP175" s="265"/>
      <c r="AQ175" s="169"/>
    </row>
    <row r="176" spans="2:43">
      <c r="B176" s="167" t="s">
        <v>1318</v>
      </c>
      <c r="C176" s="168" t="s">
        <v>521</v>
      </c>
      <c r="D176" s="45" t="str">
        <f t="shared" si="70"/>
        <v>駆逐艦</v>
      </c>
      <c r="E176" s="174">
        <f t="shared" si="71"/>
        <v>36</v>
      </c>
      <c r="F176" s="183">
        <f t="shared" si="72"/>
        <v>49</v>
      </c>
      <c r="G176" s="176">
        <f t="shared" si="73"/>
        <v>79</v>
      </c>
      <c r="H176" s="189">
        <f t="shared" si="74"/>
        <v>49</v>
      </c>
      <c r="I176" s="181">
        <f t="shared" si="75"/>
        <v>49</v>
      </c>
      <c r="J176" s="208">
        <f t="shared" si="76"/>
        <v>78</v>
      </c>
      <c r="K176" s="116">
        <f t="shared" si="77"/>
        <v>113</v>
      </c>
      <c r="L176" s="118">
        <f t="shared" si="78"/>
        <v>56</v>
      </c>
      <c r="M176" s="187">
        <f t="shared" si="79"/>
        <v>59</v>
      </c>
      <c r="N176" s="191">
        <f t="shared" si="80"/>
        <v>0</v>
      </c>
      <c r="O176" s="38" t="str">
        <f t="shared" si="81"/>
        <v>高速</v>
      </c>
      <c r="P176" s="185" t="str">
        <f t="shared" si="82"/>
        <v>短</v>
      </c>
      <c r="Q176" s="460">
        <f t="shared" si="83"/>
        <v>15</v>
      </c>
      <c r="R176" s="461">
        <f t="shared" si="84"/>
        <v>20</v>
      </c>
      <c r="S176" s="265"/>
      <c r="T176" s="554">
        <f t="shared" si="85"/>
        <v>0</v>
      </c>
      <c r="U176" s="555" t="str">
        <f t="shared" si="86"/>
        <v>10cm連装高角砲</v>
      </c>
      <c r="V176" s="554">
        <f t="shared" si="87"/>
        <v>0</v>
      </c>
      <c r="W176" s="555" t="str">
        <f t="shared" si="88"/>
        <v>61cm四連装(酸素)魚雷</v>
      </c>
      <c r="X176" s="554">
        <f t="shared" si="89"/>
        <v>0</v>
      </c>
      <c r="Y176" s="555" t="str">
        <f t="shared" si="90"/>
        <v>-</v>
      </c>
      <c r="Z176" s="554">
        <f t="shared" si="91"/>
        <v>0</v>
      </c>
      <c r="AA176" s="555" t="str">
        <f t="shared" si="92"/>
        <v>-</v>
      </c>
      <c r="AB176" s="265"/>
      <c r="AC176" s="185" t="str">
        <f t="shared" si="93"/>
        <v>-</v>
      </c>
      <c r="AD176" s="267" t="str">
        <f t="shared" si="94"/>
        <v>-</v>
      </c>
      <c r="AE176" s="38" t="str">
        <f t="shared" si="95"/>
        <v>-</v>
      </c>
      <c r="AF176" s="462" t="str">
        <f t="shared" si="96"/>
        <v>-</v>
      </c>
      <c r="AG176" s="262"/>
      <c r="AH176" s="460">
        <f t="shared" si="97"/>
        <v>1</v>
      </c>
      <c r="AI176" s="38">
        <f t="shared" si="98"/>
        <v>2</v>
      </c>
      <c r="AJ176" s="462">
        <f t="shared" si="99"/>
        <v>10</v>
      </c>
      <c r="AK176" s="463">
        <f t="shared" si="100"/>
        <v>0</v>
      </c>
      <c r="AL176" s="259">
        <f t="shared" si="101"/>
        <v>1</v>
      </c>
      <c r="AM176" s="176">
        <f t="shared" si="102"/>
        <v>1</v>
      </c>
      <c r="AN176" s="189">
        <f t="shared" si="103"/>
        <v>1</v>
      </c>
      <c r="AO176" s="181">
        <f t="shared" si="104"/>
        <v>1</v>
      </c>
      <c r="AP176" s="265"/>
      <c r="AQ176" s="169"/>
    </row>
    <row r="177" spans="2:43">
      <c r="B177" s="167" t="s">
        <v>1319</v>
      </c>
      <c r="C177" s="168" t="s">
        <v>225</v>
      </c>
      <c r="D177" s="45" t="str">
        <f t="shared" si="70"/>
        <v>駆逐艦</v>
      </c>
      <c r="E177" s="174">
        <f t="shared" si="71"/>
        <v>20</v>
      </c>
      <c r="F177" s="183">
        <f t="shared" si="72"/>
        <v>29</v>
      </c>
      <c r="G177" s="176">
        <f t="shared" si="73"/>
        <v>69</v>
      </c>
      <c r="H177" s="189">
        <f t="shared" si="74"/>
        <v>39</v>
      </c>
      <c r="I177" s="181">
        <f t="shared" si="75"/>
        <v>19</v>
      </c>
      <c r="J177" s="208">
        <f t="shared" si="76"/>
        <v>64</v>
      </c>
      <c r="K177" s="116">
        <f t="shared" si="77"/>
        <v>99</v>
      </c>
      <c r="L177" s="118">
        <f t="shared" si="78"/>
        <v>26</v>
      </c>
      <c r="M177" s="187">
        <f t="shared" si="79"/>
        <v>49</v>
      </c>
      <c r="N177" s="191">
        <f t="shared" si="80"/>
        <v>0</v>
      </c>
      <c r="O177" s="38" t="str">
        <f t="shared" si="81"/>
        <v>高速</v>
      </c>
      <c r="P177" s="185" t="str">
        <f t="shared" si="82"/>
        <v>短</v>
      </c>
      <c r="Q177" s="171">
        <f t="shared" si="83"/>
        <v>15</v>
      </c>
      <c r="R177" s="180">
        <f t="shared" si="84"/>
        <v>20</v>
      </c>
      <c r="S177" s="265"/>
      <c r="T177" s="554">
        <f t="shared" si="85"/>
        <v>0</v>
      </c>
      <c r="U177" s="555" t="str">
        <f t="shared" si="86"/>
        <v>12.7cm連装砲</v>
      </c>
      <c r="V177" s="554">
        <f t="shared" si="87"/>
        <v>0</v>
      </c>
      <c r="W177" s="555" t="str">
        <f t="shared" si="88"/>
        <v>-</v>
      </c>
      <c r="X177" s="554">
        <f t="shared" si="89"/>
        <v>0</v>
      </c>
      <c r="Y177" s="555" t="str">
        <f t="shared" si="90"/>
        <v>-</v>
      </c>
      <c r="Z177" s="554">
        <f t="shared" si="91"/>
        <v>0</v>
      </c>
      <c r="AA177" s="555" t="str">
        <f t="shared" si="92"/>
        <v>-</v>
      </c>
      <c r="AB177" s="265"/>
      <c r="AC177" s="185">
        <f t="shared" si="93"/>
        <v>20</v>
      </c>
      <c r="AD177" s="267" t="str">
        <f t="shared" si="94"/>
        <v>-</v>
      </c>
      <c r="AE177" s="38">
        <f t="shared" si="95"/>
        <v>100</v>
      </c>
      <c r="AF177" s="52">
        <f t="shared" si="96"/>
        <v>100</v>
      </c>
      <c r="AG177" s="262"/>
      <c r="AH177" s="171">
        <f t="shared" si="97"/>
        <v>1</v>
      </c>
      <c r="AI177" s="38">
        <f t="shared" si="98"/>
        <v>1</v>
      </c>
      <c r="AJ177" s="52">
        <f t="shared" si="99"/>
        <v>5</v>
      </c>
      <c r="AK177" s="41">
        <f t="shared" si="100"/>
        <v>0</v>
      </c>
      <c r="AL177" s="259">
        <f t="shared" si="101"/>
        <v>0</v>
      </c>
      <c r="AM177" s="176">
        <f t="shared" si="102"/>
        <v>1</v>
      </c>
      <c r="AN177" s="189">
        <f t="shared" si="103"/>
        <v>0</v>
      </c>
      <c r="AO177" s="181">
        <f t="shared" si="104"/>
        <v>1</v>
      </c>
      <c r="AP177" s="265"/>
      <c r="AQ177" s="169"/>
    </row>
    <row r="178" spans="2:43">
      <c r="B178" s="167" t="s">
        <v>1320</v>
      </c>
      <c r="C178" s="168" t="s">
        <v>522</v>
      </c>
      <c r="D178" s="45" t="str">
        <f t="shared" si="70"/>
        <v>駆逐艦</v>
      </c>
      <c r="E178" s="174">
        <f t="shared" si="71"/>
        <v>36</v>
      </c>
      <c r="F178" s="183">
        <f t="shared" si="72"/>
        <v>49</v>
      </c>
      <c r="G178" s="176">
        <f t="shared" si="73"/>
        <v>79</v>
      </c>
      <c r="H178" s="189">
        <f t="shared" si="74"/>
        <v>49</v>
      </c>
      <c r="I178" s="181">
        <f t="shared" si="75"/>
        <v>49</v>
      </c>
      <c r="J178" s="208">
        <f t="shared" si="76"/>
        <v>78</v>
      </c>
      <c r="K178" s="116">
        <f t="shared" si="77"/>
        <v>113</v>
      </c>
      <c r="L178" s="118">
        <f t="shared" si="78"/>
        <v>56</v>
      </c>
      <c r="M178" s="187">
        <f t="shared" si="79"/>
        <v>59</v>
      </c>
      <c r="N178" s="191">
        <f t="shared" si="80"/>
        <v>0</v>
      </c>
      <c r="O178" s="38" t="str">
        <f t="shared" si="81"/>
        <v>高速</v>
      </c>
      <c r="P178" s="185" t="str">
        <f t="shared" si="82"/>
        <v>短</v>
      </c>
      <c r="Q178" s="460">
        <f t="shared" si="83"/>
        <v>15</v>
      </c>
      <c r="R178" s="461">
        <f t="shared" si="84"/>
        <v>20</v>
      </c>
      <c r="S178" s="265"/>
      <c r="T178" s="554">
        <f t="shared" si="85"/>
        <v>0</v>
      </c>
      <c r="U178" s="555" t="str">
        <f t="shared" si="86"/>
        <v>10cm連装高角砲</v>
      </c>
      <c r="V178" s="554">
        <f t="shared" si="87"/>
        <v>0</v>
      </c>
      <c r="W178" s="555" t="str">
        <f t="shared" si="88"/>
        <v>61cm四連装(酸素)魚雷</v>
      </c>
      <c r="X178" s="554">
        <f t="shared" si="89"/>
        <v>0</v>
      </c>
      <c r="Y178" s="555" t="str">
        <f t="shared" si="90"/>
        <v>-</v>
      </c>
      <c r="Z178" s="554">
        <f t="shared" si="91"/>
        <v>0</v>
      </c>
      <c r="AA178" s="555" t="str">
        <f t="shared" si="92"/>
        <v>-</v>
      </c>
      <c r="AB178" s="265"/>
      <c r="AC178" s="185" t="str">
        <f t="shared" si="93"/>
        <v>-</v>
      </c>
      <c r="AD178" s="267" t="str">
        <f t="shared" si="94"/>
        <v>-</v>
      </c>
      <c r="AE178" s="38" t="str">
        <f t="shared" si="95"/>
        <v>-</v>
      </c>
      <c r="AF178" s="462" t="str">
        <f t="shared" si="96"/>
        <v>-</v>
      </c>
      <c r="AG178" s="262"/>
      <c r="AH178" s="460">
        <f t="shared" si="97"/>
        <v>1</v>
      </c>
      <c r="AI178" s="38">
        <f t="shared" si="98"/>
        <v>2</v>
      </c>
      <c r="AJ178" s="462">
        <f t="shared" si="99"/>
        <v>10</v>
      </c>
      <c r="AK178" s="463">
        <f t="shared" si="100"/>
        <v>0</v>
      </c>
      <c r="AL178" s="259">
        <f t="shared" si="101"/>
        <v>1</v>
      </c>
      <c r="AM178" s="176">
        <f t="shared" si="102"/>
        <v>1</v>
      </c>
      <c r="AN178" s="189">
        <f t="shared" si="103"/>
        <v>1</v>
      </c>
      <c r="AO178" s="181">
        <f t="shared" si="104"/>
        <v>1</v>
      </c>
      <c r="AP178" s="265"/>
      <c r="AQ178" s="169"/>
    </row>
    <row r="179" spans="2:43">
      <c r="B179" s="167" t="s">
        <v>1321</v>
      </c>
      <c r="C179" s="168" t="s">
        <v>227</v>
      </c>
      <c r="D179" s="45" t="str">
        <f t="shared" si="70"/>
        <v>駆逐艦</v>
      </c>
      <c r="E179" s="174">
        <f t="shared" si="71"/>
        <v>20</v>
      </c>
      <c r="F179" s="183">
        <f t="shared" si="72"/>
        <v>29</v>
      </c>
      <c r="G179" s="176">
        <f t="shared" si="73"/>
        <v>69</v>
      </c>
      <c r="H179" s="189">
        <f t="shared" si="74"/>
        <v>39</v>
      </c>
      <c r="I179" s="181">
        <f t="shared" si="75"/>
        <v>19</v>
      </c>
      <c r="J179" s="208">
        <f t="shared" si="76"/>
        <v>64</v>
      </c>
      <c r="K179" s="116">
        <f t="shared" si="77"/>
        <v>99</v>
      </c>
      <c r="L179" s="118">
        <f t="shared" si="78"/>
        <v>26</v>
      </c>
      <c r="M179" s="187">
        <f t="shared" si="79"/>
        <v>59</v>
      </c>
      <c r="N179" s="191">
        <f t="shared" si="80"/>
        <v>0</v>
      </c>
      <c r="O179" s="38" t="str">
        <f t="shared" si="81"/>
        <v>高速</v>
      </c>
      <c r="P179" s="185" t="str">
        <f t="shared" si="82"/>
        <v>短</v>
      </c>
      <c r="Q179" s="171">
        <f t="shared" si="83"/>
        <v>15</v>
      </c>
      <c r="R179" s="180">
        <f t="shared" si="84"/>
        <v>20</v>
      </c>
      <c r="S179" s="265"/>
      <c r="T179" s="554">
        <f t="shared" si="85"/>
        <v>0</v>
      </c>
      <c r="U179" s="555" t="str">
        <f t="shared" si="86"/>
        <v>12.7cm連装砲</v>
      </c>
      <c r="V179" s="554">
        <f t="shared" si="87"/>
        <v>0</v>
      </c>
      <c r="W179" s="555" t="str">
        <f t="shared" si="88"/>
        <v>-</v>
      </c>
      <c r="X179" s="554">
        <f t="shared" si="89"/>
        <v>0</v>
      </c>
      <c r="Y179" s="555" t="str">
        <f t="shared" si="90"/>
        <v>-</v>
      </c>
      <c r="Z179" s="554">
        <f t="shared" si="91"/>
        <v>0</v>
      </c>
      <c r="AA179" s="555" t="str">
        <f t="shared" si="92"/>
        <v>-</v>
      </c>
      <c r="AB179" s="265"/>
      <c r="AC179" s="185">
        <f t="shared" si="93"/>
        <v>20</v>
      </c>
      <c r="AD179" s="267" t="str">
        <f t="shared" si="94"/>
        <v>-</v>
      </c>
      <c r="AE179" s="38">
        <f t="shared" si="95"/>
        <v>100</v>
      </c>
      <c r="AF179" s="52">
        <f t="shared" si="96"/>
        <v>100</v>
      </c>
      <c r="AG179" s="262"/>
      <c r="AH179" s="171">
        <f t="shared" si="97"/>
        <v>1</v>
      </c>
      <c r="AI179" s="38">
        <f t="shared" si="98"/>
        <v>1</v>
      </c>
      <c r="AJ179" s="52">
        <f t="shared" si="99"/>
        <v>5</v>
      </c>
      <c r="AK179" s="41">
        <f t="shared" si="100"/>
        <v>0</v>
      </c>
      <c r="AL179" s="259">
        <f t="shared" si="101"/>
        <v>0</v>
      </c>
      <c r="AM179" s="176">
        <f t="shared" si="102"/>
        <v>1</v>
      </c>
      <c r="AN179" s="189">
        <f t="shared" si="103"/>
        <v>0</v>
      </c>
      <c r="AO179" s="181">
        <f t="shared" si="104"/>
        <v>1</v>
      </c>
      <c r="AP179" s="265"/>
      <c r="AQ179" s="169"/>
    </row>
    <row r="180" spans="2:43">
      <c r="B180" s="167" t="s">
        <v>1322</v>
      </c>
      <c r="C180" s="168" t="s">
        <v>523</v>
      </c>
      <c r="D180" s="45" t="str">
        <f t="shared" si="70"/>
        <v>駆逐艦</v>
      </c>
      <c r="E180" s="174">
        <f t="shared" si="71"/>
        <v>36</v>
      </c>
      <c r="F180" s="183">
        <f t="shared" si="72"/>
        <v>49</v>
      </c>
      <c r="G180" s="176">
        <f t="shared" si="73"/>
        <v>79</v>
      </c>
      <c r="H180" s="189">
        <f t="shared" si="74"/>
        <v>49</v>
      </c>
      <c r="I180" s="181">
        <f t="shared" si="75"/>
        <v>49</v>
      </c>
      <c r="J180" s="208">
        <f t="shared" si="76"/>
        <v>78</v>
      </c>
      <c r="K180" s="116">
        <f t="shared" si="77"/>
        <v>113</v>
      </c>
      <c r="L180" s="118">
        <f t="shared" si="78"/>
        <v>56</v>
      </c>
      <c r="M180" s="187">
        <f t="shared" si="79"/>
        <v>79</v>
      </c>
      <c r="N180" s="191">
        <f t="shared" si="80"/>
        <v>0</v>
      </c>
      <c r="O180" s="38" t="str">
        <f t="shared" si="81"/>
        <v>高速</v>
      </c>
      <c r="P180" s="185" t="str">
        <f t="shared" si="82"/>
        <v>短</v>
      </c>
      <c r="Q180" s="460">
        <f t="shared" si="83"/>
        <v>15</v>
      </c>
      <c r="R180" s="461">
        <f t="shared" si="84"/>
        <v>20</v>
      </c>
      <c r="S180" s="265"/>
      <c r="T180" s="554">
        <f t="shared" si="85"/>
        <v>0</v>
      </c>
      <c r="U180" s="555" t="str">
        <f t="shared" si="86"/>
        <v>10cm連装高角砲</v>
      </c>
      <c r="V180" s="554">
        <f t="shared" si="87"/>
        <v>0</v>
      </c>
      <c r="W180" s="555" t="str">
        <f t="shared" si="88"/>
        <v>61cm四連装(酸素)魚雷</v>
      </c>
      <c r="X180" s="554">
        <f t="shared" si="89"/>
        <v>0</v>
      </c>
      <c r="Y180" s="555" t="str">
        <f t="shared" si="90"/>
        <v>-</v>
      </c>
      <c r="Z180" s="554">
        <f t="shared" si="91"/>
        <v>0</v>
      </c>
      <c r="AA180" s="555" t="str">
        <f t="shared" si="92"/>
        <v>-</v>
      </c>
      <c r="AB180" s="265"/>
      <c r="AC180" s="185">
        <f t="shared" si="93"/>
        <v>75</v>
      </c>
      <c r="AD180" s="267" t="str">
        <f t="shared" si="94"/>
        <v>-</v>
      </c>
      <c r="AE180" s="38">
        <f t="shared" si="95"/>
        <v>390</v>
      </c>
      <c r="AF180" s="462">
        <f t="shared" si="96"/>
        <v>300</v>
      </c>
      <c r="AG180" s="262"/>
      <c r="AH180" s="460">
        <f t="shared" si="97"/>
        <v>1</v>
      </c>
      <c r="AI180" s="38">
        <f t="shared" si="98"/>
        <v>2</v>
      </c>
      <c r="AJ180" s="462">
        <f t="shared" si="99"/>
        <v>10</v>
      </c>
      <c r="AK180" s="463">
        <f t="shared" si="100"/>
        <v>0</v>
      </c>
      <c r="AL180" s="259">
        <f t="shared" si="101"/>
        <v>1</v>
      </c>
      <c r="AM180" s="176">
        <f t="shared" si="102"/>
        <v>1</v>
      </c>
      <c r="AN180" s="189">
        <f t="shared" si="103"/>
        <v>1</v>
      </c>
      <c r="AO180" s="181">
        <f t="shared" si="104"/>
        <v>1</v>
      </c>
      <c r="AP180" s="265"/>
      <c r="AQ180" s="169"/>
    </row>
    <row r="181" spans="2:43">
      <c r="B181" s="167" t="s">
        <v>1323</v>
      </c>
      <c r="C181" s="168" t="s">
        <v>163</v>
      </c>
      <c r="D181" s="45" t="str">
        <f t="shared" si="70"/>
        <v>駆逐艦</v>
      </c>
      <c r="E181" s="174">
        <f t="shared" si="71"/>
        <v>20</v>
      </c>
      <c r="F181" s="183">
        <f t="shared" si="72"/>
        <v>29</v>
      </c>
      <c r="G181" s="176">
        <f t="shared" si="73"/>
        <v>79</v>
      </c>
      <c r="H181" s="189">
        <f t="shared" si="74"/>
        <v>39</v>
      </c>
      <c r="I181" s="181">
        <f t="shared" si="75"/>
        <v>19</v>
      </c>
      <c r="J181" s="208">
        <f t="shared" si="76"/>
        <v>63</v>
      </c>
      <c r="K181" s="116">
        <f t="shared" si="77"/>
        <v>98</v>
      </c>
      <c r="L181" s="118">
        <f t="shared" si="78"/>
        <v>26</v>
      </c>
      <c r="M181" s="187">
        <f t="shared" si="79"/>
        <v>49</v>
      </c>
      <c r="N181" s="191">
        <f t="shared" si="80"/>
        <v>0</v>
      </c>
      <c r="O181" s="38" t="str">
        <f t="shared" si="81"/>
        <v>高速</v>
      </c>
      <c r="P181" s="185" t="str">
        <f t="shared" si="82"/>
        <v>短</v>
      </c>
      <c r="Q181" s="460">
        <f t="shared" si="83"/>
        <v>15</v>
      </c>
      <c r="R181" s="461">
        <f t="shared" si="84"/>
        <v>20</v>
      </c>
      <c r="S181" s="265"/>
      <c r="T181" s="554">
        <f t="shared" si="85"/>
        <v>0</v>
      </c>
      <c r="U181" s="555" t="str">
        <f t="shared" si="86"/>
        <v>12.7cm連装砲</v>
      </c>
      <c r="V181" s="554">
        <f t="shared" si="87"/>
        <v>0</v>
      </c>
      <c r="W181" s="555" t="str">
        <f t="shared" si="88"/>
        <v>61cm四連装魚雷</v>
      </c>
      <c r="X181" s="554">
        <f t="shared" si="89"/>
        <v>0</v>
      </c>
      <c r="Y181" s="555" t="str">
        <f t="shared" si="90"/>
        <v>-</v>
      </c>
      <c r="Z181" s="554">
        <f t="shared" si="91"/>
        <v>0</v>
      </c>
      <c r="AA181" s="555" t="str">
        <f t="shared" si="92"/>
        <v>-</v>
      </c>
      <c r="AB181" s="265"/>
      <c r="AC181" s="185">
        <f t="shared" si="93"/>
        <v>20</v>
      </c>
      <c r="AD181" s="267" t="str">
        <f t="shared" si="94"/>
        <v>-</v>
      </c>
      <c r="AE181" s="38">
        <f t="shared" si="95"/>
        <v>100</v>
      </c>
      <c r="AF181" s="462">
        <f t="shared" si="96"/>
        <v>100</v>
      </c>
      <c r="AG181" s="262"/>
      <c r="AH181" s="460">
        <f t="shared" si="97"/>
        <v>1</v>
      </c>
      <c r="AI181" s="38">
        <f t="shared" si="98"/>
        <v>1</v>
      </c>
      <c r="AJ181" s="462">
        <f t="shared" si="99"/>
        <v>6</v>
      </c>
      <c r="AK181" s="463">
        <f t="shared" si="100"/>
        <v>0</v>
      </c>
      <c r="AL181" s="259">
        <f t="shared" si="101"/>
        <v>1</v>
      </c>
      <c r="AM181" s="176">
        <f t="shared" si="102"/>
        <v>1</v>
      </c>
      <c r="AN181" s="189">
        <f t="shared" si="103"/>
        <v>0</v>
      </c>
      <c r="AO181" s="181">
        <f t="shared" si="104"/>
        <v>1</v>
      </c>
      <c r="AP181" s="265"/>
      <c r="AQ181" s="169"/>
    </row>
    <row r="182" spans="2:43">
      <c r="B182" s="167" t="s">
        <v>1324</v>
      </c>
      <c r="C182" s="168" t="s">
        <v>495</v>
      </c>
      <c r="D182" s="45" t="str">
        <f t="shared" si="70"/>
        <v>駆逐艦</v>
      </c>
      <c r="E182" s="174">
        <f t="shared" si="71"/>
        <v>37</v>
      </c>
      <c r="F182" s="183">
        <f t="shared" si="72"/>
        <v>49</v>
      </c>
      <c r="G182" s="176">
        <f t="shared" si="73"/>
        <v>79</v>
      </c>
      <c r="H182" s="189">
        <f t="shared" si="74"/>
        <v>49</v>
      </c>
      <c r="I182" s="181">
        <f t="shared" si="75"/>
        <v>49</v>
      </c>
      <c r="J182" s="208">
        <f t="shared" si="76"/>
        <v>77</v>
      </c>
      <c r="K182" s="116">
        <f t="shared" si="77"/>
        <v>112</v>
      </c>
      <c r="L182" s="118">
        <f t="shared" si="78"/>
        <v>56</v>
      </c>
      <c r="M182" s="187">
        <f t="shared" si="79"/>
        <v>59</v>
      </c>
      <c r="N182" s="191">
        <f t="shared" si="80"/>
        <v>0</v>
      </c>
      <c r="O182" s="38" t="str">
        <f t="shared" si="81"/>
        <v>高速</v>
      </c>
      <c r="P182" s="185" t="str">
        <f t="shared" si="82"/>
        <v>短</v>
      </c>
      <c r="Q182" s="460">
        <f t="shared" si="83"/>
        <v>15</v>
      </c>
      <c r="R182" s="461">
        <f t="shared" si="84"/>
        <v>20</v>
      </c>
      <c r="S182" s="265"/>
      <c r="T182" s="554">
        <f t="shared" si="85"/>
        <v>0</v>
      </c>
      <c r="U182" s="555" t="str">
        <f t="shared" si="86"/>
        <v>10cm連装高角砲</v>
      </c>
      <c r="V182" s="554">
        <f t="shared" si="87"/>
        <v>0</v>
      </c>
      <c r="W182" s="555" t="str">
        <f t="shared" si="88"/>
        <v>61cm四連装(酸素)魚雷</v>
      </c>
      <c r="X182" s="554">
        <f t="shared" si="89"/>
        <v>0</v>
      </c>
      <c r="Y182" s="555" t="str">
        <f t="shared" si="90"/>
        <v>-</v>
      </c>
      <c r="Z182" s="554">
        <f t="shared" si="91"/>
        <v>0</v>
      </c>
      <c r="AA182" s="555" t="str">
        <f t="shared" si="92"/>
        <v>-</v>
      </c>
      <c r="AB182" s="265"/>
      <c r="AC182" s="185" t="str">
        <f t="shared" si="93"/>
        <v>-</v>
      </c>
      <c r="AD182" s="267" t="str">
        <f t="shared" si="94"/>
        <v>-</v>
      </c>
      <c r="AE182" s="38" t="str">
        <f t="shared" si="95"/>
        <v>-</v>
      </c>
      <c r="AF182" s="462" t="str">
        <f t="shared" si="96"/>
        <v>-</v>
      </c>
      <c r="AG182" s="262"/>
      <c r="AH182" s="460">
        <f t="shared" si="97"/>
        <v>1</v>
      </c>
      <c r="AI182" s="38">
        <f t="shared" si="98"/>
        <v>2</v>
      </c>
      <c r="AJ182" s="462">
        <f t="shared" si="99"/>
        <v>10</v>
      </c>
      <c r="AK182" s="463">
        <f t="shared" si="100"/>
        <v>0</v>
      </c>
      <c r="AL182" s="259">
        <f t="shared" si="101"/>
        <v>1</v>
      </c>
      <c r="AM182" s="176">
        <f t="shared" si="102"/>
        <v>1</v>
      </c>
      <c r="AN182" s="189">
        <f t="shared" si="103"/>
        <v>1</v>
      </c>
      <c r="AO182" s="181">
        <f t="shared" si="104"/>
        <v>1</v>
      </c>
      <c r="AP182" s="265"/>
      <c r="AQ182" s="169"/>
    </row>
    <row r="183" spans="2:43">
      <c r="B183" s="167" t="s">
        <v>1325</v>
      </c>
      <c r="C183" s="168" t="s">
        <v>165</v>
      </c>
      <c r="D183" s="45" t="str">
        <f t="shared" si="70"/>
        <v>駆逐艦</v>
      </c>
      <c r="E183" s="174">
        <f t="shared" si="71"/>
        <v>20</v>
      </c>
      <c r="F183" s="183">
        <f t="shared" si="72"/>
        <v>29</v>
      </c>
      <c r="G183" s="176">
        <f t="shared" si="73"/>
        <v>69</v>
      </c>
      <c r="H183" s="189">
        <f t="shared" si="74"/>
        <v>39</v>
      </c>
      <c r="I183" s="181">
        <f t="shared" si="75"/>
        <v>19</v>
      </c>
      <c r="J183" s="208">
        <f t="shared" si="76"/>
        <v>63</v>
      </c>
      <c r="K183" s="116">
        <f t="shared" si="77"/>
        <v>98</v>
      </c>
      <c r="L183" s="118">
        <f t="shared" si="78"/>
        <v>26</v>
      </c>
      <c r="M183" s="187">
        <f t="shared" si="79"/>
        <v>49</v>
      </c>
      <c r="N183" s="191">
        <f t="shared" si="80"/>
        <v>0</v>
      </c>
      <c r="O183" s="38" t="str">
        <f t="shared" si="81"/>
        <v>高速</v>
      </c>
      <c r="P183" s="185" t="str">
        <f t="shared" si="82"/>
        <v>短</v>
      </c>
      <c r="Q183" s="171">
        <f t="shared" si="83"/>
        <v>15</v>
      </c>
      <c r="R183" s="180">
        <f t="shared" si="84"/>
        <v>20</v>
      </c>
      <c r="S183" s="265"/>
      <c r="T183" s="554">
        <f t="shared" si="85"/>
        <v>0</v>
      </c>
      <c r="U183" s="555" t="str">
        <f t="shared" si="86"/>
        <v>12.7cm連装砲</v>
      </c>
      <c r="V183" s="554">
        <f t="shared" si="87"/>
        <v>0</v>
      </c>
      <c r="W183" s="555" t="str">
        <f t="shared" si="88"/>
        <v>-</v>
      </c>
      <c r="X183" s="554">
        <f t="shared" si="89"/>
        <v>0</v>
      </c>
      <c r="Y183" s="555" t="str">
        <f t="shared" si="90"/>
        <v>-</v>
      </c>
      <c r="Z183" s="554">
        <f t="shared" si="91"/>
        <v>0</v>
      </c>
      <c r="AA183" s="555" t="str">
        <f t="shared" si="92"/>
        <v>-</v>
      </c>
      <c r="AB183" s="265"/>
      <c r="AC183" s="185">
        <f t="shared" si="93"/>
        <v>20</v>
      </c>
      <c r="AD183" s="267" t="str">
        <f t="shared" si="94"/>
        <v>-</v>
      </c>
      <c r="AE183" s="38">
        <f t="shared" si="95"/>
        <v>100</v>
      </c>
      <c r="AF183" s="52">
        <f t="shared" si="96"/>
        <v>100</v>
      </c>
      <c r="AG183" s="262"/>
      <c r="AH183" s="171">
        <f t="shared" si="97"/>
        <v>1</v>
      </c>
      <c r="AI183" s="38">
        <f t="shared" si="98"/>
        <v>1</v>
      </c>
      <c r="AJ183" s="52">
        <f t="shared" si="99"/>
        <v>6</v>
      </c>
      <c r="AK183" s="41">
        <f t="shared" si="100"/>
        <v>0</v>
      </c>
      <c r="AL183" s="259">
        <f t="shared" si="101"/>
        <v>0</v>
      </c>
      <c r="AM183" s="176">
        <f t="shared" si="102"/>
        <v>1</v>
      </c>
      <c r="AN183" s="189">
        <f t="shared" si="103"/>
        <v>0</v>
      </c>
      <c r="AO183" s="181">
        <f t="shared" si="104"/>
        <v>1</v>
      </c>
      <c r="AP183" s="265"/>
      <c r="AQ183" s="169"/>
    </row>
    <row r="184" spans="2:43">
      <c r="B184" s="167" t="s">
        <v>1326</v>
      </c>
      <c r="C184" s="168" t="s">
        <v>496</v>
      </c>
      <c r="D184" s="45" t="str">
        <f t="shared" si="70"/>
        <v>駆逐艦</v>
      </c>
      <c r="E184" s="174">
        <f t="shared" si="71"/>
        <v>37</v>
      </c>
      <c r="F184" s="183">
        <f t="shared" si="72"/>
        <v>49</v>
      </c>
      <c r="G184" s="176">
        <f t="shared" si="73"/>
        <v>79</v>
      </c>
      <c r="H184" s="189">
        <f t="shared" si="74"/>
        <v>49</v>
      </c>
      <c r="I184" s="181">
        <f t="shared" si="75"/>
        <v>49</v>
      </c>
      <c r="J184" s="208">
        <f t="shared" si="76"/>
        <v>77</v>
      </c>
      <c r="K184" s="116">
        <f t="shared" si="77"/>
        <v>112</v>
      </c>
      <c r="L184" s="118">
        <f t="shared" si="78"/>
        <v>56</v>
      </c>
      <c r="M184" s="187">
        <f t="shared" si="79"/>
        <v>59</v>
      </c>
      <c r="N184" s="191">
        <f t="shared" si="80"/>
        <v>0</v>
      </c>
      <c r="O184" s="38" t="str">
        <f t="shared" si="81"/>
        <v>高速</v>
      </c>
      <c r="P184" s="185" t="str">
        <f t="shared" si="82"/>
        <v>短</v>
      </c>
      <c r="Q184" s="460">
        <f t="shared" si="83"/>
        <v>15</v>
      </c>
      <c r="R184" s="461">
        <f t="shared" si="84"/>
        <v>20</v>
      </c>
      <c r="S184" s="265"/>
      <c r="T184" s="554">
        <f t="shared" si="85"/>
        <v>0</v>
      </c>
      <c r="U184" s="555" t="str">
        <f t="shared" si="86"/>
        <v>10cm連装高角砲</v>
      </c>
      <c r="V184" s="554">
        <f t="shared" si="87"/>
        <v>0</v>
      </c>
      <c r="W184" s="555" t="str">
        <f t="shared" si="88"/>
        <v>61cm四連装(酸素)魚雷</v>
      </c>
      <c r="X184" s="554">
        <f t="shared" si="89"/>
        <v>0</v>
      </c>
      <c r="Y184" s="555" t="str">
        <f t="shared" si="90"/>
        <v>-</v>
      </c>
      <c r="Z184" s="554">
        <f t="shared" si="91"/>
        <v>0</v>
      </c>
      <c r="AA184" s="555" t="str">
        <f t="shared" si="92"/>
        <v>-</v>
      </c>
      <c r="AB184" s="265"/>
      <c r="AC184" s="185" t="str">
        <f t="shared" si="93"/>
        <v>-</v>
      </c>
      <c r="AD184" s="267" t="str">
        <f t="shared" si="94"/>
        <v>-</v>
      </c>
      <c r="AE184" s="38" t="str">
        <f t="shared" si="95"/>
        <v>-</v>
      </c>
      <c r="AF184" s="462" t="str">
        <f t="shared" si="96"/>
        <v>-</v>
      </c>
      <c r="AG184" s="262"/>
      <c r="AH184" s="460">
        <f t="shared" si="97"/>
        <v>1</v>
      </c>
      <c r="AI184" s="38">
        <f t="shared" si="98"/>
        <v>2</v>
      </c>
      <c r="AJ184" s="462">
        <f t="shared" si="99"/>
        <v>10</v>
      </c>
      <c r="AK184" s="463">
        <f t="shared" si="100"/>
        <v>0</v>
      </c>
      <c r="AL184" s="259">
        <f t="shared" si="101"/>
        <v>1</v>
      </c>
      <c r="AM184" s="176">
        <f t="shared" si="102"/>
        <v>1</v>
      </c>
      <c r="AN184" s="189">
        <f t="shared" si="103"/>
        <v>1</v>
      </c>
      <c r="AO184" s="181">
        <f t="shared" si="104"/>
        <v>1</v>
      </c>
      <c r="AP184" s="265"/>
      <c r="AQ184" s="169"/>
    </row>
    <row r="185" spans="2:43">
      <c r="B185" s="167" t="s">
        <v>1327</v>
      </c>
      <c r="C185" s="168" t="s">
        <v>167</v>
      </c>
      <c r="D185" s="45" t="str">
        <f t="shared" si="70"/>
        <v>駆逐艦</v>
      </c>
      <c r="E185" s="174">
        <f t="shared" si="71"/>
        <v>20</v>
      </c>
      <c r="F185" s="183">
        <f t="shared" si="72"/>
        <v>29</v>
      </c>
      <c r="G185" s="176">
        <f t="shared" si="73"/>
        <v>69</v>
      </c>
      <c r="H185" s="189">
        <f t="shared" si="74"/>
        <v>39</v>
      </c>
      <c r="I185" s="181">
        <f t="shared" si="75"/>
        <v>19</v>
      </c>
      <c r="J185" s="208">
        <f t="shared" si="76"/>
        <v>63</v>
      </c>
      <c r="K185" s="116">
        <f t="shared" si="77"/>
        <v>98</v>
      </c>
      <c r="L185" s="118">
        <f t="shared" si="78"/>
        <v>26</v>
      </c>
      <c r="M185" s="187">
        <f t="shared" si="79"/>
        <v>49</v>
      </c>
      <c r="N185" s="191">
        <f t="shared" si="80"/>
        <v>0</v>
      </c>
      <c r="O185" s="38" t="str">
        <f t="shared" si="81"/>
        <v>高速</v>
      </c>
      <c r="P185" s="185" t="str">
        <f t="shared" si="82"/>
        <v>短</v>
      </c>
      <c r="Q185" s="460">
        <f t="shared" si="83"/>
        <v>15</v>
      </c>
      <c r="R185" s="461">
        <f t="shared" si="84"/>
        <v>20</v>
      </c>
      <c r="S185" s="265"/>
      <c r="T185" s="554">
        <f t="shared" si="85"/>
        <v>0</v>
      </c>
      <c r="U185" s="555" t="str">
        <f t="shared" si="86"/>
        <v>12.7cm連装砲</v>
      </c>
      <c r="V185" s="554">
        <f t="shared" si="87"/>
        <v>0</v>
      </c>
      <c r="W185" s="555" t="str">
        <f t="shared" si="88"/>
        <v>-</v>
      </c>
      <c r="X185" s="554">
        <f t="shared" si="89"/>
        <v>0</v>
      </c>
      <c r="Y185" s="555" t="str">
        <f t="shared" si="90"/>
        <v>-</v>
      </c>
      <c r="Z185" s="554">
        <f t="shared" si="91"/>
        <v>0</v>
      </c>
      <c r="AA185" s="555" t="str">
        <f t="shared" si="92"/>
        <v>-</v>
      </c>
      <c r="AB185" s="265"/>
      <c r="AC185" s="185">
        <f t="shared" si="93"/>
        <v>20</v>
      </c>
      <c r="AD185" s="267" t="str">
        <f t="shared" si="94"/>
        <v>-</v>
      </c>
      <c r="AE185" s="38">
        <f t="shared" si="95"/>
        <v>100</v>
      </c>
      <c r="AF185" s="462">
        <f t="shared" si="96"/>
        <v>100</v>
      </c>
      <c r="AG185" s="262"/>
      <c r="AH185" s="460">
        <f t="shared" si="97"/>
        <v>1</v>
      </c>
      <c r="AI185" s="38">
        <f t="shared" si="98"/>
        <v>1</v>
      </c>
      <c r="AJ185" s="462">
        <f t="shared" si="99"/>
        <v>6</v>
      </c>
      <c r="AK185" s="463">
        <f t="shared" si="100"/>
        <v>0</v>
      </c>
      <c r="AL185" s="259">
        <f t="shared" si="101"/>
        <v>0</v>
      </c>
      <c r="AM185" s="176">
        <f t="shared" si="102"/>
        <v>1</v>
      </c>
      <c r="AN185" s="189">
        <f t="shared" si="103"/>
        <v>0</v>
      </c>
      <c r="AO185" s="181">
        <f t="shared" si="104"/>
        <v>1</v>
      </c>
      <c r="AP185" s="265"/>
      <c r="AQ185" s="169"/>
    </row>
    <row r="186" spans="2:43">
      <c r="B186" s="167" t="s">
        <v>1328</v>
      </c>
      <c r="C186" s="168" t="s">
        <v>497</v>
      </c>
      <c r="D186" s="45" t="str">
        <f t="shared" si="70"/>
        <v>駆逐艦</v>
      </c>
      <c r="E186" s="174">
        <f t="shared" si="71"/>
        <v>37</v>
      </c>
      <c r="F186" s="183">
        <f t="shared" si="72"/>
        <v>49</v>
      </c>
      <c r="G186" s="176">
        <f t="shared" si="73"/>
        <v>79</v>
      </c>
      <c r="H186" s="189">
        <f t="shared" si="74"/>
        <v>49</v>
      </c>
      <c r="I186" s="181">
        <f t="shared" si="75"/>
        <v>49</v>
      </c>
      <c r="J186" s="208">
        <f t="shared" si="76"/>
        <v>77</v>
      </c>
      <c r="K186" s="116">
        <f t="shared" si="77"/>
        <v>112</v>
      </c>
      <c r="L186" s="118">
        <f t="shared" si="78"/>
        <v>56</v>
      </c>
      <c r="M186" s="187">
        <f t="shared" si="79"/>
        <v>59</v>
      </c>
      <c r="N186" s="191">
        <f t="shared" si="80"/>
        <v>0</v>
      </c>
      <c r="O186" s="38" t="str">
        <f t="shared" si="81"/>
        <v>高速</v>
      </c>
      <c r="P186" s="185" t="str">
        <f t="shared" si="82"/>
        <v>短</v>
      </c>
      <c r="Q186" s="460">
        <f t="shared" si="83"/>
        <v>15</v>
      </c>
      <c r="R186" s="461">
        <f t="shared" si="84"/>
        <v>20</v>
      </c>
      <c r="S186" s="265"/>
      <c r="T186" s="554">
        <f t="shared" si="85"/>
        <v>0</v>
      </c>
      <c r="U186" s="555" t="str">
        <f t="shared" si="86"/>
        <v>10cm連装高角砲</v>
      </c>
      <c r="V186" s="554">
        <f t="shared" si="87"/>
        <v>0</v>
      </c>
      <c r="W186" s="555" t="str">
        <f t="shared" si="88"/>
        <v>61cm四連装(酸素)魚雷</v>
      </c>
      <c r="X186" s="554">
        <f t="shared" si="89"/>
        <v>0</v>
      </c>
      <c r="Y186" s="555" t="str">
        <f t="shared" si="90"/>
        <v>-</v>
      </c>
      <c r="Z186" s="554">
        <f t="shared" si="91"/>
        <v>0</v>
      </c>
      <c r="AA186" s="555" t="str">
        <f t="shared" si="92"/>
        <v>-</v>
      </c>
      <c r="AB186" s="265"/>
      <c r="AC186" s="185" t="str">
        <f t="shared" si="93"/>
        <v>-</v>
      </c>
      <c r="AD186" s="267" t="str">
        <f t="shared" si="94"/>
        <v>-</v>
      </c>
      <c r="AE186" s="38" t="str">
        <f t="shared" si="95"/>
        <v>-</v>
      </c>
      <c r="AF186" s="462" t="str">
        <f t="shared" si="96"/>
        <v>-</v>
      </c>
      <c r="AG186" s="262"/>
      <c r="AH186" s="460">
        <f t="shared" si="97"/>
        <v>1</v>
      </c>
      <c r="AI186" s="38">
        <f t="shared" si="98"/>
        <v>2</v>
      </c>
      <c r="AJ186" s="462">
        <f t="shared" si="99"/>
        <v>10</v>
      </c>
      <c r="AK186" s="463">
        <f t="shared" si="100"/>
        <v>0</v>
      </c>
      <c r="AL186" s="259">
        <f t="shared" si="101"/>
        <v>1</v>
      </c>
      <c r="AM186" s="176">
        <f t="shared" si="102"/>
        <v>1</v>
      </c>
      <c r="AN186" s="189">
        <f t="shared" si="103"/>
        <v>1</v>
      </c>
      <c r="AO186" s="181">
        <f t="shared" si="104"/>
        <v>1</v>
      </c>
      <c r="AP186" s="265"/>
      <c r="AQ186" s="169"/>
    </row>
    <row r="187" spans="2:43">
      <c r="B187" s="167" t="s">
        <v>1329</v>
      </c>
      <c r="C187" s="168" t="s">
        <v>274</v>
      </c>
      <c r="D187" s="45" t="str">
        <f t="shared" si="70"/>
        <v>軽空母</v>
      </c>
      <c r="E187" s="174">
        <f t="shared" si="71"/>
        <v>37</v>
      </c>
      <c r="F187" s="183">
        <f t="shared" si="72"/>
        <v>19</v>
      </c>
      <c r="G187" s="176">
        <f t="shared" si="73"/>
        <v>0</v>
      </c>
      <c r="H187" s="189">
        <f t="shared" si="74"/>
        <v>29</v>
      </c>
      <c r="I187" s="181">
        <f t="shared" si="75"/>
        <v>39</v>
      </c>
      <c r="J187" s="208">
        <f t="shared" si="76"/>
        <v>0</v>
      </c>
      <c r="K187" s="116">
        <f t="shared" si="77"/>
        <v>60</v>
      </c>
      <c r="L187" s="118">
        <f t="shared" si="78"/>
        <v>88</v>
      </c>
      <c r="M187" s="187">
        <f t="shared" si="79"/>
        <v>49</v>
      </c>
      <c r="N187" s="191">
        <f t="shared" si="80"/>
        <v>30</v>
      </c>
      <c r="O187" s="38" t="str">
        <f t="shared" si="81"/>
        <v>高速</v>
      </c>
      <c r="P187" s="185" t="str">
        <f t="shared" si="82"/>
        <v>短</v>
      </c>
      <c r="Q187" s="171">
        <f t="shared" si="83"/>
        <v>35</v>
      </c>
      <c r="R187" s="180">
        <f t="shared" si="84"/>
        <v>35</v>
      </c>
      <c r="S187" s="265"/>
      <c r="T187" s="554">
        <f t="shared" si="85"/>
        <v>18</v>
      </c>
      <c r="U187" s="555" t="str">
        <f t="shared" si="86"/>
        <v>九九式艦爆</v>
      </c>
      <c r="V187" s="554">
        <f t="shared" si="87"/>
        <v>9</v>
      </c>
      <c r="W187" s="555" t="str">
        <f t="shared" si="88"/>
        <v>九七式艦攻</v>
      </c>
      <c r="X187" s="554">
        <f t="shared" si="89"/>
        <v>3</v>
      </c>
      <c r="Y187" s="555" t="str">
        <f t="shared" si="90"/>
        <v>-</v>
      </c>
      <c r="Z187" s="554">
        <f t="shared" si="91"/>
        <v>0</v>
      </c>
      <c r="AA187" s="555" t="str">
        <f t="shared" si="92"/>
        <v>-</v>
      </c>
      <c r="AB187" s="265"/>
      <c r="AC187" s="185">
        <f t="shared" si="93"/>
        <v>25</v>
      </c>
      <c r="AD187" s="267" t="str">
        <f t="shared" si="94"/>
        <v>-</v>
      </c>
      <c r="AE187" s="38">
        <f t="shared" si="95"/>
        <v>380</v>
      </c>
      <c r="AF187" s="52">
        <f t="shared" si="96"/>
        <v>210</v>
      </c>
      <c r="AG187" s="262"/>
      <c r="AH187" s="171">
        <f t="shared" si="97"/>
        <v>2</v>
      </c>
      <c r="AI187" s="38">
        <f t="shared" si="98"/>
        <v>2</v>
      </c>
      <c r="AJ187" s="52">
        <f t="shared" si="99"/>
        <v>13</v>
      </c>
      <c r="AK187" s="41">
        <f t="shared" si="100"/>
        <v>4</v>
      </c>
      <c r="AL187" s="259">
        <f t="shared" si="101"/>
        <v>0</v>
      </c>
      <c r="AM187" s="176">
        <f t="shared" si="102"/>
        <v>0</v>
      </c>
      <c r="AN187" s="189">
        <f t="shared" si="103"/>
        <v>2</v>
      </c>
      <c r="AO187" s="181">
        <f t="shared" si="104"/>
        <v>2</v>
      </c>
      <c r="AP187" s="265"/>
      <c r="AQ187" s="169"/>
    </row>
    <row r="188" spans="2:43">
      <c r="B188" s="167" t="s">
        <v>1330</v>
      </c>
      <c r="C188" s="168" t="s">
        <v>552</v>
      </c>
      <c r="D188" s="45" t="str">
        <f t="shared" si="70"/>
        <v>軽空母</v>
      </c>
      <c r="E188" s="174">
        <f t="shared" si="71"/>
        <v>51</v>
      </c>
      <c r="F188" s="183">
        <f t="shared" si="72"/>
        <v>29</v>
      </c>
      <c r="G188" s="176">
        <f t="shared" si="73"/>
        <v>0</v>
      </c>
      <c r="H188" s="189">
        <f t="shared" si="74"/>
        <v>39</v>
      </c>
      <c r="I188" s="181">
        <f t="shared" si="75"/>
        <v>59</v>
      </c>
      <c r="J188" s="208">
        <f t="shared" si="76"/>
        <v>0</v>
      </c>
      <c r="K188" s="116">
        <f t="shared" si="77"/>
        <v>76</v>
      </c>
      <c r="L188" s="118">
        <f t="shared" si="78"/>
        <v>103</v>
      </c>
      <c r="M188" s="187">
        <f t="shared" si="79"/>
        <v>59</v>
      </c>
      <c r="N188" s="191">
        <f t="shared" si="80"/>
        <v>48</v>
      </c>
      <c r="O188" s="38" t="str">
        <f t="shared" si="81"/>
        <v>高速</v>
      </c>
      <c r="P188" s="185" t="str">
        <f t="shared" si="82"/>
        <v>短</v>
      </c>
      <c r="Q188" s="460">
        <f t="shared" si="83"/>
        <v>40</v>
      </c>
      <c r="R188" s="461">
        <f t="shared" si="84"/>
        <v>40</v>
      </c>
      <c r="S188" s="265"/>
      <c r="T188" s="554">
        <f t="shared" si="85"/>
        <v>18</v>
      </c>
      <c r="U188" s="555" t="str">
        <f t="shared" si="86"/>
        <v>零式艦戦52型</v>
      </c>
      <c r="V188" s="554">
        <f t="shared" si="87"/>
        <v>12</v>
      </c>
      <c r="W188" s="555" t="str">
        <f t="shared" si="88"/>
        <v>彗星</v>
      </c>
      <c r="X188" s="554">
        <f t="shared" si="89"/>
        <v>12</v>
      </c>
      <c r="Y188" s="555" t="str">
        <f t="shared" si="90"/>
        <v>九七式艦攻</v>
      </c>
      <c r="Z188" s="554">
        <f t="shared" si="91"/>
        <v>6</v>
      </c>
      <c r="AA188" s="555" t="str">
        <f t="shared" si="92"/>
        <v>-</v>
      </c>
      <c r="AB188" s="265"/>
      <c r="AC188" s="185" t="str">
        <f t="shared" si="93"/>
        <v>-</v>
      </c>
      <c r="AD188" s="267" t="str">
        <f t="shared" si="94"/>
        <v>-</v>
      </c>
      <c r="AE188" s="38" t="str">
        <f t="shared" si="95"/>
        <v>-</v>
      </c>
      <c r="AF188" s="462" t="str">
        <f t="shared" si="96"/>
        <v>-</v>
      </c>
      <c r="AG188" s="262"/>
      <c r="AH188" s="460">
        <f t="shared" si="97"/>
        <v>4</v>
      </c>
      <c r="AI188" s="38">
        <f t="shared" si="98"/>
        <v>6</v>
      </c>
      <c r="AJ188" s="462">
        <f t="shared" si="99"/>
        <v>20</v>
      </c>
      <c r="AK188" s="463">
        <f t="shared" si="100"/>
        <v>6</v>
      </c>
      <c r="AL188" s="259">
        <f t="shared" si="101"/>
        <v>0</v>
      </c>
      <c r="AM188" s="176">
        <f t="shared" si="102"/>
        <v>0</v>
      </c>
      <c r="AN188" s="189">
        <f t="shared" si="103"/>
        <v>3</v>
      </c>
      <c r="AO188" s="181">
        <f t="shared" si="104"/>
        <v>2</v>
      </c>
      <c r="AP188" s="265"/>
      <c r="AQ188" s="169"/>
    </row>
    <row r="189" spans="2:43">
      <c r="B189" s="167" t="s">
        <v>1461</v>
      </c>
      <c r="C189" s="168" t="s">
        <v>332</v>
      </c>
      <c r="D189" s="45" t="str">
        <f t="shared" si="70"/>
        <v>水上機母艦</v>
      </c>
      <c r="E189" s="174">
        <f t="shared" si="71"/>
        <v>47</v>
      </c>
      <c r="F189" s="183">
        <f t="shared" si="72"/>
        <v>29</v>
      </c>
      <c r="G189" s="176">
        <f t="shared" si="73"/>
        <v>29</v>
      </c>
      <c r="H189" s="189">
        <f t="shared" si="74"/>
        <v>29</v>
      </c>
      <c r="I189" s="181">
        <f t="shared" si="75"/>
        <v>39</v>
      </c>
      <c r="J189" s="208">
        <f t="shared" si="76"/>
        <v>0</v>
      </c>
      <c r="K189" s="116">
        <f t="shared" si="77"/>
        <v>54</v>
      </c>
      <c r="L189" s="118">
        <f t="shared" si="78"/>
        <v>87</v>
      </c>
      <c r="M189" s="187">
        <f t="shared" si="79"/>
        <v>49</v>
      </c>
      <c r="N189" s="191">
        <f t="shared" si="80"/>
        <v>24</v>
      </c>
      <c r="O189" s="38" t="str">
        <f t="shared" si="81"/>
        <v>高速</v>
      </c>
      <c r="P189" s="185" t="str">
        <f t="shared" si="82"/>
        <v>短</v>
      </c>
      <c r="Q189" s="171">
        <f t="shared" si="83"/>
        <v>35</v>
      </c>
      <c r="R189" s="180">
        <f t="shared" si="84"/>
        <v>40</v>
      </c>
      <c r="S189" s="265"/>
      <c r="T189" s="554">
        <f t="shared" si="85"/>
        <v>12</v>
      </c>
      <c r="U189" s="555" t="str">
        <f t="shared" si="86"/>
        <v>零式水上偵察機</v>
      </c>
      <c r="V189" s="554">
        <f t="shared" si="87"/>
        <v>6</v>
      </c>
      <c r="W189" s="555" t="str">
        <f t="shared" si="88"/>
        <v>瑞雲</v>
      </c>
      <c r="X189" s="554">
        <f t="shared" si="89"/>
        <v>6</v>
      </c>
      <c r="Y189" s="555" t="str">
        <f t="shared" si="90"/>
        <v>12.7cm連装砲</v>
      </c>
      <c r="Z189" s="554">
        <f t="shared" si="91"/>
        <v>0</v>
      </c>
      <c r="AA189" s="555" t="str">
        <f t="shared" si="92"/>
        <v>-</v>
      </c>
      <c r="AB189" s="265"/>
      <c r="AC189" s="185">
        <f t="shared" si="93"/>
        <v>12</v>
      </c>
      <c r="AD189" s="267" t="str">
        <f t="shared" si="94"/>
        <v>-</v>
      </c>
      <c r="AE189" s="38">
        <f t="shared" si="95"/>
        <v>70</v>
      </c>
      <c r="AF189" s="52">
        <f t="shared" si="96"/>
        <v>80</v>
      </c>
      <c r="AG189" s="262"/>
      <c r="AH189" s="171">
        <f t="shared" si="97"/>
        <v>3</v>
      </c>
      <c r="AI189" s="38">
        <f t="shared" si="98"/>
        <v>1</v>
      </c>
      <c r="AJ189" s="52">
        <f t="shared" si="99"/>
        <v>14</v>
      </c>
      <c r="AK189" s="41">
        <f t="shared" si="100"/>
        <v>4</v>
      </c>
      <c r="AL189" s="259">
        <f t="shared" si="101"/>
        <v>0</v>
      </c>
      <c r="AM189" s="176">
        <f t="shared" si="102"/>
        <v>0</v>
      </c>
      <c r="AN189" s="189">
        <f t="shared" si="103"/>
        <v>2</v>
      </c>
      <c r="AO189" s="181">
        <f t="shared" si="104"/>
        <v>2</v>
      </c>
      <c r="AP189" s="265"/>
      <c r="AQ189" s="169"/>
    </row>
    <row r="190" spans="2:43">
      <c r="B190" s="167" t="s">
        <v>1462</v>
      </c>
      <c r="C190" s="168" t="s">
        <v>333</v>
      </c>
      <c r="D190" s="45" t="str">
        <f t="shared" si="70"/>
        <v>水上機母艦</v>
      </c>
      <c r="E190" s="174">
        <f t="shared" si="71"/>
        <v>47</v>
      </c>
      <c r="F190" s="183">
        <f t="shared" si="72"/>
        <v>29</v>
      </c>
      <c r="G190" s="176">
        <f t="shared" si="73"/>
        <v>29</v>
      </c>
      <c r="H190" s="189">
        <f t="shared" si="74"/>
        <v>29</v>
      </c>
      <c r="I190" s="181">
        <f t="shared" si="75"/>
        <v>39</v>
      </c>
      <c r="J190" s="208">
        <f t="shared" si="76"/>
        <v>0</v>
      </c>
      <c r="K190" s="116">
        <f t="shared" si="77"/>
        <v>54</v>
      </c>
      <c r="L190" s="118">
        <f t="shared" si="78"/>
        <v>87</v>
      </c>
      <c r="M190" s="187">
        <f t="shared" si="79"/>
        <v>49</v>
      </c>
      <c r="N190" s="191">
        <f t="shared" si="80"/>
        <v>24</v>
      </c>
      <c r="O190" s="38" t="str">
        <f t="shared" si="81"/>
        <v>高速</v>
      </c>
      <c r="P190" s="185" t="str">
        <f t="shared" si="82"/>
        <v>短</v>
      </c>
      <c r="Q190" s="460">
        <f t="shared" si="83"/>
        <v>35</v>
      </c>
      <c r="R190" s="461">
        <f t="shared" si="84"/>
        <v>40</v>
      </c>
      <c r="S190" s="265"/>
      <c r="T190" s="554">
        <f t="shared" si="85"/>
        <v>12</v>
      </c>
      <c r="U190" s="555" t="str">
        <f t="shared" si="86"/>
        <v>零式水上偵察機</v>
      </c>
      <c r="V190" s="554">
        <f t="shared" si="87"/>
        <v>6</v>
      </c>
      <c r="W190" s="555" t="str">
        <f t="shared" si="88"/>
        <v>瑞雲</v>
      </c>
      <c r="X190" s="554">
        <f t="shared" si="89"/>
        <v>6</v>
      </c>
      <c r="Y190" s="555" t="str">
        <f t="shared" si="90"/>
        <v>12.7cm連装砲</v>
      </c>
      <c r="Z190" s="554">
        <f t="shared" si="91"/>
        <v>0</v>
      </c>
      <c r="AA190" s="555" t="str">
        <f t="shared" si="92"/>
        <v>-</v>
      </c>
      <c r="AB190" s="265"/>
      <c r="AC190" s="185">
        <f t="shared" si="93"/>
        <v>12</v>
      </c>
      <c r="AD190" s="267" t="str">
        <f t="shared" si="94"/>
        <v>-</v>
      </c>
      <c r="AE190" s="38">
        <f t="shared" si="95"/>
        <v>70</v>
      </c>
      <c r="AF190" s="462">
        <f t="shared" si="96"/>
        <v>80</v>
      </c>
      <c r="AG190" s="262"/>
      <c r="AH190" s="460">
        <f t="shared" si="97"/>
        <v>3</v>
      </c>
      <c r="AI190" s="38">
        <f t="shared" si="98"/>
        <v>1</v>
      </c>
      <c r="AJ190" s="462">
        <f t="shared" si="99"/>
        <v>14</v>
      </c>
      <c r="AK190" s="463">
        <f t="shared" si="100"/>
        <v>4</v>
      </c>
      <c r="AL190" s="259">
        <f t="shared" si="101"/>
        <v>0</v>
      </c>
      <c r="AM190" s="176">
        <f t="shared" si="102"/>
        <v>0</v>
      </c>
      <c r="AN190" s="189">
        <f t="shared" si="103"/>
        <v>2</v>
      </c>
      <c r="AO190" s="181">
        <f t="shared" si="104"/>
        <v>2</v>
      </c>
      <c r="AP190" s="265"/>
      <c r="AQ190" s="169"/>
    </row>
    <row r="191" spans="2:43">
      <c r="B191" s="167" t="s">
        <v>1463</v>
      </c>
      <c r="C191" s="168" t="s">
        <v>243</v>
      </c>
      <c r="D191" s="45" t="str">
        <f t="shared" si="70"/>
        <v>重雷装巡洋艦</v>
      </c>
      <c r="E191" s="174">
        <f t="shared" si="71"/>
        <v>37</v>
      </c>
      <c r="F191" s="183">
        <f t="shared" si="72"/>
        <v>39</v>
      </c>
      <c r="G191" s="176">
        <f t="shared" si="73"/>
        <v>99</v>
      </c>
      <c r="H191" s="189">
        <f t="shared" si="74"/>
        <v>39</v>
      </c>
      <c r="I191" s="181">
        <f t="shared" si="75"/>
        <v>39</v>
      </c>
      <c r="J191" s="208">
        <f t="shared" si="76"/>
        <v>78</v>
      </c>
      <c r="K191" s="116">
        <f t="shared" si="77"/>
        <v>99</v>
      </c>
      <c r="L191" s="118">
        <f t="shared" si="78"/>
        <v>56</v>
      </c>
      <c r="M191" s="187">
        <f t="shared" si="79"/>
        <v>49</v>
      </c>
      <c r="N191" s="191">
        <f t="shared" si="80"/>
        <v>0</v>
      </c>
      <c r="O191" s="38" t="str">
        <f t="shared" si="81"/>
        <v>高速</v>
      </c>
      <c r="P191" s="185" t="str">
        <f t="shared" si="82"/>
        <v>中</v>
      </c>
      <c r="Q191" s="460">
        <f t="shared" si="83"/>
        <v>25</v>
      </c>
      <c r="R191" s="461">
        <f t="shared" si="84"/>
        <v>50</v>
      </c>
      <c r="S191" s="265"/>
      <c r="T191" s="554">
        <f t="shared" si="85"/>
        <v>0</v>
      </c>
      <c r="U191" s="555" t="str">
        <f t="shared" si="86"/>
        <v>61cm四連装(酸素)魚雷</v>
      </c>
      <c r="V191" s="554">
        <f t="shared" si="87"/>
        <v>0</v>
      </c>
      <c r="W191" s="555" t="str">
        <f t="shared" si="88"/>
        <v>61cm四連装(酸素)魚雷</v>
      </c>
      <c r="X191" s="554">
        <f t="shared" si="89"/>
        <v>0</v>
      </c>
      <c r="Y191" s="555" t="str">
        <f t="shared" si="90"/>
        <v>-</v>
      </c>
      <c r="Z191" s="554">
        <f t="shared" si="91"/>
        <v>0</v>
      </c>
      <c r="AA191" s="555" t="str">
        <f t="shared" si="92"/>
        <v>-</v>
      </c>
      <c r="AB191" s="265"/>
      <c r="AC191" s="185">
        <f t="shared" si="93"/>
        <v>50</v>
      </c>
      <c r="AD191" s="267" t="str">
        <f t="shared" si="94"/>
        <v>-</v>
      </c>
      <c r="AE191" s="38">
        <f t="shared" si="95"/>
        <v>400</v>
      </c>
      <c r="AF191" s="462">
        <f t="shared" si="96"/>
        <v>770</v>
      </c>
      <c r="AG191" s="262"/>
      <c r="AH191" s="460">
        <f t="shared" si="97"/>
        <v>2</v>
      </c>
      <c r="AI191" s="38">
        <f t="shared" si="98"/>
        <v>6</v>
      </c>
      <c r="AJ191" s="462">
        <f t="shared" si="99"/>
        <v>9</v>
      </c>
      <c r="AK191" s="463">
        <f t="shared" si="100"/>
        <v>0</v>
      </c>
      <c r="AL191" s="259">
        <f t="shared" si="101"/>
        <v>0</v>
      </c>
      <c r="AM191" s="176">
        <f t="shared" si="102"/>
        <v>4</v>
      </c>
      <c r="AN191" s="189">
        <f t="shared" si="103"/>
        <v>0</v>
      </c>
      <c r="AO191" s="181">
        <f t="shared" si="104"/>
        <v>1</v>
      </c>
      <c r="AP191" s="265"/>
      <c r="AQ191" s="169"/>
    </row>
    <row r="192" spans="2:43">
      <c r="B192" s="167" t="s">
        <v>1464</v>
      </c>
      <c r="C192" s="168" t="s">
        <v>244</v>
      </c>
      <c r="D192" s="45" t="str">
        <f t="shared" si="70"/>
        <v>重雷装巡洋艦</v>
      </c>
      <c r="E192" s="174">
        <f t="shared" si="71"/>
        <v>37</v>
      </c>
      <c r="F192" s="183">
        <f t="shared" si="72"/>
        <v>39</v>
      </c>
      <c r="G192" s="176">
        <f t="shared" si="73"/>
        <v>99</v>
      </c>
      <c r="H192" s="189">
        <f t="shared" si="74"/>
        <v>39</v>
      </c>
      <c r="I192" s="181">
        <f t="shared" si="75"/>
        <v>39</v>
      </c>
      <c r="J192" s="208">
        <f t="shared" si="76"/>
        <v>78</v>
      </c>
      <c r="K192" s="116">
        <f t="shared" si="77"/>
        <v>99</v>
      </c>
      <c r="L192" s="118">
        <f t="shared" si="78"/>
        <v>56</v>
      </c>
      <c r="M192" s="187">
        <f t="shared" si="79"/>
        <v>69</v>
      </c>
      <c r="N192" s="191">
        <f t="shared" si="80"/>
        <v>0</v>
      </c>
      <c r="O192" s="38" t="str">
        <f t="shared" si="81"/>
        <v>高速</v>
      </c>
      <c r="P192" s="185" t="str">
        <f t="shared" si="82"/>
        <v>中</v>
      </c>
      <c r="Q192" s="460">
        <f t="shared" si="83"/>
        <v>25</v>
      </c>
      <c r="R192" s="461">
        <f t="shared" si="84"/>
        <v>50</v>
      </c>
      <c r="S192" s="265"/>
      <c r="T192" s="554">
        <f t="shared" si="85"/>
        <v>0</v>
      </c>
      <c r="U192" s="555" t="str">
        <f t="shared" si="86"/>
        <v>61cm四連装(酸素)魚雷</v>
      </c>
      <c r="V192" s="554">
        <f t="shared" si="87"/>
        <v>0</v>
      </c>
      <c r="W192" s="555" t="str">
        <f t="shared" si="88"/>
        <v>61cm四連装(酸素)魚雷</v>
      </c>
      <c r="X192" s="554">
        <f t="shared" si="89"/>
        <v>0</v>
      </c>
      <c r="Y192" s="555" t="str">
        <f t="shared" si="90"/>
        <v>-</v>
      </c>
      <c r="Z192" s="554">
        <f t="shared" si="91"/>
        <v>0</v>
      </c>
      <c r="AA192" s="555" t="str">
        <f t="shared" si="92"/>
        <v>-</v>
      </c>
      <c r="AB192" s="265"/>
      <c r="AC192" s="185">
        <f t="shared" si="93"/>
        <v>50</v>
      </c>
      <c r="AD192" s="267" t="str">
        <f t="shared" si="94"/>
        <v>-</v>
      </c>
      <c r="AE192" s="38">
        <f t="shared" si="95"/>
        <v>400</v>
      </c>
      <c r="AF192" s="462">
        <f t="shared" si="96"/>
        <v>770</v>
      </c>
      <c r="AG192" s="262"/>
      <c r="AH192" s="460">
        <f t="shared" si="97"/>
        <v>2</v>
      </c>
      <c r="AI192" s="38">
        <f t="shared" si="98"/>
        <v>6</v>
      </c>
      <c r="AJ192" s="462">
        <f t="shared" si="99"/>
        <v>9</v>
      </c>
      <c r="AK192" s="463">
        <f t="shared" si="100"/>
        <v>0</v>
      </c>
      <c r="AL192" s="259">
        <f t="shared" si="101"/>
        <v>0</v>
      </c>
      <c r="AM192" s="176">
        <f t="shared" si="102"/>
        <v>4</v>
      </c>
      <c r="AN192" s="189">
        <f t="shared" si="103"/>
        <v>0</v>
      </c>
      <c r="AO192" s="181">
        <f t="shared" si="104"/>
        <v>1</v>
      </c>
      <c r="AP192" s="265"/>
      <c r="AQ192" s="169"/>
    </row>
    <row r="193" spans="2:43">
      <c r="B193" s="167" t="s">
        <v>1465</v>
      </c>
      <c r="C193" s="168" t="s">
        <v>334</v>
      </c>
      <c r="D193" s="45" t="str">
        <f t="shared" si="70"/>
        <v>水上機母艦</v>
      </c>
      <c r="E193" s="174">
        <f t="shared" si="71"/>
        <v>48</v>
      </c>
      <c r="F193" s="183">
        <f t="shared" si="72"/>
        <v>29</v>
      </c>
      <c r="G193" s="176">
        <f t="shared" si="73"/>
        <v>72</v>
      </c>
      <c r="H193" s="189">
        <f t="shared" si="74"/>
        <v>39</v>
      </c>
      <c r="I193" s="181">
        <f t="shared" si="75"/>
        <v>39</v>
      </c>
      <c r="J193" s="208">
        <f t="shared" si="76"/>
        <v>0</v>
      </c>
      <c r="K193" s="116">
        <f t="shared" si="77"/>
        <v>61</v>
      </c>
      <c r="L193" s="118">
        <f t="shared" si="78"/>
        <v>91</v>
      </c>
      <c r="M193" s="187">
        <f t="shared" si="79"/>
        <v>59</v>
      </c>
      <c r="N193" s="191">
        <f t="shared" si="80"/>
        <v>24</v>
      </c>
      <c r="O193" s="38" t="str">
        <f t="shared" si="81"/>
        <v>高速</v>
      </c>
      <c r="P193" s="185" t="str">
        <f t="shared" si="82"/>
        <v>短</v>
      </c>
      <c r="Q193" s="460">
        <f t="shared" si="83"/>
        <v>35</v>
      </c>
      <c r="R193" s="461">
        <f t="shared" si="84"/>
        <v>45</v>
      </c>
      <c r="S193" s="265"/>
      <c r="T193" s="554">
        <f t="shared" si="85"/>
        <v>12</v>
      </c>
      <c r="U193" s="555" t="str">
        <f t="shared" si="86"/>
        <v>零式水上偵察機</v>
      </c>
      <c r="V193" s="554">
        <f t="shared" si="87"/>
        <v>6</v>
      </c>
      <c r="W193" s="555" t="str">
        <f t="shared" si="88"/>
        <v>甲標的</v>
      </c>
      <c r="X193" s="554">
        <f t="shared" si="89"/>
        <v>6</v>
      </c>
      <c r="Y193" s="555" t="str">
        <f t="shared" si="90"/>
        <v>甲標的</v>
      </c>
      <c r="Z193" s="554">
        <f t="shared" si="91"/>
        <v>0</v>
      </c>
      <c r="AA193" s="555" t="str">
        <f t="shared" si="92"/>
        <v>-</v>
      </c>
      <c r="AB193" s="265"/>
      <c r="AC193" s="185">
        <f t="shared" si="93"/>
        <v>15</v>
      </c>
      <c r="AD193" s="267" t="str">
        <f t="shared" si="94"/>
        <v>-</v>
      </c>
      <c r="AE193" s="38">
        <f t="shared" si="95"/>
        <v>100</v>
      </c>
      <c r="AF193" s="462">
        <f t="shared" si="96"/>
        <v>60</v>
      </c>
      <c r="AG193" s="262"/>
      <c r="AH193" s="460">
        <f t="shared" si="97"/>
        <v>3</v>
      </c>
      <c r="AI193" s="38">
        <f t="shared" si="98"/>
        <v>3</v>
      </c>
      <c r="AJ193" s="462">
        <f t="shared" si="99"/>
        <v>15</v>
      </c>
      <c r="AK193" s="463">
        <f t="shared" si="100"/>
        <v>3</v>
      </c>
      <c r="AL193" s="259">
        <f t="shared" si="101"/>
        <v>0</v>
      </c>
      <c r="AM193" s="176">
        <f t="shared" si="102"/>
        <v>2</v>
      </c>
      <c r="AN193" s="189">
        <f t="shared" si="103"/>
        <v>1</v>
      </c>
      <c r="AO193" s="181">
        <f t="shared" si="104"/>
        <v>2</v>
      </c>
      <c r="AP193" s="265"/>
      <c r="AQ193" s="169"/>
    </row>
    <row r="194" spans="2:43">
      <c r="B194" s="167">
        <v>100</v>
      </c>
      <c r="C194" s="168" t="s">
        <v>335</v>
      </c>
      <c r="D194" s="45" t="str">
        <f t="shared" si="70"/>
        <v>水上機母艦</v>
      </c>
      <c r="E194" s="174">
        <f t="shared" si="71"/>
        <v>48</v>
      </c>
      <c r="F194" s="183">
        <f t="shared" si="72"/>
        <v>29</v>
      </c>
      <c r="G194" s="176">
        <f t="shared" si="73"/>
        <v>72</v>
      </c>
      <c r="H194" s="189">
        <f t="shared" si="74"/>
        <v>39</v>
      </c>
      <c r="I194" s="181">
        <f t="shared" si="75"/>
        <v>39</v>
      </c>
      <c r="J194" s="208">
        <f t="shared" si="76"/>
        <v>0</v>
      </c>
      <c r="K194" s="116">
        <f t="shared" si="77"/>
        <v>61</v>
      </c>
      <c r="L194" s="118">
        <f t="shared" si="78"/>
        <v>91</v>
      </c>
      <c r="M194" s="187">
        <f t="shared" si="79"/>
        <v>59</v>
      </c>
      <c r="N194" s="191">
        <f t="shared" si="80"/>
        <v>24</v>
      </c>
      <c r="O194" s="38" t="str">
        <f t="shared" si="81"/>
        <v>高速</v>
      </c>
      <c r="P194" s="185" t="str">
        <f t="shared" si="82"/>
        <v>短</v>
      </c>
      <c r="Q194" s="171">
        <f t="shared" si="83"/>
        <v>35</v>
      </c>
      <c r="R194" s="180">
        <f t="shared" si="84"/>
        <v>45</v>
      </c>
      <c r="S194" s="265"/>
      <c r="T194" s="554">
        <f t="shared" si="85"/>
        <v>12</v>
      </c>
      <c r="U194" s="555" t="str">
        <f t="shared" si="86"/>
        <v>零式水上偵察機</v>
      </c>
      <c r="V194" s="554">
        <f t="shared" si="87"/>
        <v>6</v>
      </c>
      <c r="W194" s="555" t="str">
        <f t="shared" si="88"/>
        <v>甲標的</v>
      </c>
      <c r="X194" s="554">
        <f t="shared" si="89"/>
        <v>6</v>
      </c>
      <c r="Y194" s="555" t="str">
        <f t="shared" si="90"/>
        <v>甲標的</v>
      </c>
      <c r="Z194" s="554">
        <f t="shared" si="91"/>
        <v>0</v>
      </c>
      <c r="AA194" s="555" t="str">
        <f t="shared" si="92"/>
        <v>-</v>
      </c>
      <c r="AB194" s="265"/>
      <c r="AC194" s="185">
        <f t="shared" si="93"/>
        <v>15</v>
      </c>
      <c r="AD194" s="267" t="str">
        <f t="shared" si="94"/>
        <v>-</v>
      </c>
      <c r="AE194" s="38">
        <f t="shared" si="95"/>
        <v>100</v>
      </c>
      <c r="AF194" s="52">
        <f t="shared" si="96"/>
        <v>60</v>
      </c>
      <c r="AG194" s="262"/>
      <c r="AH194" s="171">
        <f t="shared" si="97"/>
        <v>3</v>
      </c>
      <c r="AI194" s="38">
        <f t="shared" si="98"/>
        <v>3</v>
      </c>
      <c r="AJ194" s="52">
        <f t="shared" si="99"/>
        <v>15</v>
      </c>
      <c r="AK194" s="41">
        <f t="shared" si="100"/>
        <v>3</v>
      </c>
      <c r="AL194" s="259">
        <f t="shared" si="101"/>
        <v>0</v>
      </c>
      <c r="AM194" s="176">
        <f t="shared" si="102"/>
        <v>2</v>
      </c>
      <c r="AN194" s="189">
        <f t="shared" si="103"/>
        <v>1</v>
      </c>
      <c r="AO194" s="181">
        <f t="shared" si="104"/>
        <v>2</v>
      </c>
      <c r="AP194" s="265"/>
      <c r="AQ194" s="169"/>
    </row>
    <row r="195" spans="2:43">
      <c r="B195" s="167">
        <v>101</v>
      </c>
      <c r="C195" s="168" t="s">
        <v>273</v>
      </c>
      <c r="D195" s="45" t="str">
        <f t="shared" si="70"/>
        <v>航空巡洋艦</v>
      </c>
      <c r="E195" s="174">
        <f t="shared" si="71"/>
        <v>57</v>
      </c>
      <c r="F195" s="183">
        <f t="shared" si="72"/>
        <v>75</v>
      </c>
      <c r="G195" s="176">
        <f t="shared" si="73"/>
        <v>69</v>
      </c>
      <c r="H195" s="189">
        <f t="shared" si="74"/>
        <v>64</v>
      </c>
      <c r="I195" s="181">
        <f t="shared" si="75"/>
        <v>71</v>
      </c>
      <c r="J195" s="208">
        <f t="shared" si="76"/>
        <v>0</v>
      </c>
      <c r="K195" s="116">
        <f t="shared" si="77"/>
        <v>88</v>
      </c>
      <c r="L195" s="118">
        <f t="shared" si="78"/>
        <v>79</v>
      </c>
      <c r="M195" s="187">
        <f t="shared" si="79"/>
        <v>69</v>
      </c>
      <c r="N195" s="191">
        <f t="shared" si="80"/>
        <v>27</v>
      </c>
      <c r="O195" s="38" t="str">
        <f t="shared" si="81"/>
        <v>高速</v>
      </c>
      <c r="P195" s="185" t="str">
        <f t="shared" si="82"/>
        <v>中</v>
      </c>
      <c r="Q195" s="460">
        <f t="shared" si="83"/>
        <v>50</v>
      </c>
      <c r="R195" s="461">
        <f t="shared" si="84"/>
        <v>55</v>
      </c>
      <c r="S195" s="265"/>
      <c r="T195" s="554">
        <f t="shared" si="85"/>
        <v>5</v>
      </c>
      <c r="U195" s="555" t="str">
        <f t="shared" si="86"/>
        <v>20.3cm連装砲</v>
      </c>
      <c r="V195" s="554">
        <f t="shared" si="87"/>
        <v>6</v>
      </c>
      <c r="W195" s="555" t="str">
        <f t="shared" si="88"/>
        <v>瑞雲</v>
      </c>
      <c r="X195" s="554">
        <f t="shared" si="89"/>
        <v>5</v>
      </c>
      <c r="Y195" s="555" t="str">
        <f t="shared" si="90"/>
        <v>零式水上偵察機</v>
      </c>
      <c r="Z195" s="554">
        <f t="shared" si="91"/>
        <v>11</v>
      </c>
      <c r="AA195" s="555" t="str">
        <f t="shared" si="92"/>
        <v>-</v>
      </c>
      <c r="AB195" s="265"/>
      <c r="AC195" s="185" t="str">
        <f t="shared" si="93"/>
        <v>-</v>
      </c>
      <c r="AD195" s="267" t="str">
        <f t="shared" si="94"/>
        <v>-</v>
      </c>
      <c r="AE195" s="38" t="str">
        <f t="shared" si="95"/>
        <v>-</v>
      </c>
      <c r="AF195" s="462" t="str">
        <f t="shared" si="96"/>
        <v>-</v>
      </c>
      <c r="AG195" s="262"/>
      <c r="AH195" s="460">
        <f t="shared" si="97"/>
        <v>2</v>
      </c>
      <c r="AI195" s="38">
        <f t="shared" si="98"/>
        <v>2</v>
      </c>
      <c r="AJ195" s="462">
        <f t="shared" si="99"/>
        <v>13</v>
      </c>
      <c r="AK195" s="463">
        <f t="shared" si="100"/>
        <v>4</v>
      </c>
      <c r="AL195" s="259">
        <f t="shared" si="101"/>
        <v>2</v>
      </c>
      <c r="AM195" s="176">
        <f t="shared" si="102"/>
        <v>1</v>
      </c>
      <c r="AN195" s="189">
        <f t="shared" si="103"/>
        <v>3</v>
      </c>
      <c r="AO195" s="181">
        <f t="shared" si="104"/>
        <v>2</v>
      </c>
      <c r="AP195" s="265"/>
      <c r="AQ195" s="169"/>
    </row>
    <row r="196" spans="2:43">
      <c r="B196" s="167">
        <v>102</v>
      </c>
      <c r="C196" s="168" t="s">
        <v>290</v>
      </c>
      <c r="D196" s="45" t="str">
        <f t="shared" si="70"/>
        <v>航空戦艦</v>
      </c>
      <c r="E196" s="174">
        <f t="shared" si="71"/>
        <v>85</v>
      </c>
      <c r="F196" s="183">
        <f t="shared" si="72"/>
        <v>83</v>
      </c>
      <c r="G196" s="176">
        <f t="shared" si="73"/>
        <v>0</v>
      </c>
      <c r="H196" s="189">
        <f t="shared" si="74"/>
        <v>92</v>
      </c>
      <c r="I196" s="181">
        <f t="shared" si="75"/>
        <v>92</v>
      </c>
      <c r="J196" s="208">
        <f t="shared" si="76"/>
        <v>0</v>
      </c>
      <c r="K196" s="116">
        <f t="shared" si="77"/>
        <v>100</v>
      </c>
      <c r="L196" s="118">
        <f t="shared" si="78"/>
        <v>82</v>
      </c>
      <c r="M196" s="187">
        <f t="shared" si="79"/>
        <v>79</v>
      </c>
      <c r="N196" s="191">
        <f t="shared" si="80"/>
        <v>47</v>
      </c>
      <c r="O196" s="38" t="str">
        <f t="shared" si="81"/>
        <v>低速</v>
      </c>
      <c r="P196" s="185" t="str">
        <f t="shared" si="82"/>
        <v>長</v>
      </c>
      <c r="Q196" s="460">
        <f t="shared" si="83"/>
        <v>95</v>
      </c>
      <c r="R196" s="461">
        <f t="shared" si="84"/>
        <v>105</v>
      </c>
      <c r="S196" s="265"/>
      <c r="T196" s="554">
        <f t="shared" si="85"/>
        <v>11</v>
      </c>
      <c r="U196" s="555" t="str">
        <f t="shared" si="86"/>
        <v>35.6cm連装砲</v>
      </c>
      <c r="V196" s="554">
        <f t="shared" si="87"/>
        <v>11</v>
      </c>
      <c r="W196" s="555" t="str">
        <f t="shared" si="88"/>
        <v>瑞雲</v>
      </c>
      <c r="X196" s="554">
        <f t="shared" si="89"/>
        <v>11</v>
      </c>
      <c r="Y196" s="555" t="str">
        <f t="shared" si="90"/>
        <v>-</v>
      </c>
      <c r="Z196" s="554">
        <f t="shared" si="91"/>
        <v>14</v>
      </c>
      <c r="AA196" s="555" t="str">
        <f t="shared" si="92"/>
        <v>-</v>
      </c>
      <c r="AB196" s="265"/>
      <c r="AC196" s="185" t="str">
        <f t="shared" si="93"/>
        <v>-</v>
      </c>
      <c r="AD196" s="267" t="str">
        <f t="shared" si="94"/>
        <v>-</v>
      </c>
      <c r="AE196" s="38" t="str">
        <f t="shared" si="95"/>
        <v>-</v>
      </c>
      <c r="AF196" s="462" t="str">
        <f t="shared" si="96"/>
        <v>-</v>
      </c>
      <c r="AG196" s="262"/>
      <c r="AH196" s="460">
        <f t="shared" si="97"/>
        <v>10</v>
      </c>
      <c r="AI196" s="38">
        <f t="shared" si="98"/>
        <v>15</v>
      </c>
      <c r="AJ196" s="462">
        <f t="shared" si="99"/>
        <v>36</v>
      </c>
      <c r="AK196" s="463">
        <f t="shared" si="100"/>
        <v>3</v>
      </c>
      <c r="AL196" s="259">
        <f t="shared" si="101"/>
        <v>4</v>
      </c>
      <c r="AM196" s="176">
        <f t="shared" si="102"/>
        <v>0</v>
      </c>
      <c r="AN196" s="189">
        <f t="shared" si="103"/>
        <v>3</v>
      </c>
      <c r="AO196" s="181">
        <f t="shared" si="104"/>
        <v>4</v>
      </c>
      <c r="AP196" s="265"/>
      <c r="AQ196" s="169"/>
    </row>
    <row r="197" spans="2:43">
      <c r="B197" s="167">
        <v>103</v>
      </c>
      <c r="C197" s="168" t="s">
        <v>301</v>
      </c>
      <c r="D197" s="45" t="str">
        <f t="shared" si="70"/>
        <v>航空戦艦</v>
      </c>
      <c r="E197" s="174">
        <f t="shared" si="71"/>
        <v>85</v>
      </c>
      <c r="F197" s="183">
        <f t="shared" si="72"/>
        <v>83</v>
      </c>
      <c r="G197" s="176">
        <f t="shared" si="73"/>
        <v>0</v>
      </c>
      <c r="H197" s="189">
        <f t="shared" si="74"/>
        <v>92</v>
      </c>
      <c r="I197" s="181">
        <f t="shared" si="75"/>
        <v>92</v>
      </c>
      <c r="J197" s="208">
        <f t="shared" si="76"/>
        <v>0</v>
      </c>
      <c r="K197" s="116">
        <f t="shared" si="77"/>
        <v>100</v>
      </c>
      <c r="L197" s="118">
        <f t="shared" si="78"/>
        <v>82</v>
      </c>
      <c r="M197" s="187">
        <f t="shared" si="79"/>
        <v>79</v>
      </c>
      <c r="N197" s="191">
        <f t="shared" si="80"/>
        <v>47</v>
      </c>
      <c r="O197" s="38" t="str">
        <f t="shared" si="81"/>
        <v>低速</v>
      </c>
      <c r="P197" s="185" t="str">
        <f t="shared" si="82"/>
        <v>長</v>
      </c>
      <c r="Q197" s="460">
        <f t="shared" si="83"/>
        <v>95</v>
      </c>
      <c r="R197" s="461">
        <f t="shared" si="84"/>
        <v>105</v>
      </c>
      <c r="S197" s="265"/>
      <c r="T197" s="554">
        <f t="shared" si="85"/>
        <v>11</v>
      </c>
      <c r="U197" s="555" t="str">
        <f t="shared" si="86"/>
        <v>35.6cm連装砲</v>
      </c>
      <c r="V197" s="554">
        <f t="shared" si="87"/>
        <v>11</v>
      </c>
      <c r="W197" s="555" t="str">
        <f t="shared" si="88"/>
        <v>瑞雲</v>
      </c>
      <c r="X197" s="554">
        <f t="shared" si="89"/>
        <v>11</v>
      </c>
      <c r="Y197" s="555" t="str">
        <f t="shared" si="90"/>
        <v>-</v>
      </c>
      <c r="Z197" s="554">
        <f t="shared" si="91"/>
        <v>14</v>
      </c>
      <c r="AA197" s="555" t="str">
        <f t="shared" si="92"/>
        <v>-</v>
      </c>
      <c r="AB197" s="265"/>
      <c r="AC197" s="185" t="str">
        <f t="shared" si="93"/>
        <v>-</v>
      </c>
      <c r="AD197" s="267" t="str">
        <f t="shared" si="94"/>
        <v>-</v>
      </c>
      <c r="AE197" s="38" t="str">
        <f t="shared" si="95"/>
        <v>-</v>
      </c>
      <c r="AF197" s="462" t="str">
        <f t="shared" si="96"/>
        <v>-</v>
      </c>
      <c r="AG197" s="262"/>
      <c r="AH197" s="460">
        <f t="shared" si="97"/>
        <v>10</v>
      </c>
      <c r="AI197" s="38">
        <f t="shared" si="98"/>
        <v>15</v>
      </c>
      <c r="AJ197" s="462">
        <f t="shared" si="99"/>
        <v>36</v>
      </c>
      <c r="AK197" s="463">
        <f t="shared" si="100"/>
        <v>3</v>
      </c>
      <c r="AL197" s="259">
        <f t="shared" si="101"/>
        <v>4</v>
      </c>
      <c r="AM197" s="176">
        <f t="shared" si="102"/>
        <v>0</v>
      </c>
      <c r="AN197" s="189">
        <f t="shared" si="103"/>
        <v>3</v>
      </c>
      <c r="AO197" s="181">
        <f t="shared" si="104"/>
        <v>4</v>
      </c>
      <c r="AP197" s="265"/>
      <c r="AQ197" s="169"/>
    </row>
    <row r="198" spans="2:43">
      <c r="B198" s="167" t="s">
        <v>1333</v>
      </c>
      <c r="C198" s="168" t="s">
        <v>336</v>
      </c>
      <c r="D198" s="45" t="str">
        <f t="shared" si="70"/>
        <v>軽空母</v>
      </c>
      <c r="E198" s="174">
        <f t="shared" si="71"/>
        <v>53</v>
      </c>
      <c r="F198" s="183">
        <f t="shared" si="72"/>
        <v>19</v>
      </c>
      <c r="G198" s="176">
        <f t="shared" si="73"/>
        <v>0</v>
      </c>
      <c r="H198" s="189">
        <f t="shared" si="74"/>
        <v>49</v>
      </c>
      <c r="I198" s="181">
        <f t="shared" si="75"/>
        <v>39</v>
      </c>
      <c r="J198" s="208">
        <f t="shared" si="76"/>
        <v>0</v>
      </c>
      <c r="K198" s="116">
        <f t="shared" si="77"/>
        <v>83</v>
      </c>
      <c r="L198" s="118">
        <f t="shared" si="78"/>
        <v>87</v>
      </c>
      <c r="M198" s="187">
        <f t="shared" si="79"/>
        <v>59</v>
      </c>
      <c r="N198" s="191">
        <f t="shared" si="80"/>
        <v>36</v>
      </c>
      <c r="O198" s="38" t="str">
        <f t="shared" si="81"/>
        <v>高速</v>
      </c>
      <c r="P198" s="185" t="str">
        <f t="shared" si="82"/>
        <v>短</v>
      </c>
      <c r="Q198" s="460">
        <f t="shared" si="83"/>
        <v>40</v>
      </c>
      <c r="R198" s="461">
        <f t="shared" si="84"/>
        <v>40</v>
      </c>
      <c r="S198" s="265"/>
      <c r="T198" s="554">
        <f t="shared" si="85"/>
        <v>21</v>
      </c>
      <c r="U198" s="555" t="str">
        <f t="shared" si="86"/>
        <v>零式艦戦21型</v>
      </c>
      <c r="V198" s="554">
        <f t="shared" si="87"/>
        <v>9</v>
      </c>
      <c r="W198" s="555" t="str">
        <f t="shared" si="88"/>
        <v>九七式艦攻</v>
      </c>
      <c r="X198" s="554">
        <f t="shared" si="89"/>
        <v>6</v>
      </c>
      <c r="Y198" s="555" t="str">
        <f t="shared" si="90"/>
        <v>-</v>
      </c>
      <c r="Z198" s="554">
        <f t="shared" si="91"/>
        <v>0</v>
      </c>
      <c r="AA198" s="555" t="str">
        <f t="shared" si="92"/>
        <v>-</v>
      </c>
      <c r="AB198" s="265"/>
      <c r="AC198" s="185">
        <f t="shared" si="93"/>
        <v>35</v>
      </c>
      <c r="AD198" s="267" t="str">
        <f t="shared" si="94"/>
        <v>-</v>
      </c>
      <c r="AE198" s="38">
        <f t="shared" si="95"/>
        <v>550</v>
      </c>
      <c r="AF198" s="462">
        <f t="shared" si="96"/>
        <v>250</v>
      </c>
      <c r="AG198" s="262"/>
      <c r="AH198" s="460">
        <f t="shared" si="97"/>
        <v>5</v>
      </c>
      <c r="AI198" s="38">
        <f t="shared" si="98"/>
        <v>5</v>
      </c>
      <c r="AJ198" s="462">
        <f t="shared" si="99"/>
        <v>17</v>
      </c>
      <c r="AK198" s="463">
        <f t="shared" si="100"/>
        <v>4</v>
      </c>
      <c r="AL198" s="259">
        <f t="shared" si="101"/>
        <v>0</v>
      </c>
      <c r="AM198" s="176">
        <f t="shared" si="102"/>
        <v>0</v>
      </c>
      <c r="AN198" s="189">
        <f t="shared" si="103"/>
        <v>3</v>
      </c>
      <c r="AO198" s="181">
        <f t="shared" si="104"/>
        <v>2</v>
      </c>
      <c r="AP198" s="265"/>
      <c r="AQ198" s="169"/>
    </row>
    <row r="199" spans="2:43">
      <c r="B199" s="167" t="s">
        <v>1334</v>
      </c>
      <c r="C199" s="168" t="s">
        <v>561</v>
      </c>
      <c r="D199" s="45" t="str">
        <f t="shared" si="70"/>
        <v>軽空母</v>
      </c>
      <c r="E199" s="174">
        <f t="shared" si="71"/>
        <v>64</v>
      </c>
      <c r="F199" s="183">
        <f t="shared" si="72"/>
        <v>34</v>
      </c>
      <c r="G199" s="176">
        <f t="shared" si="73"/>
        <v>0</v>
      </c>
      <c r="H199" s="189">
        <f t="shared" si="74"/>
        <v>69</v>
      </c>
      <c r="I199" s="181">
        <f t="shared" si="75"/>
        <v>64</v>
      </c>
      <c r="J199" s="208">
        <f t="shared" si="76"/>
        <v>0</v>
      </c>
      <c r="K199" s="116">
        <f t="shared" si="77"/>
        <v>87</v>
      </c>
      <c r="L199" s="118">
        <f t="shared" si="78"/>
        <v>99</v>
      </c>
      <c r="M199" s="187">
        <f t="shared" si="79"/>
        <v>59</v>
      </c>
      <c r="N199" s="191">
        <f t="shared" si="80"/>
        <v>56</v>
      </c>
      <c r="O199" s="38" t="str">
        <f t="shared" si="81"/>
        <v>高速</v>
      </c>
      <c r="P199" s="185" t="str">
        <f t="shared" si="82"/>
        <v>短</v>
      </c>
      <c r="Q199" s="460">
        <f t="shared" si="83"/>
        <v>45</v>
      </c>
      <c r="R199" s="461">
        <f t="shared" si="84"/>
        <v>40</v>
      </c>
      <c r="S199" s="265"/>
      <c r="T199" s="554">
        <f t="shared" si="85"/>
        <v>24</v>
      </c>
      <c r="U199" s="555" t="str">
        <f t="shared" si="86"/>
        <v>零式艦戦52型</v>
      </c>
      <c r="V199" s="554">
        <f t="shared" si="87"/>
        <v>16</v>
      </c>
      <c r="W199" s="555" t="str">
        <f t="shared" si="88"/>
        <v>九七式艦攻</v>
      </c>
      <c r="X199" s="554">
        <f t="shared" si="89"/>
        <v>8</v>
      </c>
      <c r="Y199" s="555" t="str">
        <f t="shared" si="90"/>
        <v>12cm30連装噴進砲</v>
      </c>
      <c r="Z199" s="554">
        <f t="shared" si="91"/>
        <v>8</v>
      </c>
      <c r="AA199" s="555" t="str">
        <f t="shared" si="92"/>
        <v>-</v>
      </c>
      <c r="AB199" s="265"/>
      <c r="AC199" s="185">
        <f t="shared" si="93"/>
        <v>50</v>
      </c>
      <c r="AD199" s="267" t="str">
        <f t="shared" si="94"/>
        <v>-</v>
      </c>
      <c r="AE199" s="38">
        <f t="shared" si="95"/>
        <v>430</v>
      </c>
      <c r="AF199" s="462">
        <f t="shared" si="96"/>
        <v>370</v>
      </c>
      <c r="AG199" s="262"/>
      <c r="AH199" s="460">
        <f t="shared" si="97"/>
        <v>5</v>
      </c>
      <c r="AI199" s="38">
        <f t="shared" si="98"/>
        <v>10</v>
      </c>
      <c r="AJ199" s="462">
        <f t="shared" si="99"/>
        <v>24</v>
      </c>
      <c r="AK199" s="463">
        <f t="shared" si="100"/>
        <v>7</v>
      </c>
      <c r="AL199" s="259">
        <f t="shared" si="101"/>
        <v>0</v>
      </c>
      <c r="AM199" s="176">
        <f t="shared" si="102"/>
        <v>0</v>
      </c>
      <c r="AN199" s="189">
        <f t="shared" si="103"/>
        <v>3</v>
      </c>
      <c r="AO199" s="181">
        <f t="shared" si="104"/>
        <v>3</v>
      </c>
      <c r="AP199" s="265"/>
      <c r="AQ199" s="169"/>
    </row>
    <row r="200" spans="2:43">
      <c r="B200" s="167" t="s">
        <v>1335</v>
      </c>
      <c r="C200" s="168" t="s">
        <v>337</v>
      </c>
      <c r="D200" s="45" t="str">
        <f t="shared" ref="D200:D263" si="105">VLOOKUP(VLOOKUP($C200,舰娘数据_舰娘名基准全数据,3,0),数据转换_舰种,2,0)</f>
        <v>軽空母</v>
      </c>
      <c r="E200" s="174">
        <f t="shared" ref="E200:E263" si="106">VLOOKUP(C200,舰娘数据_舰娘名基准全数据,IF($C$4 = "最终值(Lv.155)",12,10),0)</f>
        <v>53</v>
      </c>
      <c r="F200" s="183">
        <f t="shared" ref="F200:F263" si="107">VLOOKUP(C200,舰娘数据_舰娘名基准全数据,IF($C$4 = "初期值",13,14),0)</f>
        <v>19</v>
      </c>
      <c r="G200" s="176">
        <f t="shared" ref="G200:G263" si="108">VLOOKUP(C200,舰娘数据_舰娘名基准全数据,IF($C$4 = "初期值",15,16),0)</f>
        <v>0</v>
      </c>
      <c r="H200" s="189">
        <f t="shared" ref="H200:H263" si="109">VLOOKUP(C200,舰娘数据_舰娘名基准全数据,IF($C$4 = "初期值",17,18),0)</f>
        <v>49</v>
      </c>
      <c r="I200" s="181">
        <f t="shared" ref="I200:I263" si="110">VLOOKUP(C200,舰娘数据_舰娘名基准全数据,IF($C$4 = "初期值",19,20),0)</f>
        <v>39</v>
      </c>
      <c r="J200" s="208">
        <f t="shared" ref="J200:J263" si="111">VLOOKUP(C200,舰娘数据_舰娘名基准全数据,IF($C$4 = "初期值",21,IF($C$4 = "最终值(Lv.99)",22,23)),0)</f>
        <v>0</v>
      </c>
      <c r="K200" s="116">
        <f t="shared" ref="K200:K263" si="112">VLOOKUP(C200,舰娘数据_舰娘名基准全数据,IF($C$4 = "初期值",24,IF($C$4 = "最终值(Lv.99)",25,26)),0)</f>
        <v>83</v>
      </c>
      <c r="L200" s="118">
        <f t="shared" ref="L200:L263" si="113">VLOOKUP(C200,舰娘数据_舰娘名基准全数据,IF($C$4 = "初期值",27,IF($C$4 = "最终值(Lv.99)",28,29)),0)</f>
        <v>87</v>
      </c>
      <c r="M200" s="187">
        <f t="shared" ref="M200:M263" si="114">VLOOKUP(C200,舰娘数据_舰娘名基准全数据,IF($C$4 = "初期值",30,31),0)</f>
        <v>59</v>
      </c>
      <c r="N200" s="191">
        <f t="shared" ref="N200:N263" si="115">VLOOKUP(C200,舰娘数据_舰娘名基准全数据,36,0)+VLOOKUP(C200,舰娘数据_舰娘名基准全数据,37,0)+VLOOKUP(C200,舰娘数据_舰娘名基准全数据,38,0)+VLOOKUP(C200,舰娘数据_舰娘名基准全数据,39,0)</f>
        <v>36</v>
      </c>
      <c r="O200" s="38" t="str">
        <f t="shared" ref="O200:O263" si="116">VLOOKUP(VLOOKUP($C200,舰娘数据_舰娘名基准全数据,32,0),数据转换_速力,2,0)</f>
        <v>高速</v>
      </c>
      <c r="P200" s="185" t="str">
        <f t="shared" ref="P200:P263" si="117">VLOOKUP(VLOOKUP($C200,舰娘数据_舰娘名基准全数据,33,0),数据转换_射程,2,0)</f>
        <v>短</v>
      </c>
      <c r="Q200" s="460">
        <f t="shared" ref="Q200:Q263" si="118">VLOOKUP(C200,舰娘数据_舰娘名基准全数据,55,0)</f>
        <v>40</v>
      </c>
      <c r="R200" s="461">
        <f t="shared" ref="R200:R263" si="119">VLOOKUP(C200,舰娘数据_舰娘名基准全数据,56,0)</f>
        <v>40</v>
      </c>
      <c r="S200" s="265"/>
      <c r="T200" s="554">
        <f t="shared" ref="T200:T263" si="120">VLOOKUP(C200,舰娘数据_舰娘名基准全数据,36,0)</f>
        <v>21</v>
      </c>
      <c r="U200" s="555" t="str">
        <f t="shared" ref="U200:U263" si="121">IF(VLOOKUP($C200,舰娘数据_舰娘名基准全数据,41,0)&gt;0,VLOOKUP(VLOOKUP($C200,舰娘数据_舰娘名基准全数据,41,0),舰娘装备数据_装备号基准全数据,2,0),"-")</f>
        <v>零式艦戦21型</v>
      </c>
      <c r="V200" s="554">
        <f t="shared" ref="V200:V263" si="122">VLOOKUP(C200,舰娘数据_舰娘名基准全数据,37,0)</f>
        <v>9</v>
      </c>
      <c r="W200" s="555" t="str">
        <f t="shared" ref="W200:W263" si="123">IF(VLOOKUP($C200,舰娘数据_舰娘名基准全数据,42,0)&gt;0,VLOOKUP(VLOOKUP($C200,舰娘数据_舰娘名基准全数据,42,0),舰娘装备数据_装备号基准全数据,2,0),"-")</f>
        <v>九七式艦攻</v>
      </c>
      <c r="X200" s="554">
        <f t="shared" ref="X200:X263" si="124">VLOOKUP(C200,舰娘数据_舰娘名基准全数据,38,0)</f>
        <v>6</v>
      </c>
      <c r="Y200" s="555" t="str">
        <f t="shared" ref="Y200:Y263" si="125">IF(VLOOKUP($C200,舰娘数据_舰娘名基准全数据,43,0)&gt;0,VLOOKUP(VLOOKUP($C200,舰娘数据_舰娘名基准全数据,43,0),舰娘装备数据_装备号基准全数据,2,0),"-")</f>
        <v>-</v>
      </c>
      <c r="Z200" s="554">
        <f t="shared" ref="Z200:Z263" si="126">VLOOKUP(C200,舰娘数据_舰娘名基准全数据,39,0)</f>
        <v>0</v>
      </c>
      <c r="AA200" s="555" t="str">
        <f t="shared" ref="AA200:AA263" si="127">IF(VLOOKUP($C200,舰娘数据_舰娘名基准全数据,44,0)&gt;0,VLOOKUP(VLOOKUP($C200,舰娘数据_舰娘名基准全数据,44,0),舰娘装备数据_装备号基准全数据,2,0),"-")</f>
        <v>-</v>
      </c>
      <c r="AB200" s="265"/>
      <c r="AC200" s="185">
        <f t="shared" ref="AC200:AC263" si="128">IF(VLOOKUP(C200,舰娘数据_舰娘名基准全数据,6,0)&gt;0,VLOOKUP(C200,舰娘数据_舰娘名基准全数据,6,0),"-")</f>
        <v>35</v>
      </c>
      <c r="AD200" s="267" t="str">
        <f t="shared" ref="AD200:AD263" si="129">IF(VLOOKUP(C200,舰娘数据_舰娘名基准全数据,9,0)&gt;0,1,"-")</f>
        <v>-</v>
      </c>
      <c r="AE200" s="38">
        <f t="shared" ref="AE200:AE263" si="130">IF(VLOOKUP(C200,舰娘数据_舰娘名基准全数据,7,0)&gt;0,VLOOKUP(C200,舰娘数据_舰娘名基准全数据,7,0),"-")</f>
        <v>550</v>
      </c>
      <c r="AF200" s="462">
        <f t="shared" ref="AF200:AF263" si="131">IF(VLOOKUP(C200,舰娘数据_舰娘名基准全数据,8,0)&gt;0,VLOOKUP(C200,舰娘数据_舰娘名基准全数据,8,0),"-")</f>
        <v>250</v>
      </c>
      <c r="AG200" s="262"/>
      <c r="AH200" s="460">
        <f t="shared" ref="AH200:AH263" si="132">VLOOKUP(C200,舰娘数据_舰娘名基准全数据,47,0)</f>
        <v>5</v>
      </c>
      <c r="AI200" s="38">
        <f t="shared" ref="AI200:AI263" si="133">VLOOKUP(C200,舰娘数据_舰娘名基准全数据,48,0)</f>
        <v>5</v>
      </c>
      <c r="AJ200" s="462">
        <f t="shared" ref="AJ200:AJ263" si="134">VLOOKUP(C200,舰娘数据_舰娘名基准全数据,49,0)</f>
        <v>17</v>
      </c>
      <c r="AK200" s="463">
        <f t="shared" ref="AK200:AK263" si="135">VLOOKUP(C200,舰娘数据_舰娘名基准全数据,50,0)</f>
        <v>4</v>
      </c>
      <c r="AL200" s="259">
        <f t="shared" ref="AL200:AL263" si="136">VLOOKUP(C200,舰娘数据_舰娘名基准全数据,51,0)</f>
        <v>0</v>
      </c>
      <c r="AM200" s="176">
        <f t="shared" ref="AM200:AM263" si="137">VLOOKUP(C200,舰娘数据_舰娘名基准全数据,52,0)</f>
        <v>0</v>
      </c>
      <c r="AN200" s="189">
        <f t="shared" ref="AN200:AN263" si="138">VLOOKUP(C200,舰娘数据_舰娘名基准全数据,53,0)</f>
        <v>3</v>
      </c>
      <c r="AO200" s="181">
        <f t="shared" ref="AO200:AO263" si="139">VLOOKUP(C200,舰娘数据_舰娘名基准全数据,54,0)</f>
        <v>2</v>
      </c>
      <c r="AP200" s="265"/>
      <c r="AQ200" s="169"/>
    </row>
    <row r="201" spans="2:43">
      <c r="B201" s="167" t="s">
        <v>1336</v>
      </c>
      <c r="C201" s="168" t="s">
        <v>562</v>
      </c>
      <c r="D201" s="45" t="str">
        <f t="shared" si="105"/>
        <v>軽空母</v>
      </c>
      <c r="E201" s="174">
        <f t="shared" si="106"/>
        <v>64</v>
      </c>
      <c r="F201" s="183">
        <f t="shared" si="107"/>
        <v>34</v>
      </c>
      <c r="G201" s="176">
        <f t="shared" si="108"/>
        <v>0</v>
      </c>
      <c r="H201" s="189">
        <f t="shared" si="109"/>
        <v>69</v>
      </c>
      <c r="I201" s="181">
        <f t="shared" si="110"/>
        <v>64</v>
      </c>
      <c r="J201" s="208">
        <f t="shared" si="111"/>
        <v>0</v>
      </c>
      <c r="K201" s="116">
        <f t="shared" si="112"/>
        <v>87</v>
      </c>
      <c r="L201" s="118">
        <f t="shared" si="113"/>
        <v>99</v>
      </c>
      <c r="M201" s="187">
        <f t="shared" si="114"/>
        <v>59</v>
      </c>
      <c r="N201" s="191">
        <f t="shared" si="115"/>
        <v>56</v>
      </c>
      <c r="O201" s="38" t="str">
        <f t="shared" si="116"/>
        <v>高速</v>
      </c>
      <c r="P201" s="185" t="str">
        <f t="shared" si="117"/>
        <v>短</v>
      </c>
      <c r="Q201" s="460">
        <f t="shared" si="118"/>
        <v>45</v>
      </c>
      <c r="R201" s="461">
        <f t="shared" si="119"/>
        <v>40</v>
      </c>
      <c r="S201" s="265"/>
      <c r="T201" s="554">
        <f t="shared" si="120"/>
        <v>24</v>
      </c>
      <c r="U201" s="555" t="str">
        <f t="shared" si="121"/>
        <v>零式艦戦52型</v>
      </c>
      <c r="V201" s="554">
        <f t="shared" si="122"/>
        <v>16</v>
      </c>
      <c r="W201" s="555" t="str">
        <f t="shared" si="123"/>
        <v>九七式艦攻</v>
      </c>
      <c r="X201" s="554">
        <f t="shared" si="124"/>
        <v>8</v>
      </c>
      <c r="Y201" s="555" t="str">
        <f t="shared" si="125"/>
        <v>12cm30連装噴進砲</v>
      </c>
      <c r="Z201" s="554">
        <f t="shared" si="126"/>
        <v>8</v>
      </c>
      <c r="AA201" s="555" t="str">
        <f t="shared" si="127"/>
        <v>-</v>
      </c>
      <c r="AB201" s="265"/>
      <c r="AC201" s="185">
        <f t="shared" si="128"/>
        <v>50</v>
      </c>
      <c r="AD201" s="267" t="str">
        <f t="shared" si="129"/>
        <v>-</v>
      </c>
      <c r="AE201" s="38">
        <f t="shared" si="130"/>
        <v>430</v>
      </c>
      <c r="AF201" s="462">
        <f t="shared" si="131"/>
        <v>370</v>
      </c>
      <c r="AG201" s="262"/>
      <c r="AH201" s="460">
        <f t="shared" si="132"/>
        <v>5</v>
      </c>
      <c r="AI201" s="38">
        <f t="shared" si="133"/>
        <v>10</v>
      </c>
      <c r="AJ201" s="462">
        <f t="shared" si="134"/>
        <v>24</v>
      </c>
      <c r="AK201" s="463">
        <f t="shared" si="135"/>
        <v>7</v>
      </c>
      <c r="AL201" s="259">
        <f t="shared" si="136"/>
        <v>0</v>
      </c>
      <c r="AM201" s="176">
        <f t="shared" si="137"/>
        <v>0</v>
      </c>
      <c r="AN201" s="189">
        <f t="shared" si="138"/>
        <v>3</v>
      </c>
      <c r="AO201" s="181">
        <f t="shared" si="139"/>
        <v>3</v>
      </c>
      <c r="AP201" s="265"/>
      <c r="AQ201" s="169"/>
    </row>
    <row r="202" spans="2:43">
      <c r="B202" s="167" t="s">
        <v>1337</v>
      </c>
      <c r="C202" s="168" t="s">
        <v>338</v>
      </c>
      <c r="D202" s="45" t="str">
        <f t="shared" si="105"/>
        <v>正規空母</v>
      </c>
      <c r="E202" s="174">
        <f t="shared" si="106"/>
        <v>69</v>
      </c>
      <c r="F202" s="183">
        <f t="shared" si="107"/>
        <v>39</v>
      </c>
      <c r="G202" s="176">
        <f t="shared" si="108"/>
        <v>0</v>
      </c>
      <c r="H202" s="189">
        <f t="shared" si="109"/>
        <v>69</v>
      </c>
      <c r="I202" s="181">
        <f t="shared" si="110"/>
        <v>49</v>
      </c>
      <c r="J202" s="208">
        <f t="shared" si="111"/>
        <v>0</v>
      </c>
      <c r="K202" s="116">
        <f t="shared" si="112"/>
        <v>72</v>
      </c>
      <c r="L202" s="118">
        <f t="shared" si="113"/>
        <v>83</v>
      </c>
      <c r="M202" s="187">
        <f t="shared" si="114"/>
        <v>49</v>
      </c>
      <c r="N202" s="191">
        <f t="shared" si="115"/>
        <v>75</v>
      </c>
      <c r="O202" s="38" t="str">
        <f t="shared" si="116"/>
        <v>高速</v>
      </c>
      <c r="P202" s="185" t="str">
        <f t="shared" si="117"/>
        <v>短</v>
      </c>
      <c r="Q202" s="171">
        <f t="shared" si="118"/>
        <v>55</v>
      </c>
      <c r="R202" s="180">
        <f t="shared" si="119"/>
        <v>55</v>
      </c>
      <c r="S202" s="265"/>
      <c r="T202" s="554">
        <f t="shared" si="120"/>
        <v>21</v>
      </c>
      <c r="U202" s="555" t="str">
        <f t="shared" si="121"/>
        <v>零式艦戦21型</v>
      </c>
      <c r="V202" s="554">
        <f t="shared" si="122"/>
        <v>21</v>
      </c>
      <c r="W202" s="555" t="str">
        <f t="shared" si="123"/>
        <v>九九式艦爆</v>
      </c>
      <c r="X202" s="554">
        <f t="shared" si="124"/>
        <v>21</v>
      </c>
      <c r="Y202" s="555" t="str">
        <f t="shared" si="125"/>
        <v>九七式艦攻</v>
      </c>
      <c r="Z202" s="554">
        <f t="shared" si="126"/>
        <v>12</v>
      </c>
      <c r="AA202" s="555" t="str">
        <f t="shared" si="127"/>
        <v>-</v>
      </c>
      <c r="AB202" s="265"/>
      <c r="AC202" s="185">
        <f t="shared" si="128"/>
        <v>30</v>
      </c>
      <c r="AD202" s="267" t="str">
        <f t="shared" si="129"/>
        <v>-</v>
      </c>
      <c r="AE202" s="38">
        <f t="shared" si="130"/>
        <v>750</v>
      </c>
      <c r="AF202" s="52">
        <f t="shared" si="131"/>
        <v>350</v>
      </c>
      <c r="AG202" s="262"/>
      <c r="AH202" s="171">
        <f t="shared" si="132"/>
        <v>7</v>
      </c>
      <c r="AI202" s="38">
        <f t="shared" si="133"/>
        <v>10</v>
      </c>
      <c r="AJ202" s="52">
        <f t="shared" si="134"/>
        <v>30</v>
      </c>
      <c r="AK202" s="41">
        <f t="shared" si="135"/>
        <v>10</v>
      </c>
      <c r="AL202" s="259">
        <f t="shared" si="136"/>
        <v>0</v>
      </c>
      <c r="AM202" s="176">
        <f t="shared" si="137"/>
        <v>0</v>
      </c>
      <c r="AN202" s="189">
        <f t="shared" si="138"/>
        <v>4</v>
      </c>
      <c r="AO202" s="181">
        <f t="shared" si="139"/>
        <v>3</v>
      </c>
      <c r="AP202" s="265"/>
      <c r="AQ202" s="169"/>
    </row>
    <row r="203" spans="2:43">
      <c r="B203" s="167" t="s">
        <v>1338</v>
      </c>
      <c r="C203" s="168" t="s">
        <v>558</v>
      </c>
      <c r="D203" s="45" t="str">
        <f t="shared" si="105"/>
        <v>正規空母</v>
      </c>
      <c r="E203" s="174">
        <f t="shared" si="106"/>
        <v>83</v>
      </c>
      <c r="F203" s="183">
        <f t="shared" si="107"/>
        <v>39</v>
      </c>
      <c r="G203" s="176">
        <f t="shared" si="108"/>
        <v>0</v>
      </c>
      <c r="H203" s="189">
        <f t="shared" si="109"/>
        <v>79</v>
      </c>
      <c r="I203" s="181">
        <f t="shared" si="110"/>
        <v>72</v>
      </c>
      <c r="J203" s="208">
        <f t="shared" si="111"/>
        <v>0</v>
      </c>
      <c r="K203" s="116">
        <f t="shared" si="112"/>
        <v>102</v>
      </c>
      <c r="L203" s="118">
        <f t="shared" si="113"/>
        <v>112</v>
      </c>
      <c r="M203" s="187">
        <f t="shared" si="114"/>
        <v>89</v>
      </c>
      <c r="N203" s="191">
        <f t="shared" si="115"/>
        <v>84</v>
      </c>
      <c r="O203" s="38" t="str">
        <f t="shared" si="116"/>
        <v>高速</v>
      </c>
      <c r="P203" s="185" t="str">
        <f t="shared" si="117"/>
        <v>短</v>
      </c>
      <c r="Q203" s="460">
        <f t="shared" si="118"/>
        <v>65</v>
      </c>
      <c r="R203" s="461">
        <f t="shared" si="119"/>
        <v>70</v>
      </c>
      <c r="S203" s="265"/>
      <c r="T203" s="554">
        <f t="shared" si="120"/>
        <v>24</v>
      </c>
      <c r="U203" s="555" t="str">
        <f t="shared" si="121"/>
        <v>零式艦戦52型</v>
      </c>
      <c r="V203" s="554">
        <f t="shared" si="122"/>
        <v>24</v>
      </c>
      <c r="W203" s="555" t="str">
        <f t="shared" si="123"/>
        <v>彗星</v>
      </c>
      <c r="X203" s="554">
        <f t="shared" si="124"/>
        <v>24</v>
      </c>
      <c r="Y203" s="555" t="str">
        <f t="shared" si="125"/>
        <v>12cm30連装噴進砲</v>
      </c>
      <c r="Z203" s="554">
        <f t="shared" si="126"/>
        <v>12</v>
      </c>
      <c r="AA203" s="555" t="str">
        <f t="shared" si="127"/>
        <v>-</v>
      </c>
      <c r="AB203" s="265"/>
      <c r="AC203" s="185">
        <f t="shared" si="128"/>
        <v>80</v>
      </c>
      <c r="AD203" s="267">
        <f t="shared" si="129"/>
        <v>1</v>
      </c>
      <c r="AE203" s="38">
        <f t="shared" si="130"/>
        <v>3700</v>
      </c>
      <c r="AF203" s="462">
        <f t="shared" si="131"/>
        <v>1200</v>
      </c>
      <c r="AG203" s="262"/>
      <c r="AH203" s="460">
        <f t="shared" si="132"/>
        <v>7</v>
      </c>
      <c r="AI203" s="38">
        <f t="shared" si="133"/>
        <v>10</v>
      </c>
      <c r="AJ203" s="462">
        <f t="shared" si="134"/>
        <v>30</v>
      </c>
      <c r="AK203" s="463">
        <f t="shared" si="135"/>
        <v>10</v>
      </c>
      <c r="AL203" s="259">
        <f t="shared" si="136"/>
        <v>0</v>
      </c>
      <c r="AM203" s="176">
        <f t="shared" si="137"/>
        <v>0</v>
      </c>
      <c r="AN203" s="189">
        <f t="shared" si="138"/>
        <v>4</v>
      </c>
      <c r="AO203" s="181">
        <f t="shared" si="139"/>
        <v>3</v>
      </c>
      <c r="AP203" s="265"/>
      <c r="AQ203" s="169"/>
    </row>
    <row r="204" spans="2:43">
      <c r="B204" s="167">
        <v>107</v>
      </c>
      <c r="C204" s="168" t="s">
        <v>340</v>
      </c>
      <c r="D204" s="45" t="str">
        <f t="shared" si="105"/>
        <v>正規空母</v>
      </c>
      <c r="E204" s="174">
        <f t="shared" si="106"/>
        <v>69</v>
      </c>
      <c r="F204" s="183">
        <f t="shared" si="107"/>
        <v>39</v>
      </c>
      <c r="G204" s="176">
        <f t="shared" si="108"/>
        <v>0</v>
      </c>
      <c r="H204" s="189">
        <f t="shared" si="109"/>
        <v>69</v>
      </c>
      <c r="I204" s="181">
        <f t="shared" si="110"/>
        <v>49</v>
      </c>
      <c r="J204" s="208">
        <f t="shared" si="111"/>
        <v>0</v>
      </c>
      <c r="K204" s="116">
        <f t="shared" si="112"/>
        <v>85</v>
      </c>
      <c r="L204" s="118">
        <f t="shared" si="113"/>
        <v>83</v>
      </c>
      <c r="M204" s="187">
        <f t="shared" si="114"/>
        <v>89</v>
      </c>
      <c r="N204" s="191">
        <f t="shared" si="115"/>
        <v>75</v>
      </c>
      <c r="O204" s="38" t="str">
        <f t="shared" si="116"/>
        <v>高速</v>
      </c>
      <c r="P204" s="185" t="str">
        <f t="shared" si="117"/>
        <v>短</v>
      </c>
      <c r="Q204" s="460">
        <f t="shared" si="118"/>
        <v>55</v>
      </c>
      <c r="R204" s="461">
        <f t="shared" si="119"/>
        <v>55</v>
      </c>
      <c r="S204" s="265"/>
      <c r="T204" s="554">
        <f t="shared" si="120"/>
        <v>21</v>
      </c>
      <c r="U204" s="555" t="str">
        <f t="shared" si="121"/>
        <v>零式艦戦21型</v>
      </c>
      <c r="V204" s="554">
        <f t="shared" si="122"/>
        <v>21</v>
      </c>
      <c r="W204" s="555" t="str">
        <f t="shared" si="123"/>
        <v>九九式艦爆</v>
      </c>
      <c r="X204" s="554">
        <f t="shared" si="124"/>
        <v>21</v>
      </c>
      <c r="Y204" s="555" t="str">
        <f t="shared" si="125"/>
        <v>九七式艦攻</v>
      </c>
      <c r="Z204" s="554">
        <f t="shared" si="126"/>
        <v>12</v>
      </c>
      <c r="AA204" s="555" t="str">
        <f t="shared" si="127"/>
        <v>-</v>
      </c>
      <c r="AB204" s="265"/>
      <c r="AC204" s="185">
        <f t="shared" si="128"/>
        <v>25</v>
      </c>
      <c r="AD204" s="267" t="str">
        <f t="shared" si="129"/>
        <v>-</v>
      </c>
      <c r="AE204" s="38">
        <f t="shared" si="130"/>
        <v>750</v>
      </c>
      <c r="AF204" s="462">
        <f t="shared" si="131"/>
        <v>350</v>
      </c>
      <c r="AG204" s="262"/>
      <c r="AH204" s="460">
        <f t="shared" si="132"/>
        <v>7</v>
      </c>
      <c r="AI204" s="38">
        <f t="shared" si="133"/>
        <v>10</v>
      </c>
      <c r="AJ204" s="462">
        <f t="shared" si="134"/>
        <v>30</v>
      </c>
      <c r="AK204" s="463">
        <f t="shared" si="135"/>
        <v>10</v>
      </c>
      <c r="AL204" s="259">
        <f t="shared" si="136"/>
        <v>0</v>
      </c>
      <c r="AM204" s="176">
        <f t="shared" si="137"/>
        <v>0</v>
      </c>
      <c r="AN204" s="189">
        <f t="shared" si="138"/>
        <v>4</v>
      </c>
      <c r="AO204" s="181">
        <f t="shared" si="139"/>
        <v>3</v>
      </c>
      <c r="AP204" s="265"/>
      <c r="AQ204" s="169"/>
    </row>
    <row r="205" spans="2:43">
      <c r="B205" s="167">
        <v>108</v>
      </c>
      <c r="C205" s="168" t="s">
        <v>342</v>
      </c>
      <c r="D205" s="45" t="str">
        <f t="shared" si="105"/>
        <v>正規空母</v>
      </c>
      <c r="E205" s="174">
        <f t="shared" si="106"/>
        <v>83</v>
      </c>
      <c r="F205" s="183">
        <f t="shared" si="107"/>
        <v>39</v>
      </c>
      <c r="G205" s="176">
        <f t="shared" si="108"/>
        <v>0</v>
      </c>
      <c r="H205" s="189">
        <f t="shared" si="109"/>
        <v>79</v>
      </c>
      <c r="I205" s="181">
        <f t="shared" si="110"/>
        <v>72</v>
      </c>
      <c r="J205" s="208">
        <f t="shared" si="111"/>
        <v>0</v>
      </c>
      <c r="K205" s="116">
        <f t="shared" si="112"/>
        <v>99</v>
      </c>
      <c r="L205" s="118">
        <f t="shared" si="113"/>
        <v>112</v>
      </c>
      <c r="M205" s="187">
        <f t="shared" si="114"/>
        <v>89</v>
      </c>
      <c r="N205" s="191">
        <f t="shared" si="115"/>
        <v>84</v>
      </c>
      <c r="O205" s="38" t="str">
        <f t="shared" si="116"/>
        <v>高速</v>
      </c>
      <c r="P205" s="185" t="str">
        <f t="shared" si="117"/>
        <v>短</v>
      </c>
      <c r="Q205" s="171">
        <f t="shared" si="118"/>
        <v>65</v>
      </c>
      <c r="R205" s="180">
        <f t="shared" si="119"/>
        <v>70</v>
      </c>
      <c r="S205" s="265"/>
      <c r="T205" s="554">
        <f t="shared" si="120"/>
        <v>24</v>
      </c>
      <c r="U205" s="555" t="str">
        <f t="shared" si="121"/>
        <v>零式艦戦52型</v>
      </c>
      <c r="V205" s="554">
        <f t="shared" si="122"/>
        <v>24</v>
      </c>
      <c r="W205" s="555" t="str">
        <f t="shared" si="123"/>
        <v>彗星</v>
      </c>
      <c r="X205" s="554">
        <f t="shared" si="124"/>
        <v>24</v>
      </c>
      <c r="Y205" s="555" t="str">
        <f t="shared" si="125"/>
        <v>12cm30連装噴進砲</v>
      </c>
      <c r="Z205" s="554">
        <f t="shared" si="126"/>
        <v>12</v>
      </c>
      <c r="AA205" s="555" t="str">
        <f t="shared" si="127"/>
        <v>-</v>
      </c>
      <c r="AB205" s="265"/>
      <c r="AC205" s="185">
        <f t="shared" si="128"/>
        <v>77</v>
      </c>
      <c r="AD205" s="267">
        <f t="shared" si="129"/>
        <v>1</v>
      </c>
      <c r="AE205" s="38">
        <f t="shared" si="130"/>
        <v>3700</v>
      </c>
      <c r="AF205" s="52">
        <f t="shared" si="131"/>
        <v>1200</v>
      </c>
      <c r="AG205" s="262"/>
      <c r="AH205" s="171">
        <f t="shared" si="132"/>
        <v>7</v>
      </c>
      <c r="AI205" s="38">
        <f t="shared" si="133"/>
        <v>10</v>
      </c>
      <c r="AJ205" s="52">
        <f t="shared" si="134"/>
        <v>30</v>
      </c>
      <c r="AK205" s="41">
        <f t="shared" si="135"/>
        <v>10</v>
      </c>
      <c r="AL205" s="259">
        <f t="shared" si="136"/>
        <v>0</v>
      </c>
      <c r="AM205" s="176">
        <f t="shared" si="137"/>
        <v>0</v>
      </c>
      <c r="AN205" s="189">
        <f t="shared" si="138"/>
        <v>4</v>
      </c>
      <c r="AO205" s="181">
        <f t="shared" si="139"/>
        <v>3</v>
      </c>
      <c r="AP205" s="265"/>
      <c r="AQ205" s="169"/>
    </row>
    <row r="206" spans="2:43">
      <c r="B206" s="167" t="s">
        <v>1339</v>
      </c>
      <c r="C206" s="168" t="s">
        <v>343</v>
      </c>
      <c r="D206" s="45" t="str">
        <f t="shared" si="105"/>
        <v>軽巡洋艦</v>
      </c>
      <c r="E206" s="174">
        <f t="shared" si="106"/>
        <v>30</v>
      </c>
      <c r="F206" s="183">
        <f t="shared" si="107"/>
        <v>39</v>
      </c>
      <c r="G206" s="176">
        <f t="shared" si="108"/>
        <v>79</v>
      </c>
      <c r="H206" s="189">
        <f t="shared" si="109"/>
        <v>49</v>
      </c>
      <c r="I206" s="181">
        <f t="shared" si="110"/>
        <v>29</v>
      </c>
      <c r="J206" s="208">
        <f t="shared" si="111"/>
        <v>81</v>
      </c>
      <c r="K206" s="116">
        <f t="shared" si="112"/>
        <v>86</v>
      </c>
      <c r="L206" s="118">
        <f t="shared" si="113"/>
        <v>56</v>
      </c>
      <c r="M206" s="187">
        <f t="shared" si="114"/>
        <v>49</v>
      </c>
      <c r="N206" s="191">
        <f t="shared" si="115"/>
        <v>2</v>
      </c>
      <c r="O206" s="38" t="str">
        <f t="shared" si="116"/>
        <v>高速</v>
      </c>
      <c r="P206" s="185" t="str">
        <f t="shared" si="117"/>
        <v>中</v>
      </c>
      <c r="Q206" s="460">
        <f t="shared" si="118"/>
        <v>25</v>
      </c>
      <c r="R206" s="461">
        <f t="shared" si="119"/>
        <v>25</v>
      </c>
      <c r="S206" s="265"/>
      <c r="T206" s="554">
        <f t="shared" si="120"/>
        <v>1</v>
      </c>
      <c r="U206" s="555" t="str">
        <f t="shared" si="121"/>
        <v>14cm単装砲</v>
      </c>
      <c r="V206" s="554">
        <f t="shared" si="122"/>
        <v>1</v>
      </c>
      <c r="W206" s="555" t="str">
        <f t="shared" si="123"/>
        <v>-</v>
      </c>
      <c r="X206" s="554">
        <f t="shared" si="124"/>
        <v>0</v>
      </c>
      <c r="Y206" s="555" t="str">
        <f t="shared" si="125"/>
        <v>-</v>
      </c>
      <c r="Z206" s="554">
        <f t="shared" si="126"/>
        <v>0</v>
      </c>
      <c r="AA206" s="555" t="str">
        <f t="shared" si="127"/>
        <v>-</v>
      </c>
      <c r="AB206" s="265"/>
      <c r="AC206" s="185">
        <f t="shared" si="128"/>
        <v>17</v>
      </c>
      <c r="AD206" s="267" t="str">
        <f t="shared" si="129"/>
        <v>-</v>
      </c>
      <c r="AE206" s="38">
        <f t="shared" si="130"/>
        <v>200</v>
      </c>
      <c r="AF206" s="462">
        <f t="shared" si="131"/>
        <v>200</v>
      </c>
      <c r="AG206" s="262"/>
      <c r="AH206" s="460">
        <f t="shared" si="132"/>
        <v>2</v>
      </c>
      <c r="AI206" s="38">
        <f t="shared" si="133"/>
        <v>2</v>
      </c>
      <c r="AJ206" s="462">
        <f t="shared" si="134"/>
        <v>10</v>
      </c>
      <c r="AK206" s="463">
        <f t="shared" si="135"/>
        <v>0</v>
      </c>
      <c r="AL206" s="259">
        <f t="shared" si="136"/>
        <v>0</v>
      </c>
      <c r="AM206" s="176">
        <f t="shared" si="137"/>
        <v>1</v>
      </c>
      <c r="AN206" s="189">
        <f t="shared" si="138"/>
        <v>0</v>
      </c>
      <c r="AO206" s="181">
        <f t="shared" si="139"/>
        <v>1</v>
      </c>
      <c r="AP206" s="265"/>
      <c r="AQ206" s="169"/>
    </row>
    <row r="207" spans="2:43">
      <c r="B207" s="167" t="s">
        <v>1340</v>
      </c>
      <c r="C207" s="168" t="s">
        <v>559</v>
      </c>
      <c r="D207" s="45" t="str">
        <f t="shared" si="105"/>
        <v>軽巡洋艦</v>
      </c>
      <c r="E207" s="174">
        <f t="shared" si="106"/>
        <v>47</v>
      </c>
      <c r="F207" s="183">
        <f t="shared" si="107"/>
        <v>59</v>
      </c>
      <c r="G207" s="176">
        <f t="shared" si="108"/>
        <v>79</v>
      </c>
      <c r="H207" s="189">
        <f t="shared" si="109"/>
        <v>59</v>
      </c>
      <c r="I207" s="181">
        <f t="shared" si="110"/>
        <v>59</v>
      </c>
      <c r="J207" s="208">
        <f t="shared" si="111"/>
        <v>96</v>
      </c>
      <c r="K207" s="116">
        <f t="shared" si="112"/>
        <v>99</v>
      </c>
      <c r="L207" s="118">
        <f t="shared" si="113"/>
        <v>71</v>
      </c>
      <c r="M207" s="187">
        <f t="shared" si="114"/>
        <v>59</v>
      </c>
      <c r="N207" s="191">
        <f t="shared" si="115"/>
        <v>3</v>
      </c>
      <c r="O207" s="38" t="str">
        <f t="shared" si="116"/>
        <v>高速</v>
      </c>
      <c r="P207" s="185" t="str">
        <f t="shared" si="117"/>
        <v>中</v>
      </c>
      <c r="Q207" s="171">
        <f t="shared" si="118"/>
        <v>25</v>
      </c>
      <c r="R207" s="180">
        <f t="shared" si="119"/>
        <v>35</v>
      </c>
      <c r="S207" s="265"/>
      <c r="T207" s="554">
        <f t="shared" si="120"/>
        <v>1</v>
      </c>
      <c r="U207" s="555" t="str">
        <f t="shared" si="121"/>
        <v>12.7cm連装高角砲</v>
      </c>
      <c r="V207" s="554">
        <f t="shared" si="122"/>
        <v>1</v>
      </c>
      <c r="W207" s="555" t="str">
        <f t="shared" si="123"/>
        <v>25mm連装機銃</v>
      </c>
      <c r="X207" s="554">
        <f t="shared" si="124"/>
        <v>1</v>
      </c>
      <c r="Y207" s="555" t="str">
        <f t="shared" si="125"/>
        <v>21号対空電探</v>
      </c>
      <c r="Z207" s="554">
        <f t="shared" si="126"/>
        <v>0</v>
      </c>
      <c r="AA207" s="555" t="str">
        <f t="shared" si="127"/>
        <v>-</v>
      </c>
      <c r="AB207" s="265"/>
      <c r="AC207" s="185" t="str">
        <f t="shared" si="128"/>
        <v>-</v>
      </c>
      <c r="AD207" s="267" t="str">
        <f t="shared" si="129"/>
        <v>-</v>
      </c>
      <c r="AE207" s="38" t="str">
        <f t="shared" si="130"/>
        <v>-</v>
      </c>
      <c r="AF207" s="52" t="str">
        <f t="shared" si="131"/>
        <v>-</v>
      </c>
      <c r="AG207" s="262"/>
      <c r="AH207" s="171">
        <f t="shared" si="132"/>
        <v>2</v>
      </c>
      <c r="AI207" s="38">
        <f t="shared" si="133"/>
        <v>2</v>
      </c>
      <c r="AJ207" s="52">
        <f t="shared" si="134"/>
        <v>10</v>
      </c>
      <c r="AK207" s="41">
        <f t="shared" si="135"/>
        <v>0</v>
      </c>
      <c r="AL207" s="259">
        <f t="shared" si="136"/>
        <v>1</v>
      </c>
      <c r="AM207" s="176">
        <f t="shared" si="137"/>
        <v>1</v>
      </c>
      <c r="AN207" s="189">
        <f t="shared" si="138"/>
        <v>1</v>
      </c>
      <c r="AO207" s="181">
        <f t="shared" si="139"/>
        <v>2</v>
      </c>
      <c r="AP207" s="265"/>
      <c r="AQ207" s="169"/>
    </row>
    <row r="208" spans="2:43">
      <c r="B208" s="167" t="s">
        <v>1341</v>
      </c>
      <c r="C208" s="168" t="s">
        <v>345</v>
      </c>
      <c r="D208" s="45" t="str">
        <f t="shared" si="105"/>
        <v>軽巡洋艦</v>
      </c>
      <c r="E208" s="174">
        <f t="shared" si="106"/>
        <v>31</v>
      </c>
      <c r="F208" s="183">
        <f t="shared" si="107"/>
        <v>39</v>
      </c>
      <c r="G208" s="176">
        <f t="shared" si="108"/>
        <v>79</v>
      </c>
      <c r="H208" s="189">
        <f t="shared" si="109"/>
        <v>49</v>
      </c>
      <c r="I208" s="181">
        <f t="shared" si="110"/>
        <v>29</v>
      </c>
      <c r="J208" s="208">
        <f t="shared" si="111"/>
        <v>81</v>
      </c>
      <c r="K208" s="116">
        <f t="shared" si="112"/>
        <v>85</v>
      </c>
      <c r="L208" s="118">
        <f t="shared" si="113"/>
        <v>56</v>
      </c>
      <c r="M208" s="187">
        <f t="shared" si="114"/>
        <v>49</v>
      </c>
      <c r="N208" s="191">
        <f t="shared" si="115"/>
        <v>2</v>
      </c>
      <c r="O208" s="38" t="str">
        <f t="shared" si="116"/>
        <v>高速</v>
      </c>
      <c r="P208" s="185" t="str">
        <f t="shared" si="117"/>
        <v>中</v>
      </c>
      <c r="Q208" s="460">
        <f t="shared" si="118"/>
        <v>25</v>
      </c>
      <c r="R208" s="461">
        <f t="shared" si="119"/>
        <v>25</v>
      </c>
      <c r="S208" s="265"/>
      <c r="T208" s="554">
        <f t="shared" si="120"/>
        <v>1</v>
      </c>
      <c r="U208" s="555" t="str">
        <f t="shared" si="121"/>
        <v>14cm単装砲</v>
      </c>
      <c r="V208" s="554">
        <f t="shared" si="122"/>
        <v>1</v>
      </c>
      <c r="W208" s="555" t="str">
        <f t="shared" si="123"/>
        <v>-</v>
      </c>
      <c r="X208" s="554">
        <f t="shared" si="124"/>
        <v>0</v>
      </c>
      <c r="Y208" s="555" t="str">
        <f t="shared" si="125"/>
        <v>-</v>
      </c>
      <c r="Z208" s="554">
        <f t="shared" si="126"/>
        <v>0</v>
      </c>
      <c r="AA208" s="555" t="str">
        <f t="shared" si="127"/>
        <v>-</v>
      </c>
      <c r="AB208" s="265"/>
      <c r="AC208" s="185">
        <f t="shared" si="128"/>
        <v>17</v>
      </c>
      <c r="AD208" s="267" t="str">
        <f t="shared" si="129"/>
        <v>-</v>
      </c>
      <c r="AE208" s="38">
        <f t="shared" si="130"/>
        <v>200</v>
      </c>
      <c r="AF208" s="462">
        <f t="shared" si="131"/>
        <v>200</v>
      </c>
      <c r="AG208" s="262"/>
      <c r="AH208" s="460">
        <f t="shared" si="132"/>
        <v>2</v>
      </c>
      <c r="AI208" s="38">
        <f t="shared" si="133"/>
        <v>2</v>
      </c>
      <c r="AJ208" s="462">
        <f t="shared" si="134"/>
        <v>10</v>
      </c>
      <c r="AK208" s="463">
        <f t="shared" si="135"/>
        <v>0</v>
      </c>
      <c r="AL208" s="259">
        <f t="shared" si="136"/>
        <v>0</v>
      </c>
      <c r="AM208" s="176">
        <f t="shared" si="137"/>
        <v>1</v>
      </c>
      <c r="AN208" s="189">
        <f t="shared" si="138"/>
        <v>0</v>
      </c>
      <c r="AO208" s="181">
        <f t="shared" si="139"/>
        <v>1</v>
      </c>
      <c r="AP208" s="265"/>
      <c r="AQ208" s="169"/>
    </row>
    <row r="209" spans="2:43">
      <c r="B209" s="167" t="s">
        <v>1342</v>
      </c>
      <c r="C209" s="168" t="s">
        <v>560</v>
      </c>
      <c r="D209" s="45" t="str">
        <f t="shared" si="105"/>
        <v>軽巡洋艦</v>
      </c>
      <c r="E209" s="174">
        <f t="shared" si="106"/>
        <v>48</v>
      </c>
      <c r="F209" s="183">
        <f t="shared" si="107"/>
        <v>59</v>
      </c>
      <c r="G209" s="176">
        <f t="shared" si="108"/>
        <v>79</v>
      </c>
      <c r="H209" s="189">
        <f t="shared" si="109"/>
        <v>59</v>
      </c>
      <c r="I209" s="181">
        <f t="shared" si="110"/>
        <v>59</v>
      </c>
      <c r="J209" s="208">
        <f t="shared" si="111"/>
        <v>96</v>
      </c>
      <c r="K209" s="116">
        <f t="shared" si="112"/>
        <v>98</v>
      </c>
      <c r="L209" s="118">
        <f t="shared" si="113"/>
        <v>71</v>
      </c>
      <c r="M209" s="187">
        <f t="shared" si="114"/>
        <v>59</v>
      </c>
      <c r="N209" s="191">
        <f t="shared" si="115"/>
        <v>3</v>
      </c>
      <c r="O209" s="38" t="str">
        <f t="shared" si="116"/>
        <v>高速</v>
      </c>
      <c r="P209" s="185" t="str">
        <f t="shared" si="117"/>
        <v>中</v>
      </c>
      <c r="Q209" s="460">
        <f t="shared" si="118"/>
        <v>25</v>
      </c>
      <c r="R209" s="461">
        <f t="shared" si="119"/>
        <v>35</v>
      </c>
      <c r="S209" s="265"/>
      <c r="T209" s="554">
        <f t="shared" si="120"/>
        <v>1</v>
      </c>
      <c r="U209" s="555" t="str">
        <f t="shared" si="121"/>
        <v>12.7cm連装高角砲</v>
      </c>
      <c r="V209" s="554">
        <f t="shared" si="122"/>
        <v>1</v>
      </c>
      <c r="W209" s="555" t="str">
        <f t="shared" si="123"/>
        <v>25mm連装機銃</v>
      </c>
      <c r="X209" s="554">
        <f t="shared" si="124"/>
        <v>1</v>
      </c>
      <c r="Y209" s="555" t="str">
        <f t="shared" si="125"/>
        <v>21号対空電探</v>
      </c>
      <c r="Z209" s="554">
        <f t="shared" si="126"/>
        <v>0</v>
      </c>
      <c r="AA209" s="555" t="str">
        <f t="shared" si="127"/>
        <v>-</v>
      </c>
      <c r="AB209" s="265"/>
      <c r="AC209" s="185">
        <f t="shared" si="128"/>
        <v>75</v>
      </c>
      <c r="AD209" s="267">
        <f t="shared" si="129"/>
        <v>1</v>
      </c>
      <c r="AE209" s="38">
        <f t="shared" si="130"/>
        <v>550</v>
      </c>
      <c r="AF209" s="462">
        <f t="shared" si="131"/>
        <v>400</v>
      </c>
      <c r="AG209" s="262"/>
      <c r="AH209" s="460">
        <f t="shared" si="132"/>
        <v>2</v>
      </c>
      <c r="AI209" s="38">
        <f t="shared" si="133"/>
        <v>2</v>
      </c>
      <c r="AJ209" s="462">
        <f t="shared" si="134"/>
        <v>10</v>
      </c>
      <c r="AK209" s="463">
        <f t="shared" si="135"/>
        <v>0</v>
      </c>
      <c r="AL209" s="259">
        <f t="shared" si="136"/>
        <v>1</v>
      </c>
      <c r="AM209" s="176">
        <f t="shared" si="137"/>
        <v>1</v>
      </c>
      <c r="AN209" s="189">
        <f t="shared" si="138"/>
        <v>1</v>
      </c>
      <c r="AO209" s="181">
        <f t="shared" si="139"/>
        <v>2</v>
      </c>
      <c r="AP209" s="265"/>
      <c r="AQ209" s="169"/>
    </row>
    <row r="210" spans="2:43">
      <c r="B210" s="167" t="s">
        <v>1343</v>
      </c>
      <c r="C210" s="168" t="s">
        <v>347</v>
      </c>
      <c r="D210" s="45" t="str">
        <f t="shared" si="105"/>
        <v>軽巡洋艦</v>
      </c>
      <c r="E210" s="174">
        <f t="shared" si="106"/>
        <v>23</v>
      </c>
      <c r="F210" s="183">
        <f t="shared" si="107"/>
        <v>42</v>
      </c>
      <c r="G210" s="176">
        <f t="shared" si="108"/>
        <v>69</v>
      </c>
      <c r="H210" s="189">
        <f t="shared" si="109"/>
        <v>42</v>
      </c>
      <c r="I210" s="181">
        <f t="shared" si="110"/>
        <v>29</v>
      </c>
      <c r="J210" s="208">
        <f t="shared" si="111"/>
        <v>53</v>
      </c>
      <c r="K210" s="116">
        <f t="shared" si="112"/>
        <v>84</v>
      </c>
      <c r="L210" s="118">
        <f t="shared" si="113"/>
        <v>57</v>
      </c>
      <c r="M210" s="187">
        <f t="shared" si="114"/>
        <v>49</v>
      </c>
      <c r="N210" s="191">
        <f t="shared" si="115"/>
        <v>0</v>
      </c>
      <c r="O210" s="38" t="str">
        <f t="shared" si="116"/>
        <v>高速</v>
      </c>
      <c r="P210" s="185" t="str">
        <f t="shared" si="117"/>
        <v>中</v>
      </c>
      <c r="Q210" s="460">
        <f t="shared" si="118"/>
        <v>20</v>
      </c>
      <c r="R210" s="461">
        <f t="shared" si="119"/>
        <v>30</v>
      </c>
      <c r="S210" s="265"/>
      <c r="T210" s="554">
        <f t="shared" si="120"/>
        <v>0</v>
      </c>
      <c r="U210" s="555" t="str">
        <f t="shared" si="121"/>
        <v>14cm単装砲</v>
      </c>
      <c r="V210" s="554">
        <f t="shared" si="122"/>
        <v>0</v>
      </c>
      <c r="W210" s="555" t="str">
        <f t="shared" si="123"/>
        <v>14cm単装砲</v>
      </c>
      <c r="X210" s="554">
        <f t="shared" si="124"/>
        <v>0</v>
      </c>
      <c r="Y210" s="555" t="str">
        <f t="shared" si="125"/>
        <v>-</v>
      </c>
      <c r="Z210" s="554">
        <f t="shared" si="126"/>
        <v>0</v>
      </c>
      <c r="AA210" s="555" t="str">
        <f t="shared" si="127"/>
        <v>-</v>
      </c>
      <c r="AB210" s="265"/>
      <c r="AC210" s="185">
        <f t="shared" si="128"/>
        <v>25</v>
      </c>
      <c r="AD210" s="267" t="str">
        <f t="shared" si="129"/>
        <v>-</v>
      </c>
      <c r="AE210" s="38">
        <f t="shared" si="130"/>
        <v>280</v>
      </c>
      <c r="AF210" s="462">
        <f t="shared" si="131"/>
        <v>240</v>
      </c>
      <c r="AG210" s="262"/>
      <c r="AH210" s="460">
        <f t="shared" si="132"/>
        <v>2</v>
      </c>
      <c r="AI210" s="38">
        <f t="shared" si="133"/>
        <v>2</v>
      </c>
      <c r="AJ210" s="462">
        <f t="shared" si="134"/>
        <v>7</v>
      </c>
      <c r="AK210" s="463">
        <f t="shared" si="135"/>
        <v>0</v>
      </c>
      <c r="AL210" s="259">
        <f t="shared" si="136"/>
        <v>1</v>
      </c>
      <c r="AM210" s="176">
        <f t="shared" si="137"/>
        <v>1</v>
      </c>
      <c r="AN210" s="189">
        <f t="shared" si="138"/>
        <v>1</v>
      </c>
      <c r="AO210" s="181">
        <f t="shared" si="139"/>
        <v>1</v>
      </c>
      <c r="AP210" s="265"/>
      <c r="AQ210" s="169"/>
    </row>
    <row r="211" spans="2:43">
      <c r="B211" s="167" t="s">
        <v>1344</v>
      </c>
      <c r="C211" s="168" t="s">
        <v>563</v>
      </c>
      <c r="D211" s="45" t="str">
        <f t="shared" si="105"/>
        <v>軽巡洋艦</v>
      </c>
      <c r="E211" s="174">
        <f t="shared" si="106"/>
        <v>41</v>
      </c>
      <c r="F211" s="183">
        <f t="shared" si="107"/>
        <v>63</v>
      </c>
      <c r="G211" s="176">
        <f t="shared" si="108"/>
        <v>79</v>
      </c>
      <c r="H211" s="189">
        <f t="shared" si="109"/>
        <v>69</v>
      </c>
      <c r="I211" s="181">
        <f t="shared" si="110"/>
        <v>49</v>
      </c>
      <c r="J211" s="208">
        <f t="shared" si="111"/>
        <v>94</v>
      </c>
      <c r="K211" s="116">
        <f t="shared" si="112"/>
        <v>84</v>
      </c>
      <c r="L211" s="118">
        <f t="shared" si="113"/>
        <v>64</v>
      </c>
      <c r="M211" s="187">
        <f t="shared" si="114"/>
        <v>69</v>
      </c>
      <c r="N211" s="191">
        <f t="shared" si="115"/>
        <v>0</v>
      </c>
      <c r="O211" s="38" t="str">
        <f t="shared" si="116"/>
        <v>高速</v>
      </c>
      <c r="P211" s="185" t="str">
        <f t="shared" si="117"/>
        <v>中</v>
      </c>
      <c r="Q211" s="460">
        <f t="shared" si="118"/>
        <v>25</v>
      </c>
      <c r="R211" s="461">
        <f t="shared" si="119"/>
        <v>40</v>
      </c>
      <c r="S211" s="265"/>
      <c r="T211" s="554">
        <f t="shared" si="120"/>
        <v>0</v>
      </c>
      <c r="U211" s="555" t="str">
        <f t="shared" si="121"/>
        <v>14cm単装砲</v>
      </c>
      <c r="V211" s="554">
        <f t="shared" si="122"/>
        <v>0</v>
      </c>
      <c r="W211" s="555" t="str">
        <f t="shared" si="123"/>
        <v>12.7cm単装高角砲</v>
      </c>
      <c r="X211" s="554">
        <f t="shared" si="124"/>
        <v>0</v>
      </c>
      <c r="Y211" s="555" t="str">
        <f t="shared" si="125"/>
        <v>25mm三連装機銃</v>
      </c>
      <c r="Z211" s="554">
        <f t="shared" si="126"/>
        <v>0</v>
      </c>
      <c r="AA211" s="555" t="str">
        <f t="shared" si="127"/>
        <v>-</v>
      </c>
      <c r="AB211" s="265"/>
      <c r="AC211" s="185" t="str">
        <f t="shared" si="128"/>
        <v>-</v>
      </c>
      <c r="AD211" s="267" t="str">
        <f t="shared" si="129"/>
        <v>-</v>
      </c>
      <c r="AE211" s="38" t="str">
        <f t="shared" si="130"/>
        <v>-</v>
      </c>
      <c r="AF211" s="462" t="str">
        <f t="shared" si="131"/>
        <v>-</v>
      </c>
      <c r="AG211" s="262"/>
      <c r="AH211" s="460">
        <f t="shared" si="132"/>
        <v>2</v>
      </c>
      <c r="AI211" s="38">
        <f t="shared" si="133"/>
        <v>2</v>
      </c>
      <c r="AJ211" s="462">
        <f t="shared" si="134"/>
        <v>7</v>
      </c>
      <c r="AK211" s="463">
        <f t="shared" si="135"/>
        <v>0</v>
      </c>
      <c r="AL211" s="259">
        <f t="shared" si="136"/>
        <v>1</v>
      </c>
      <c r="AM211" s="176">
        <f t="shared" si="137"/>
        <v>1</v>
      </c>
      <c r="AN211" s="189">
        <f t="shared" si="138"/>
        <v>2</v>
      </c>
      <c r="AO211" s="181">
        <f t="shared" si="139"/>
        <v>1</v>
      </c>
      <c r="AP211" s="265"/>
      <c r="AQ211" s="169"/>
    </row>
    <row r="212" spans="2:43">
      <c r="B212" s="167">
        <v>112</v>
      </c>
      <c r="C212" s="168" t="s">
        <v>349</v>
      </c>
      <c r="D212" s="45" t="str">
        <f t="shared" si="105"/>
        <v>軽空母</v>
      </c>
      <c r="E212" s="174">
        <f t="shared" si="106"/>
        <v>37</v>
      </c>
      <c r="F212" s="183">
        <f t="shared" si="107"/>
        <v>19</v>
      </c>
      <c r="G212" s="176">
        <f t="shared" si="108"/>
        <v>0</v>
      </c>
      <c r="H212" s="189">
        <f t="shared" si="109"/>
        <v>29</v>
      </c>
      <c r="I212" s="181">
        <f t="shared" si="110"/>
        <v>39</v>
      </c>
      <c r="J212" s="208">
        <f t="shared" si="111"/>
        <v>0</v>
      </c>
      <c r="K212" s="116">
        <f t="shared" si="112"/>
        <v>60</v>
      </c>
      <c r="L212" s="118">
        <f t="shared" si="113"/>
        <v>88</v>
      </c>
      <c r="M212" s="187">
        <f t="shared" si="114"/>
        <v>79</v>
      </c>
      <c r="N212" s="191">
        <f t="shared" si="115"/>
        <v>30</v>
      </c>
      <c r="O212" s="38" t="str">
        <f t="shared" si="116"/>
        <v>高速</v>
      </c>
      <c r="P212" s="185" t="str">
        <f t="shared" si="117"/>
        <v>短</v>
      </c>
      <c r="Q212" s="460">
        <f t="shared" si="118"/>
        <v>35</v>
      </c>
      <c r="R212" s="461">
        <f t="shared" si="119"/>
        <v>35</v>
      </c>
      <c r="S212" s="265"/>
      <c r="T212" s="554">
        <f t="shared" si="120"/>
        <v>18</v>
      </c>
      <c r="U212" s="555" t="str">
        <f t="shared" si="121"/>
        <v>九九式艦爆</v>
      </c>
      <c r="V212" s="554">
        <f t="shared" si="122"/>
        <v>9</v>
      </c>
      <c r="W212" s="555" t="str">
        <f t="shared" si="123"/>
        <v>九七式艦攻</v>
      </c>
      <c r="X212" s="554">
        <f t="shared" si="124"/>
        <v>3</v>
      </c>
      <c r="Y212" s="555" t="str">
        <f t="shared" si="125"/>
        <v>-</v>
      </c>
      <c r="Z212" s="554">
        <f t="shared" si="126"/>
        <v>0</v>
      </c>
      <c r="AA212" s="555" t="str">
        <f t="shared" si="127"/>
        <v>-</v>
      </c>
      <c r="AB212" s="265"/>
      <c r="AC212" s="185">
        <f t="shared" si="128"/>
        <v>25</v>
      </c>
      <c r="AD212" s="267" t="str">
        <f t="shared" si="129"/>
        <v>-</v>
      </c>
      <c r="AE212" s="38">
        <f t="shared" si="130"/>
        <v>380</v>
      </c>
      <c r="AF212" s="462">
        <f t="shared" si="131"/>
        <v>210</v>
      </c>
      <c r="AG212" s="262"/>
      <c r="AH212" s="460">
        <f t="shared" si="132"/>
        <v>2</v>
      </c>
      <c r="AI212" s="38">
        <f t="shared" si="133"/>
        <v>2</v>
      </c>
      <c r="AJ212" s="462">
        <f t="shared" si="134"/>
        <v>13</v>
      </c>
      <c r="AK212" s="463">
        <f t="shared" si="135"/>
        <v>4</v>
      </c>
      <c r="AL212" s="259">
        <f t="shared" si="136"/>
        <v>0</v>
      </c>
      <c r="AM212" s="176">
        <f t="shared" si="137"/>
        <v>0</v>
      </c>
      <c r="AN212" s="189">
        <f t="shared" si="138"/>
        <v>2</v>
      </c>
      <c r="AO212" s="181">
        <f t="shared" si="139"/>
        <v>2</v>
      </c>
      <c r="AP212" s="265"/>
      <c r="AQ212" s="169"/>
    </row>
    <row r="213" spans="2:43">
      <c r="B213" s="167">
        <v>113</v>
      </c>
      <c r="C213" s="168" t="s">
        <v>351</v>
      </c>
      <c r="D213" s="45" t="str">
        <f t="shared" si="105"/>
        <v>軽空母</v>
      </c>
      <c r="E213" s="174">
        <f t="shared" si="106"/>
        <v>51</v>
      </c>
      <c r="F213" s="183">
        <f t="shared" si="107"/>
        <v>29</v>
      </c>
      <c r="G213" s="176">
        <f t="shared" si="108"/>
        <v>0</v>
      </c>
      <c r="H213" s="189">
        <f t="shared" si="109"/>
        <v>39</v>
      </c>
      <c r="I213" s="181">
        <f t="shared" si="110"/>
        <v>59</v>
      </c>
      <c r="J213" s="208">
        <f t="shared" si="111"/>
        <v>0</v>
      </c>
      <c r="K213" s="116">
        <f t="shared" si="112"/>
        <v>75</v>
      </c>
      <c r="L213" s="118">
        <f t="shared" si="113"/>
        <v>103</v>
      </c>
      <c r="M213" s="187">
        <f t="shared" si="114"/>
        <v>89</v>
      </c>
      <c r="N213" s="191">
        <f t="shared" si="115"/>
        <v>48</v>
      </c>
      <c r="O213" s="38" t="str">
        <f t="shared" si="116"/>
        <v>高速</v>
      </c>
      <c r="P213" s="185" t="str">
        <f t="shared" si="117"/>
        <v>短</v>
      </c>
      <c r="Q213" s="460">
        <f t="shared" si="118"/>
        <v>40</v>
      </c>
      <c r="R213" s="461">
        <f t="shared" si="119"/>
        <v>40</v>
      </c>
      <c r="S213" s="265"/>
      <c r="T213" s="554">
        <f t="shared" si="120"/>
        <v>18</v>
      </c>
      <c r="U213" s="555" t="str">
        <f t="shared" si="121"/>
        <v>零式艦戦52型</v>
      </c>
      <c r="V213" s="554">
        <f t="shared" si="122"/>
        <v>12</v>
      </c>
      <c r="W213" s="555" t="str">
        <f t="shared" si="123"/>
        <v>彗星</v>
      </c>
      <c r="X213" s="554">
        <f t="shared" si="124"/>
        <v>12</v>
      </c>
      <c r="Y213" s="555" t="str">
        <f t="shared" si="125"/>
        <v>天山</v>
      </c>
      <c r="Z213" s="554">
        <f t="shared" si="126"/>
        <v>6</v>
      </c>
      <c r="AA213" s="555" t="str">
        <f t="shared" si="127"/>
        <v>-</v>
      </c>
      <c r="AB213" s="265"/>
      <c r="AC213" s="185" t="str">
        <f t="shared" si="128"/>
        <v>-</v>
      </c>
      <c r="AD213" s="267" t="str">
        <f t="shared" si="129"/>
        <v>-</v>
      </c>
      <c r="AE213" s="38" t="str">
        <f t="shared" si="130"/>
        <v>-</v>
      </c>
      <c r="AF213" s="462" t="str">
        <f t="shared" si="131"/>
        <v>-</v>
      </c>
      <c r="AG213" s="262"/>
      <c r="AH213" s="460">
        <f t="shared" si="132"/>
        <v>4</v>
      </c>
      <c r="AI213" s="38">
        <f t="shared" si="133"/>
        <v>6</v>
      </c>
      <c r="AJ213" s="462">
        <f t="shared" si="134"/>
        <v>20</v>
      </c>
      <c r="AK213" s="463">
        <f t="shared" si="135"/>
        <v>6</v>
      </c>
      <c r="AL213" s="259">
        <f t="shared" si="136"/>
        <v>0</v>
      </c>
      <c r="AM213" s="176">
        <f t="shared" si="137"/>
        <v>0</v>
      </c>
      <c r="AN213" s="189">
        <f t="shared" si="138"/>
        <v>3</v>
      </c>
      <c r="AO213" s="181">
        <f t="shared" si="139"/>
        <v>2</v>
      </c>
      <c r="AP213" s="265"/>
      <c r="AQ213" s="169"/>
    </row>
    <row r="214" spans="2:43">
      <c r="B214" s="167">
        <v>114</v>
      </c>
      <c r="C214" s="168" t="s">
        <v>352</v>
      </c>
      <c r="D214" s="45" t="str">
        <f t="shared" si="105"/>
        <v>重雷装巡洋艦</v>
      </c>
      <c r="E214" s="174">
        <f t="shared" si="106"/>
        <v>49</v>
      </c>
      <c r="F214" s="183">
        <f t="shared" si="107"/>
        <v>63</v>
      </c>
      <c r="G214" s="176">
        <f t="shared" si="108"/>
        <v>139</v>
      </c>
      <c r="H214" s="189">
        <f t="shared" si="109"/>
        <v>49</v>
      </c>
      <c r="I214" s="181">
        <f t="shared" si="110"/>
        <v>63</v>
      </c>
      <c r="J214" s="208">
        <f t="shared" si="111"/>
        <v>108</v>
      </c>
      <c r="K214" s="116">
        <f t="shared" si="112"/>
        <v>105</v>
      </c>
      <c r="L214" s="118">
        <f t="shared" si="113"/>
        <v>62</v>
      </c>
      <c r="M214" s="187">
        <f t="shared" si="114"/>
        <v>49</v>
      </c>
      <c r="N214" s="191">
        <f t="shared" si="115"/>
        <v>0</v>
      </c>
      <c r="O214" s="38" t="str">
        <f t="shared" si="116"/>
        <v>高速</v>
      </c>
      <c r="P214" s="185" t="str">
        <f t="shared" si="117"/>
        <v>中</v>
      </c>
      <c r="Q214" s="460">
        <f t="shared" si="118"/>
        <v>25</v>
      </c>
      <c r="R214" s="461">
        <f t="shared" si="119"/>
        <v>75</v>
      </c>
      <c r="S214" s="265"/>
      <c r="T214" s="554">
        <f t="shared" si="120"/>
        <v>0</v>
      </c>
      <c r="U214" s="555" t="str">
        <f t="shared" si="121"/>
        <v>12.7cm連装高角砲</v>
      </c>
      <c r="V214" s="554">
        <f t="shared" si="122"/>
        <v>0</v>
      </c>
      <c r="W214" s="555" t="str">
        <f t="shared" si="123"/>
        <v>61cm五連装(酸素)魚雷</v>
      </c>
      <c r="X214" s="554">
        <f t="shared" si="124"/>
        <v>0</v>
      </c>
      <c r="Y214" s="555" t="str">
        <f t="shared" si="125"/>
        <v>21号対空電探</v>
      </c>
      <c r="Z214" s="554">
        <f t="shared" si="126"/>
        <v>0</v>
      </c>
      <c r="AA214" s="555" t="str">
        <f t="shared" si="127"/>
        <v>-</v>
      </c>
      <c r="AB214" s="265"/>
      <c r="AC214" s="185" t="str">
        <f t="shared" si="128"/>
        <v>-</v>
      </c>
      <c r="AD214" s="267" t="str">
        <f t="shared" si="129"/>
        <v>-</v>
      </c>
      <c r="AE214" s="38" t="str">
        <f t="shared" si="130"/>
        <v>-</v>
      </c>
      <c r="AF214" s="462" t="str">
        <f t="shared" si="131"/>
        <v>-</v>
      </c>
      <c r="AG214" s="262"/>
      <c r="AH214" s="460">
        <f t="shared" si="132"/>
        <v>2</v>
      </c>
      <c r="AI214" s="38">
        <f t="shared" si="133"/>
        <v>9</v>
      </c>
      <c r="AJ214" s="462">
        <f t="shared" si="134"/>
        <v>9</v>
      </c>
      <c r="AK214" s="463">
        <f t="shared" si="135"/>
        <v>0</v>
      </c>
      <c r="AL214" s="259">
        <f t="shared" si="136"/>
        <v>1</v>
      </c>
      <c r="AM214" s="176">
        <f t="shared" si="137"/>
        <v>5</v>
      </c>
      <c r="AN214" s="189">
        <f t="shared" si="138"/>
        <v>0</v>
      </c>
      <c r="AO214" s="181">
        <f t="shared" si="139"/>
        <v>1</v>
      </c>
      <c r="AP214" s="265"/>
      <c r="AQ214" s="169"/>
    </row>
    <row r="215" spans="2:43">
      <c r="B215" s="167">
        <v>115</v>
      </c>
      <c r="C215" s="168" t="s">
        <v>353</v>
      </c>
      <c r="D215" s="45" t="str">
        <f t="shared" si="105"/>
        <v>重雷装巡洋艦</v>
      </c>
      <c r="E215" s="174">
        <f t="shared" si="106"/>
        <v>49</v>
      </c>
      <c r="F215" s="183">
        <f t="shared" si="107"/>
        <v>63</v>
      </c>
      <c r="G215" s="176">
        <f t="shared" si="108"/>
        <v>139</v>
      </c>
      <c r="H215" s="189">
        <f t="shared" si="109"/>
        <v>49</v>
      </c>
      <c r="I215" s="181">
        <f t="shared" si="110"/>
        <v>63</v>
      </c>
      <c r="J215" s="208">
        <f t="shared" si="111"/>
        <v>108</v>
      </c>
      <c r="K215" s="116">
        <f t="shared" si="112"/>
        <v>105</v>
      </c>
      <c r="L215" s="118">
        <f t="shared" si="113"/>
        <v>62</v>
      </c>
      <c r="M215" s="187">
        <f t="shared" si="114"/>
        <v>79</v>
      </c>
      <c r="N215" s="191">
        <f t="shared" si="115"/>
        <v>0</v>
      </c>
      <c r="O215" s="38" t="str">
        <f t="shared" si="116"/>
        <v>高速</v>
      </c>
      <c r="P215" s="185" t="str">
        <f t="shared" si="117"/>
        <v>中</v>
      </c>
      <c r="Q215" s="460">
        <f t="shared" si="118"/>
        <v>25</v>
      </c>
      <c r="R215" s="461">
        <f t="shared" si="119"/>
        <v>75</v>
      </c>
      <c r="S215" s="265"/>
      <c r="T215" s="554">
        <f t="shared" si="120"/>
        <v>0</v>
      </c>
      <c r="U215" s="555" t="str">
        <f t="shared" si="121"/>
        <v>12.7cm連装高角砲</v>
      </c>
      <c r="V215" s="554">
        <f t="shared" si="122"/>
        <v>0</v>
      </c>
      <c r="W215" s="555" t="str">
        <f t="shared" si="123"/>
        <v>61cm五連装(酸素)魚雷</v>
      </c>
      <c r="X215" s="554">
        <f t="shared" si="124"/>
        <v>0</v>
      </c>
      <c r="Y215" s="555" t="str">
        <f t="shared" si="125"/>
        <v>21号対空電探</v>
      </c>
      <c r="Z215" s="554">
        <f t="shared" si="126"/>
        <v>0</v>
      </c>
      <c r="AA215" s="555" t="str">
        <f t="shared" si="127"/>
        <v>-</v>
      </c>
      <c r="AB215" s="265"/>
      <c r="AC215" s="185" t="str">
        <f t="shared" si="128"/>
        <v>-</v>
      </c>
      <c r="AD215" s="267" t="str">
        <f t="shared" si="129"/>
        <v>-</v>
      </c>
      <c r="AE215" s="38" t="str">
        <f t="shared" si="130"/>
        <v>-</v>
      </c>
      <c r="AF215" s="462" t="str">
        <f t="shared" si="131"/>
        <v>-</v>
      </c>
      <c r="AG215" s="262"/>
      <c r="AH215" s="460">
        <f t="shared" si="132"/>
        <v>2</v>
      </c>
      <c r="AI215" s="38">
        <f t="shared" si="133"/>
        <v>6</v>
      </c>
      <c r="AJ215" s="462">
        <f t="shared" si="134"/>
        <v>9</v>
      </c>
      <c r="AK215" s="463">
        <f t="shared" si="135"/>
        <v>0</v>
      </c>
      <c r="AL215" s="259">
        <f t="shared" si="136"/>
        <v>1</v>
      </c>
      <c r="AM215" s="176">
        <f t="shared" si="137"/>
        <v>5</v>
      </c>
      <c r="AN215" s="189">
        <f t="shared" si="138"/>
        <v>0</v>
      </c>
      <c r="AO215" s="181">
        <f t="shared" si="139"/>
        <v>1</v>
      </c>
      <c r="AP215" s="265"/>
      <c r="AQ215" s="169"/>
    </row>
    <row r="216" spans="2:43">
      <c r="B216" s="167">
        <v>116</v>
      </c>
      <c r="C216" s="168" t="s">
        <v>354</v>
      </c>
      <c r="D216" s="45" t="str">
        <f t="shared" si="105"/>
        <v>重巡洋艦</v>
      </c>
      <c r="E216" s="174">
        <f t="shared" si="106"/>
        <v>46</v>
      </c>
      <c r="F216" s="183">
        <f t="shared" si="107"/>
        <v>59</v>
      </c>
      <c r="G216" s="176">
        <f t="shared" si="108"/>
        <v>69</v>
      </c>
      <c r="H216" s="189">
        <f t="shared" si="109"/>
        <v>59</v>
      </c>
      <c r="I216" s="181">
        <f t="shared" si="110"/>
        <v>59</v>
      </c>
      <c r="J216" s="208">
        <f t="shared" si="111"/>
        <v>0</v>
      </c>
      <c r="K216" s="116">
        <f t="shared" si="112"/>
        <v>79</v>
      </c>
      <c r="L216" s="118">
        <f t="shared" si="113"/>
        <v>53</v>
      </c>
      <c r="M216" s="187">
        <f t="shared" si="114"/>
        <v>49</v>
      </c>
      <c r="N216" s="191">
        <f t="shared" si="115"/>
        <v>6</v>
      </c>
      <c r="O216" s="38" t="str">
        <f t="shared" si="116"/>
        <v>高速</v>
      </c>
      <c r="P216" s="185" t="str">
        <f t="shared" si="117"/>
        <v>中</v>
      </c>
      <c r="Q216" s="460">
        <f t="shared" si="118"/>
        <v>40</v>
      </c>
      <c r="R216" s="461">
        <f t="shared" si="119"/>
        <v>65</v>
      </c>
      <c r="S216" s="265"/>
      <c r="T216" s="554">
        <f t="shared" si="120"/>
        <v>2</v>
      </c>
      <c r="U216" s="555" t="str">
        <f t="shared" si="121"/>
        <v>20.3cm連装砲</v>
      </c>
      <c r="V216" s="554">
        <f t="shared" si="122"/>
        <v>2</v>
      </c>
      <c r="W216" s="555" t="str">
        <f t="shared" si="123"/>
        <v>零式水上偵察機</v>
      </c>
      <c r="X216" s="554">
        <f t="shared" si="124"/>
        <v>2</v>
      </c>
      <c r="Y216" s="555" t="str">
        <f t="shared" si="125"/>
        <v>-</v>
      </c>
      <c r="Z216" s="554">
        <f t="shared" si="126"/>
        <v>0</v>
      </c>
      <c r="AA216" s="555" t="str">
        <f t="shared" si="127"/>
        <v>-</v>
      </c>
      <c r="AB216" s="265"/>
      <c r="AC216" s="185">
        <f t="shared" si="128"/>
        <v>30</v>
      </c>
      <c r="AD216" s="267" t="str">
        <f t="shared" si="129"/>
        <v>-</v>
      </c>
      <c r="AE216" s="38">
        <f t="shared" si="130"/>
        <v>270</v>
      </c>
      <c r="AF216" s="462">
        <f t="shared" si="131"/>
        <v>110</v>
      </c>
      <c r="AG216" s="262"/>
      <c r="AH216" s="460">
        <f t="shared" si="132"/>
        <v>2</v>
      </c>
      <c r="AI216" s="38">
        <f t="shared" si="133"/>
        <v>3</v>
      </c>
      <c r="AJ216" s="462">
        <f t="shared" si="134"/>
        <v>12</v>
      </c>
      <c r="AK216" s="463">
        <f t="shared" si="135"/>
        <v>1</v>
      </c>
      <c r="AL216" s="259">
        <f t="shared" si="136"/>
        <v>2</v>
      </c>
      <c r="AM216" s="176">
        <f t="shared" si="137"/>
        <v>1</v>
      </c>
      <c r="AN216" s="189">
        <f t="shared" si="138"/>
        <v>0</v>
      </c>
      <c r="AO216" s="181">
        <f t="shared" si="139"/>
        <v>2</v>
      </c>
      <c r="AP216" s="265"/>
      <c r="AQ216" s="169"/>
    </row>
    <row r="217" spans="2:43">
      <c r="B217" s="167">
        <v>117</v>
      </c>
      <c r="C217" s="168" t="s">
        <v>356</v>
      </c>
      <c r="D217" s="45" t="str">
        <f t="shared" si="105"/>
        <v>航空巡洋艦</v>
      </c>
      <c r="E217" s="174">
        <f t="shared" si="106"/>
        <v>57</v>
      </c>
      <c r="F217" s="183">
        <f t="shared" si="107"/>
        <v>76</v>
      </c>
      <c r="G217" s="176">
        <f t="shared" si="108"/>
        <v>69</v>
      </c>
      <c r="H217" s="189">
        <f t="shared" si="109"/>
        <v>59</v>
      </c>
      <c r="I217" s="181">
        <f t="shared" si="110"/>
        <v>71</v>
      </c>
      <c r="J217" s="208">
        <f t="shared" si="111"/>
        <v>0</v>
      </c>
      <c r="K217" s="116">
        <f t="shared" si="112"/>
        <v>88</v>
      </c>
      <c r="L217" s="118">
        <f t="shared" si="113"/>
        <v>79</v>
      </c>
      <c r="M217" s="187">
        <f t="shared" si="114"/>
        <v>69</v>
      </c>
      <c r="N217" s="191">
        <f t="shared" si="115"/>
        <v>24</v>
      </c>
      <c r="O217" s="38" t="str">
        <f t="shared" si="116"/>
        <v>高速</v>
      </c>
      <c r="P217" s="185" t="str">
        <f t="shared" si="117"/>
        <v>中</v>
      </c>
      <c r="Q217" s="460">
        <f t="shared" si="118"/>
        <v>50</v>
      </c>
      <c r="R217" s="461">
        <f t="shared" si="119"/>
        <v>55</v>
      </c>
      <c r="S217" s="265"/>
      <c r="T217" s="554">
        <f t="shared" si="120"/>
        <v>5</v>
      </c>
      <c r="U217" s="555" t="str">
        <f t="shared" si="121"/>
        <v>20.3cm(3号)連装砲</v>
      </c>
      <c r="V217" s="554">
        <f t="shared" si="122"/>
        <v>6</v>
      </c>
      <c r="W217" s="555" t="str">
        <f t="shared" si="123"/>
        <v>21号対空電探</v>
      </c>
      <c r="X217" s="554">
        <f t="shared" si="124"/>
        <v>5</v>
      </c>
      <c r="Y217" s="555" t="str">
        <f t="shared" si="125"/>
        <v>瑞雲</v>
      </c>
      <c r="Z217" s="554">
        <f t="shared" si="126"/>
        <v>8</v>
      </c>
      <c r="AA217" s="555" t="str">
        <f t="shared" si="127"/>
        <v>-</v>
      </c>
      <c r="AB217" s="265"/>
      <c r="AC217" s="185" t="str">
        <f t="shared" si="128"/>
        <v>-</v>
      </c>
      <c r="AD217" s="267" t="str">
        <f t="shared" si="129"/>
        <v>-</v>
      </c>
      <c r="AE217" s="38" t="str">
        <f t="shared" si="130"/>
        <v>-</v>
      </c>
      <c r="AF217" s="462" t="str">
        <f t="shared" si="131"/>
        <v>-</v>
      </c>
      <c r="AG217" s="262"/>
      <c r="AH217" s="460">
        <f t="shared" si="132"/>
        <v>2</v>
      </c>
      <c r="AI217" s="38">
        <f t="shared" si="133"/>
        <v>2</v>
      </c>
      <c r="AJ217" s="462">
        <f t="shared" si="134"/>
        <v>13</v>
      </c>
      <c r="AK217" s="463">
        <f t="shared" si="135"/>
        <v>4</v>
      </c>
      <c r="AL217" s="259">
        <f t="shared" si="136"/>
        <v>2</v>
      </c>
      <c r="AM217" s="176">
        <f t="shared" si="137"/>
        <v>1</v>
      </c>
      <c r="AN217" s="189">
        <f t="shared" si="138"/>
        <v>3</v>
      </c>
      <c r="AO217" s="181">
        <f t="shared" si="139"/>
        <v>2</v>
      </c>
      <c r="AP217" s="265"/>
      <c r="AQ217" s="169"/>
    </row>
    <row r="218" spans="2:43">
      <c r="B218" s="167" t="s">
        <v>1345</v>
      </c>
      <c r="C218" s="168" t="s">
        <v>460</v>
      </c>
      <c r="D218" s="45" t="str">
        <f t="shared" si="105"/>
        <v>駆逐艦</v>
      </c>
      <c r="E218" s="174">
        <f t="shared" si="106"/>
        <v>20</v>
      </c>
      <c r="F218" s="183">
        <f t="shared" si="107"/>
        <v>29</v>
      </c>
      <c r="G218" s="176">
        <f t="shared" si="108"/>
        <v>69</v>
      </c>
      <c r="H218" s="189">
        <f t="shared" si="109"/>
        <v>39</v>
      </c>
      <c r="I218" s="181">
        <f t="shared" si="110"/>
        <v>19</v>
      </c>
      <c r="J218" s="208">
        <f t="shared" si="111"/>
        <v>63</v>
      </c>
      <c r="K218" s="116">
        <f t="shared" si="112"/>
        <v>98</v>
      </c>
      <c r="L218" s="118">
        <f t="shared" si="113"/>
        <v>26</v>
      </c>
      <c r="M218" s="187">
        <f t="shared" si="114"/>
        <v>49</v>
      </c>
      <c r="N218" s="191">
        <f t="shared" si="115"/>
        <v>0</v>
      </c>
      <c r="O218" s="38" t="str">
        <f t="shared" si="116"/>
        <v>高速</v>
      </c>
      <c r="P218" s="185" t="str">
        <f t="shared" si="117"/>
        <v>短</v>
      </c>
      <c r="Q218" s="460">
        <f t="shared" si="118"/>
        <v>15</v>
      </c>
      <c r="R218" s="461">
        <f t="shared" si="119"/>
        <v>20</v>
      </c>
      <c r="S218" s="265"/>
      <c r="T218" s="554">
        <f t="shared" si="120"/>
        <v>0</v>
      </c>
      <c r="U218" s="555" t="str">
        <f t="shared" si="121"/>
        <v>12.7cm連装砲</v>
      </c>
      <c r="V218" s="554">
        <f t="shared" si="122"/>
        <v>0</v>
      </c>
      <c r="W218" s="555" t="str">
        <f t="shared" si="123"/>
        <v>25mm連装機銃</v>
      </c>
      <c r="X218" s="554">
        <f t="shared" si="124"/>
        <v>0</v>
      </c>
      <c r="Y218" s="555" t="str">
        <f t="shared" si="125"/>
        <v>-</v>
      </c>
      <c r="Z218" s="554">
        <f t="shared" si="126"/>
        <v>0</v>
      </c>
      <c r="AA218" s="555" t="str">
        <f t="shared" si="127"/>
        <v>-</v>
      </c>
      <c r="AB218" s="265"/>
      <c r="AC218" s="185">
        <f t="shared" si="128"/>
        <v>20</v>
      </c>
      <c r="AD218" s="267" t="str">
        <f t="shared" si="129"/>
        <v>-</v>
      </c>
      <c r="AE218" s="38">
        <f t="shared" si="130"/>
        <v>100</v>
      </c>
      <c r="AF218" s="462">
        <f t="shared" si="131"/>
        <v>100</v>
      </c>
      <c r="AG218" s="262"/>
      <c r="AH218" s="460">
        <f t="shared" si="132"/>
        <v>1</v>
      </c>
      <c r="AI218" s="38">
        <f t="shared" si="133"/>
        <v>1</v>
      </c>
      <c r="AJ218" s="462">
        <f t="shared" si="134"/>
        <v>6</v>
      </c>
      <c r="AK218" s="463">
        <f t="shared" si="135"/>
        <v>0</v>
      </c>
      <c r="AL218" s="259">
        <f t="shared" si="136"/>
        <v>0</v>
      </c>
      <c r="AM218" s="176">
        <f t="shared" si="137"/>
        <v>1</v>
      </c>
      <c r="AN218" s="189">
        <f t="shared" si="138"/>
        <v>0</v>
      </c>
      <c r="AO218" s="181">
        <f t="shared" si="139"/>
        <v>1</v>
      </c>
      <c r="AP218" s="265"/>
      <c r="AQ218" s="169"/>
    </row>
    <row r="219" spans="2:43">
      <c r="B219" s="167" t="s">
        <v>1346</v>
      </c>
      <c r="C219" s="168" t="s">
        <v>568</v>
      </c>
      <c r="D219" s="45" t="str">
        <f t="shared" si="105"/>
        <v>駆逐艦</v>
      </c>
      <c r="E219" s="174">
        <f t="shared" si="106"/>
        <v>37</v>
      </c>
      <c r="F219" s="183">
        <f t="shared" si="107"/>
        <v>49</v>
      </c>
      <c r="G219" s="176">
        <f t="shared" si="108"/>
        <v>79</v>
      </c>
      <c r="H219" s="189">
        <f t="shared" si="109"/>
        <v>49</v>
      </c>
      <c r="I219" s="181">
        <f t="shared" si="110"/>
        <v>49</v>
      </c>
      <c r="J219" s="208">
        <f t="shared" si="111"/>
        <v>84</v>
      </c>
      <c r="K219" s="116">
        <f t="shared" si="112"/>
        <v>112</v>
      </c>
      <c r="L219" s="118">
        <f t="shared" si="113"/>
        <v>56</v>
      </c>
      <c r="M219" s="187">
        <f t="shared" si="114"/>
        <v>59</v>
      </c>
      <c r="N219" s="191">
        <f t="shared" si="115"/>
        <v>0</v>
      </c>
      <c r="O219" s="38" t="str">
        <f t="shared" si="116"/>
        <v>高速</v>
      </c>
      <c r="P219" s="185" t="str">
        <f t="shared" si="117"/>
        <v>短</v>
      </c>
      <c r="Q219" s="171">
        <f t="shared" si="118"/>
        <v>15</v>
      </c>
      <c r="R219" s="180">
        <f t="shared" si="119"/>
        <v>20</v>
      </c>
      <c r="S219" s="265"/>
      <c r="T219" s="554">
        <f t="shared" si="120"/>
        <v>0</v>
      </c>
      <c r="U219" s="555" t="str">
        <f t="shared" si="121"/>
        <v>10cm連装高角砲</v>
      </c>
      <c r="V219" s="554">
        <f t="shared" si="122"/>
        <v>0</v>
      </c>
      <c r="W219" s="555" t="str">
        <f t="shared" si="123"/>
        <v>61cm四連装(酸素)魚雷</v>
      </c>
      <c r="X219" s="554">
        <f t="shared" si="124"/>
        <v>0</v>
      </c>
      <c r="Y219" s="555" t="str">
        <f t="shared" si="125"/>
        <v>-</v>
      </c>
      <c r="Z219" s="554">
        <f t="shared" si="126"/>
        <v>0</v>
      </c>
      <c r="AA219" s="555" t="str">
        <f t="shared" si="127"/>
        <v>-</v>
      </c>
      <c r="AB219" s="265"/>
      <c r="AC219" s="185" t="str">
        <f t="shared" si="128"/>
        <v>-</v>
      </c>
      <c r="AD219" s="267" t="str">
        <f t="shared" si="129"/>
        <v>-</v>
      </c>
      <c r="AE219" s="38" t="str">
        <f t="shared" si="130"/>
        <v>-</v>
      </c>
      <c r="AF219" s="52" t="str">
        <f t="shared" si="131"/>
        <v>-</v>
      </c>
      <c r="AG219" s="262"/>
      <c r="AH219" s="171">
        <f t="shared" si="132"/>
        <v>1</v>
      </c>
      <c r="AI219" s="38">
        <f t="shared" si="133"/>
        <v>2</v>
      </c>
      <c r="AJ219" s="52">
        <f t="shared" si="134"/>
        <v>10</v>
      </c>
      <c r="AK219" s="41">
        <f t="shared" si="135"/>
        <v>0</v>
      </c>
      <c r="AL219" s="259">
        <f t="shared" si="136"/>
        <v>1</v>
      </c>
      <c r="AM219" s="176">
        <f t="shared" si="137"/>
        <v>1</v>
      </c>
      <c r="AN219" s="189">
        <f t="shared" si="138"/>
        <v>1</v>
      </c>
      <c r="AO219" s="181">
        <f t="shared" si="139"/>
        <v>1</v>
      </c>
      <c r="AP219" s="265"/>
      <c r="AQ219" s="169"/>
    </row>
    <row r="220" spans="2:43">
      <c r="B220" s="167" t="s">
        <v>1347</v>
      </c>
      <c r="C220" s="168" t="s">
        <v>357</v>
      </c>
      <c r="D220" s="45" t="str">
        <f t="shared" si="105"/>
        <v>駆逐艦</v>
      </c>
      <c r="E220" s="174">
        <f t="shared" si="106"/>
        <v>20</v>
      </c>
      <c r="F220" s="183">
        <f t="shared" si="107"/>
        <v>29</v>
      </c>
      <c r="G220" s="176">
        <f t="shared" si="108"/>
        <v>69</v>
      </c>
      <c r="H220" s="189">
        <f t="shared" si="109"/>
        <v>39</v>
      </c>
      <c r="I220" s="181">
        <f t="shared" si="110"/>
        <v>19</v>
      </c>
      <c r="J220" s="208">
        <f t="shared" si="111"/>
        <v>63</v>
      </c>
      <c r="K220" s="116">
        <f t="shared" si="112"/>
        <v>98</v>
      </c>
      <c r="L220" s="118">
        <f t="shared" si="113"/>
        <v>26</v>
      </c>
      <c r="M220" s="187">
        <f t="shared" si="114"/>
        <v>49</v>
      </c>
      <c r="N220" s="191">
        <f t="shared" si="115"/>
        <v>0</v>
      </c>
      <c r="O220" s="38" t="str">
        <f t="shared" si="116"/>
        <v>高速</v>
      </c>
      <c r="P220" s="185" t="str">
        <f t="shared" si="117"/>
        <v>短</v>
      </c>
      <c r="Q220" s="460">
        <f t="shared" si="118"/>
        <v>15</v>
      </c>
      <c r="R220" s="461">
        <f t="shared" si="119"/>
        <v>20</v>
      </c>
      <c r="S220" s="265"/>
      <c r="T220" s="554">
        <f t="shared" si="120"/>
        <v>0</v>
      </c>
      <c r="U220" s="555" t="str">
        <f t="shared" si="121"/>
        <v>12.7cm連装砲</v>
      </c>
      <c r="V220" s="554">
        <f t="shared" si="122"/>
        <v>0</v>
      </c>
      <c r="W220" s="555" t="str">
        <f t="shared" si="123"/>
        <v>25mm連装機銃</v>
      </c>
      <c r="X220" s="554">
        <f t="shared" si="124"/>
        <v>0</v>
      </c>
      <c r="Y220" s="555" t="str">
        <f t="shared" si="125"/>
        <v>-</v>
      </c>
      <c r="Z220" s="554">
        <f t="shared" si="126"/>
        <v>0</v>
      </c>
      <c r="AA220" s="555" t="str">
        <f t="shared" si="127"/>
        <v>-</v>
      </c>
      <c r="AB220" s="265"/>
      <c r="AC220" s="185">
        <f t="shared" si="128"/>
        <v>20</v>
      </c>
      <c r="AD220" s="267" t="str">
        <f t="shared" si="129"/>
        <v>-</v>
      </c>
      <c r="AE220" s="38">
        <f t="shared" si="130"/>
        <v>100</v>
      </c>
      <c r="AF220" s="462">
        <f t="shared" si="131"/>
        <v>100</v>
      </c>
      <c r="AG220" s="262"/>
      <c r="AH220" s="460">
        <f t="shared" si="132"/>
        <v>1</v>
      </c>
      <c r="AI220" s="38">
        <f t="shared" si="133"/>
        <v>1</v>
      </c>
      <c r="AJ220" s="462">
        <f t="shared" si="134"/>
        <v>6</v>
      </c>
      <c r="AK220" s="463">
        <f t="shared" si="135"/>
        <v>0</v>
      </c>
      <c r="AL220" s="259">
        <f t="shared" si="136"/>
        <v>0</v>
      </c>
      <c r="AM220" s="176">
        <f t="shared" si="137"/>
        <v>1</v>
      </c>
      <c r="AN220" s="189">
        <f t="shared" si="138"/>
        <v>0</v>
      </c>
      <c r="AO220" s="181">
        <f t="shared" si="139"/>
        <v>1</v>
      </c>
      <c r="AP220" s="265"/>
      <c r="AQ220" s="169"/>
    </row>
    <row r="221" spans="2:43">
      <c r="B221" s="167" t="s">
        <v>1348</v>
      </c>
      <c r="C221" s="168" t="s">
        <v>564</v>
      </c>
      <c r="D221" s="45" t="str">
        <f t="shared" si="105"/>
        <v>駆逐艦</v>
      </c>
      <c r="E221" s="174">
        <f t="shared" si="106"/>
        <v>37</v>
      </c>
      <c r="F221" s="183">
        <f t="shared" si="107"/>
        <v>49</v>
      </c>
      <c r="G221" s="176">
        <f t="shared" si="108"/>
        <v>79</v>
      </c>
      <c r="H221" s="189">
        <f t="shared" si="109"/>
        <v>49</v>
      </c>
      <c r="I221" s="181">
        <f t="shared" si="110"/>
        <v>49</v>
      </c>
      <c r="J221" s="208">
        <f t="shared" si="111"/>
        <v>84</v>
      </c>
      <c r="K221" s="116">
        <f t="shared" si="112"/>
        <v>112</v>
      </c>
      <c r="L221" s="118">
        <f t="shared" si="113"/>
        <v>56</v>
      </c>
      <c r="M221" s="187">
        <f t="shared" si="114"/>
        <v>59</v>
      </c>
      <c r="N221" s="191">
        <f t="shared" si="115"/>
        <v>0</v>
      </c>
      <c r="O221" s="38" t="str">
        <f t="shared" si="116"/>
        <v>高速</v>
      </c>
      <c r="P221" s="185" t="str">
        <f t="shared" si="117"/>
        <v>短</v>
      </c>
      <c r="Q221" s="460">
        <f t="shared" si="118"/>
        <v>15</v>
      </c>
      <c r="R221" s="461">
        <f t="shared" si="119"/>
        <v>20</v>
      </c>
      <c r="S221" s="265"/>
      <c r="T221" s="554">
        <f t="shared" si="120"/>
        <v>0</v>
      </c>
      <c r="U221" s="555" t="str">
        <f t="shared" si="121"/>
        <v>10cm連装高角砲</v>
      </c>
      <c r="V221" s="554">
        <f t="shared" si="122"/>
        <v>0</v>
      </c>
      <c r="W221" s="555" t="str">
        <f t="shared" si="123"/>
        <v>61cm四連装(酸素)魚雷</v>
      </c>
      <c r="X221" s="554">
        <f t="shared" si="124"/>
        <v>0</v>
      </c>
      <c r="Y221" s="555" t="str">
        <f t="shared" si="125"/>
        <v>-</v>
      </c>
      <c r="Z221" s="554">
        <f t="shared" si="126"/>
        <v>0</v>
      </c>
      <c r="AA221" s="555" t="str">
        <f t="shared" si="127"/>
        <v>-</v>
      </c>
      <c r="AB221" s="265"/>
      <c r="AC221" s="185" t="str">
        <f t="shared" si="128"/>
        <v>-</v>
      </c>
      <c r="AD221" s="267" t="str">
        <f t="shared" si="129"/>
        <v>-</v>
      </c>
      <c r="AE221" s="38" t="str">
        <f t="shared" si="130"/>
        <v>-</v>
      </c>
      <c r="AF221" s="462" t="str">
        <f t="shared" si="131"/>
        <v>-</v>
      </c>
      <c r="AG221" s="262"/>
      <c r="AH221" s="460">
        <f t="shared" si="132"/>
        <v>1</v>
      </c>
      <c r="AI221" s="38">
        <f t="shared" si="133"/>
        <v>2</v>
      </c>
      <c r="AJ221" s="462">
        <f t="shared" si="134"/>
        <v>10</v>
      </c>
      <c r="AK221" s="463">
        <f t="shared" si="135"/>
        <v>0</v>
      </c>
      <c r="AL221" s="259">
        <f t="shared" si="136"/>
        <v>1</v>
      </c>
      <c r="AM221" s="176">
        <f t="shared" si="137"/>
        <v>1</v>
      </c>
      <c r="AN221" s="189">
        <f t="shared" si="138"/>
        <v>1</v>
      </c>
      <c r="AO221" s="181">
        <f t="shared" si="139"/>
        <v>1</v>
      </c>
      <c r="AP221" s="265"/>
      <c r="AQ221" s="169"/>
    </row>
    <row r="222" spans="2:43">
      <c r="B222" s="167" t="s">
        <v>1349</v>
      </c>
      <c r="C222" s="168" t="s">
        <v>359</v>
      </c>
      <c r="D222" s="45" t="str">
        <f t="shared" si="105"/>
        <v>重巡洋艦</v>
      </c>
      <c r="E222" s="174">
        <f t="shared" si="106"/>
        <v>42</v>
      </c>
      <c r="F222" s="183">
        <f t="shared" si="107"/>
        <v>54</v>
      </c>
      <c r="G222" s="176">
        <f t="shared" si="108"/>
        <v>59</v>
      </c>
      <c r="H222" s="189">
        <f t="shared" si="109"/>
        <v>59</v>
      </c>
      <c r="I222" s="181">
        <f t="shared" si="110"/>
        <v>37</v>
      </c>
      <c r="J222" s="208">
        <f t="shared" si="111"/>
        <v>0</v>
      </c>
      <c r="K222" s="116">
        <f t="shared" si="112"/>
        <v>89</v>
      </c>
      <c r="L222" s="118">
        <f t="shared" si="113"/>
        <v>54</v>
      </c>
      <c r="M222" s="187">
        <f t="shared" si="114"/>
        <v>69</v>
      </c>
      <c r="N222" s="191">
        <f t="shared" si="115"/>
        <v>6</v>
      </c>
      <c r="O222" s="38" t="str">
        <f t="shared" si="116"/>
        <v>高速</v>
      </c>
      <c r="P222" s="185" t="str">
        <f t="shared" si="117"/>
        <v>中</v>
      </c>
      <c r="Q222" s="171">
        <f t="shared" si="118"/>
        <v>35</v>
      </c>
      <c r="R222" s="180">
        <f t="shared" si="119"/>
        <v>50</v>
      </c>
      <c r="S222" s="265"/>
      <c r="T222" s="554">
        <f t="shared" si="120"/>
        <v>2</v>
      </c>
      <c r="U222" s="555" t="str">
        <f t="shared" si="121"/>
        <v>20.3cm連装砲</v>
      </c>
      <c r="V222" s="554">
        <f t="shared" si="122"/>
        <v>2</v>
      </c>
      <c r="W222" s="555" t="str">
        <f t="shared" si="123"/>
        <v>7.7mm機銃</v>
      </c>
      <c r="X222" s="554">
        <f t="shared" si="124"/>
        <v>2</v>
      </c>
      <c r="Y222" s="555" t="str">
        <f t="shared" si="125"/>
        <v>-</v>
      </c>
      <c r="Z222" s="554">
        <f t="shared" si="126"/>
        <v>0</v>
      </c>
      <c r="AA222" s="555" t="str">
        <f t="shared" si="127"/>
        <v>-</v>
      </c>
      <c r="AB222" s="265"/>
      <c r="AC222" s="185">
        <f t="shared" si="128"/>
        <v>25</v>
      </c>
      <c r="AD222" s="267" t="str">
        <f t="shared" si="129"/>
        <v>-</v>
      </c>
      <c r="AE222" s="38">
        <f t="shared" si="130"/>
        <v>250</v>
      </c>
      <c r="AF222" s="52">
        <f t="shared" si="131"/>
        <v>300</v>
      </c>
      <c r="AG222" s="262"/>
      <c r="AH222" s="171">
        <f t="shared" si="132"/>
        <v>2</v>
      </c>
      <c r="AI222" s="38">
        <f t="shared" si="133"/>
        <v>2</v>
      </c>
      <c r="AJ222" s="52">
        <f t="shared" si="134"/>
        <v>10</v>
      </c>
      <c r="AK222" s="41">
        <f t="shared" si="135"/>
        <v>1</v>
      </c>
      <c r="AL222" s="259">
        <f t="shared" si="136"/>
        <v>2</v>
      </c>
      <c r="AM222" s="176">
        <f t="shared" si="137"/>
        <v>1</v>
      </c>
      <c r="AN222" s="189">
        <f t="shared" si="138"/>
        <v>0</v>
      </c>
      <c r="AO222" s="181">
        <f t="shared" si="139"/>
        <v>2</v>
      </c>
      <c r="AP222" s="265"/>
      <c r="AQ222" s="169"/>
    </row>
    <row r="223" spans="2:43">
      <c r="B223" s="167" t="s">
        <v>1350</v>
      </c>
      <c r="C223" s="168" t="s">
        <v>565</v>
      </c>
      <c r="D223" s="45" t="str">
        <f t="shared" si="105"/>
        <v>重巡洋艦</v>
      </c>
      <c r="E223" s="174">
        <f t="shared" si="106"/>
        <v>55</v>
      </c>
      <c r="F223" s="183">
        <f t="shared" si="107"/>
        <v>66</v>
      </c>
      <c r="G223" s="176">
        <f t="shared" si="108"/>
        <v>59</v>
      </c>
      <c r="H223" s="189">
        <f t="shared" si="109"/>
        <v>59</v>
      </c>
      <c r="I223" s="181">
        <f t="shared" si="110"/>
        <v>64</v>
      </c>
      <c r="J223" s="208">
        <f t="shared" si="111"/>
        <v>0</v>
      </c>
      <c r="K223" s="116">
        <f t="shared" si="112"/>
        <v>95</v>
      </c>
      <c r="L223" s="118">
        <f t="shared" si="113"/>
        <v>69</v>
      </c>
      <c r="M223" s="187">
        <f t="shared" si="114"/>
        <v>59</v>
      </c>
      <c r="N223" s="191">
        <f t="shared" si="115"/>
        <v>8</v>
      </c>
      <c r="O223" s="38" t="str">
        <f t="shared" si="116"/>
        <v>高速</v>
      </c>
      <c r="P223" s="185" t="str">
        <f t="shared" si="117"/>
        <v>中</v>
      </c>
      <c r="Q223" s="460">
        <f t="shared" si="118"/>
        <v>35</v>
      </c>
      <c r="R223" s="461">
        <f t="shared" si="119"/>
        <v>60</v>
      </c>
      <c r="S223" s="265"/>
      <c r="T223" s="554">
        <f t="shared" si="120"/>
        <v>2</v>
      </c>
      <c r="U223" s="555" t="str">
        <f t="shared" si="121"/>
        <v>20.3cm連装砲</v>
      </c>
      <c r="V223" s="554">
        <f t="shared" si="122"/>
        <v>2</v>
      </c>
      <c r="W223" s="555" t="str">
        <f t="shared" si="123"/>
        <v>25mm連装機銃</v>
      </c>
      <c r="X223" s="554">
        <f t="shared" si="124"/>
        <v>2</v>
      </c>
      <c r="Y223" s="555" t="str">
        <f t="shared" si="125"/>
        <v>61cm四連装魚雷</v>
      </c>
      <c r="Z223" s="554">
        <f t="shared" si="126"/>
        <v>2</v>
      </c>
      <c r="AA223" s="555" t="str">
        <f t="shared" si="127"/>
        <v>-</v>
      </c>
      <c r="AB223" s="265"/>
      <c r="AC223" s="185">
        <f t="shared" si="128"/>
        <v>55</v>
      </c>
      <c r="AD223" s="267" t="str">
        <f t="shared" si="129"/>
        <v>-</v>
      </c>
      <c r="AE223" s="38">
        <f t="shared" si="130"/>
        <v>380</v>
      </c>
      <c r="AF223" s="462">
        <f t="shared" si="131"/>
        <v>480</v>
      </c>
      <c r="AG223" s="262"/>
      <c r="AH223" s="460">
        <f t="shared" si="132"/>
        <v>3</v>
      </c>
      <c r="AI223" s="38">
        <f t="shared" si="133"/>
        <v>6</v>
      </c>
      <c r="AJ223" s="462">
        <f t="shared" si="134"/>
        <v>15</v>
      </c>
      <c r="AK223" s="463">
        <f t="shared" si="135"/>
        <v>1</v>
      </c>
      <c r="AL223" s="259">
        <f t="shared" si="136"/>
        <v>2</v>
      </c>
      <c r="AM223" s="176">
        <f t="shared" si="137"/>
        <v>1</v>
      </c>
      <c r="AN223" s="189">
        <f t="shared" si="138"/>
        <v>1</v>
      </c>
      <c r="AO223" s="181">
        <f t="shared" si="139"/>
        <v>2</v>
      </c>
      <c r="AP223" s="265"/>
      <c r="AQ223" s="169"/>
    </row>
    <row r="224" spans="2:43">
      <c r="B224" s="167">
        <v>121</v>
      </c>
      <c r="C224" s="168" t="s">
        <v>566</v>
      </c>
      <c r="D224" s="45" t="str">
        <f t="shared" si="105"/>
        <v>軽空母</v>
      </c>
      <c r="E224" s="174">
        <f t="shared" si="106"/>
        <v>65</v>
      </c>
      <c r="F224" s="183">
        <f t="shared" si="107"/>
        <v>34</v>
      </c>
      <c r="G224" s="176">
        <f t="shared" si="108"/>
        <v>0</v>
      </c>
      <c r="H224" s="189">
        <f t="shared" si="109"/>
        <v>72</v>
      </c>
      <c r="I224" s="181">
        <f t="shared" si="110"/>
        <v>65</v>
      </c>
      <c r="J224" s="208">
        <f t="shared" si="111"/>
        <v>0</v>
      </c>
      <c r="K224" s="116">
        <f t="shared" si="112"/>
        <v>86</v>
      </c>
      <c r="L224" s="118">
        <f t="shared" si="113"/>
        <v>99</v>
      </c>
      <c r="M224" s="187">
        <f t="shared" si="114"/>
        <v>59</v>
      </c>
      <c r="N224" s="191">
        <f t="shared" si="115"/>
        <v>59</v>
      </c>
      <c r="O224" s="38" t="str">
        <f t="shared" si="116"/>
        <v>高速</v>
      </c>
      <c r="P224" s="185" t="str">
        <f t="shared" si="117"/>
        <v>短</v>
      </c>
      <c r="Q224" s="460">
        <f t="shared" si="118"/>
        <v>45</v>
      </c>
      <c r="R224" s="461">
        <f t="shared" si="119"/>
        <v>40</v>
      </c>
      <c r="S224" s="265"/>
      <c r="T224" s="554">
        <f t="shared" si="120"/>
        <v>24</v>
      </c>
      <c r="U224" s="555" t="str">
        <f t="shared" si="121"/>
        <v>零式艦戦52型</v>
      </c>
      <c r="V224" s="554">
        <f t="shared" si="122"/>
        <v>16</v>
      </c>
      <c r="W224" s="555" t="str">
        <f t="shared" si="123"/>
        <v>25mm連装機銃</v>
      </c>
      <c r="X224" s="554">
        <f t="shared" si="124"/>
        <v>11</v>
      </c>
      <c r="Y224" s="555" t="str">
        <f t="shared" si="125"/>
        <v>12cm30連装噴進砲</v>
      </c>
      <c r="Z224" s="554">
        <f t="shared" si="126"/>
        <v>8</v>
      </c>
      <c r="AA224" s="555" t="str">
        <f t="shared" si="127"/>
        <v>-</v>
      </c>
      <c r="AB224" s="265"/>
      <c r="AC224" s="185" t="str">
        <f t="shared" si="128"/>
        <v>-</v>
      </c>
      <c r="AD224" s="267" t="str">
        <f t="shared" si="129"/>
        <v>-</v>
      </c>
      <c r="AE224" s="38" t="str">
        <f t="shared" si="130"/>
        <v>-</v>
      </c>
      <c r="AF224" s="462" t="str">
        <f t="shared" si="131"/>
        <v>-</v>
      </c>
      <c r="AG224" s="262"/>
      <c r="AH224" s="460">
        <f t="shared" si="132"/>
        <v>5</v>
      </c>
      <c r="AI224" s="38">
        <f t="shared" si="133"/>
        <v>10</v>
      </c>
      <c r="AJ224" s="462">
        <f t="shared" si="134"/>
        <v>24</v>
      </c>
      <c r="AK224" s="463">
        <f t="shared" si="135"/>
        <v>7</v>
      </c>
      <c r="AL224" s="259">
        <f t="shared" si="136"/>
        <v>0</v>
      </c>
      <c r="AM224" s="176">
        <f t="shared" si="137"/>
        <v>0</v>
      </c>
      <c r="AN224" s="189">
        <f t="shared" si="138"/>
        <v>3</v>
      </c>
      <c r="AO224" s="181">
        <f t="shared" si="139"/>
        <v>3</v>
      </c>
      <c r="AP224" s="265"/>
      <c r="AQ224" s="169"/>
    </row>
    <row r="225" spans="2:43">
      <c r="B225" s="167">
        <v>122</v>
      </c>
      <c r="C225" s="168" t="s">
        <v>567</v>
      </c>
      <c r="D225" s="45" t="str">
        <f t="shared" si="105"/>
        <v>軽空母</v>
      </c>
      <c r="E225" s="174">
        <f t="shared" si="106"/>
        <v>65</v>
      </c>
      <c r="F225" s="183">
        <f t="shared" si="107"/>
        <v>34</v>
      </c>
      <c r="G225" s="176">
        <f t="shared" si="108"/>
        <v>0</v>
      </c>
      <c r="H225" s="189">
        <f t="shared" si="109"/>
        <v>72</v>
      </c>
      <c r="I225" s="181">
        <f t="shared" si="110"/>
        <v>65</v>
      </c>
      <c r="J225" s="208">
        <f t="shared" si="111"/>
        <v>0</v>
      </c>
      <c r="K225" s="116">
        <f t="shared" si="112"/>
        <v>86</v>
      </c>
      <c r="L225" s="118">
        <f t="shared" si="113"/>
        <v>99</v>
      </c>
      <c r="M225" s="187">
        <f t="shared" si="114"/>
        <v>59</v>
      </c>
      <c r="N225" s="191">
        <f t="shared" si="115"/>
        <v>59</v>
      </c>
      <c r="O225" s="38" t="str">
        <f t="shared" si="116"/>
        <v>高速</v>
      </c>
      <c r="P225" s="185" t="str">
        <f t="shared" si="117"/>
        <v>短</v>
      </c>
      <c r="Q225" s="460">
        <f t="shared" si="118"/>
        <v>45</v>
      </c>
      <c r="R225" s="461">
        <f t="shared" si="119"/>
        <v>40</v>
      </c>
      <c r="S225" s="265"/>
      <c r="T225" s="554">
        <f t="shared" si="120"/>
        <v>24</v>
      </c>
      <c r="U225" s="555" t="str">
        <f t="shared" si="121"/>
        <v>零式艦戦52型</v>
      </c>
      <c r="V225" s="554">
        <f t="shared" si="122"/>
        <v>16</v>
      </c>
      <c r="W225" s="555" t="str">
        <f t="shared" si="123"/>
        <v>25mm連装機銃</v>
      </c>
      <c r="X225" s="554">
        <f t="shared" si="124"/>
        <v>11</v>
      </c>
      <c r="Y225" s="555" t="str">
        <f t="shared" si="125"/>
        <v>12cm30連装噴進砲</v>
      </c>
      <c r="Z225" s="554">
        <f t="shared" si="126"/>
        <v>8</v>
      </c>
      <c r="AA225" s="555" t="str">
        <f t="shared" si="127"/>
        <v>-</v>
      </c>
      <c r="AB225" s="265"/>
      <c r="AC225" s="185" t="str">
        <f t="shared" si="128"/>
        <v>-</v>
      </c>
      <c r="AD225" s="267" t="str">
        <f t="shared" si="129"/>
        <v>-</v>
      </c>
      <c r="AE225" s="38" t="str">
        <f t="shared" si="130"/>
        <v>-</v>
      </c>
      <c r="AF225" s="462" t="str">
        <f t="shared" si="131"/>
        <v>-</v>
      </c>
      <c r="AG225" s="262"/>
      <c r="AH225" s="460">
        <f t="shared" si="132"/>
        <v>5</v>
      </c>
      <c r="AI225" s="38">
        <f t="shared" si="133"/>
        <v>10</v>
      </c>
      <c r="AJ225" s="462">
        <f t="shared" si="134"/>
        <v>24</v>
      </c>
      <c r="AK225" s="463">
        <f t="shared" si="135"/>
        <v>7</v>
      </c>
      <c r="AL225" s="259">
        <f t="shared" si="136"/>
        <v>0</v>
      </c>
      <c r="AM225" s="176">
        <f t="shared" si="137"/>
        <v>0</v>
      </c>
      <c r="AN225" s="189">
        <f t="shared" si="138"/>
        <v>3</v>
      </c>
      <c r="AO225" s="181">
        <f t="shared" si="139"/>
        <v>3</v>
      </c>
      <c r="AP225" s="265"/>
      <c r="AQ225" s="169"/>
    </row>
    <row r="226" spans="2:43">
      <c r="B226" s="167" t="s">
        <v>1351</v>
      </c>
      <c r="C226" s="168" t="s">
        <v>462</v>
      </c>
      <c r="D226" s="45" t="str">
        <f t="shared" si="105"/>
        <v>潜水艦</v>
      </c>
      <c r="E226" s="174">
        <f t="shared" si="106"/>
        <v>18</v>
      </c>
      <c r="F226" s="183">
        <f t="shared" si="107"/>
        <v>9</v>
      </c>
      <c r="G226" s="176">
        <f t="shared" si="108"/>
        <v>79</v>
      </c>
      <c r="H226" s="189">
        <f t="shared" si="109"/>
        <v>0</v>
      </c>
      <c r="I226" s="181">
        <f t="shared" si="110"/>
        <v>18</v>
      </c>
      <c r="J226" s="208">
        <f t="shared" si="111"/>
        <v>0</v>
      </c>
      <c r="K226" s="116">
        <f t="shared" si="112"/>
        <v>49</v>
      </c>
      <c r="L226" s="118">
        <f t="shared" si="113"/>
        <v>55</v>
      </c>
      <c r="M226" s="187">
        <f t="shared" si="114"/>
        <v>49</v>
      </c>
      <c r="N226" s="191">
        <f t="shared" si="115"/>
        <v>0</v>
      </c>
      <c r="O226" s="38" t="str">
        <f t="shared" si="116"/>
        <v>低速</v>
      </c>
      <c r="P226" s="185" t="str">
        <f t="shared" si="117"/>
        <v>短</v>
      </c>
      <c r="Q226" s="460">
        <f t="shared" si="118"/>
        <v>10</v>
      </c>
      <c r="R226" s="461">
        <f t="shared" si="119"/>
        <v>20</v>
      </c>
      <c r="S226" s="265"/>
      <c r="T226" s="554">
        <f t="shared" si="120"/>
        <v>0</v>
      </c>
      <c r="U226" s="555" t="str">
        <f t="shared" si="121"/>
        <v>-</v>
      </c>
      <c r="V226" s="554">
        <f t="shared" si="122"/>
        <v>0</v>
      </c>
      <c r="W226" s="555" t="str">
        <f t="shared" si="123"/>
        <v>-</v>
      </c>
      <c r="X226" s="554">
        <f t="shared" si="124"/>
        <v>0</v>
      </c>
      <c r="Y226" s="555" t="str">
        <f t="shared" si="125"/>
        <v>-</v>
      </c>
      <c r="Z226" s="554">
        <f t="shared" si="126"/>
        <v>0</v>
      </c>
      <c r="AA226" s="555" t="str">
        <f t="shared" si="127"/>
        <v>-</v>
      </c>
      <c r="AB226" s="265"/>
      <c r="AC226" s="185">
        <f t="shared" si="128"/>
        <v>50</v>
      </c>
      <c r="AD226" s="267" t="str">
        <f t="shared" si="129"/>
        <v>-</v>
      </c>
      <c r="AE226" s="38">
        <f t="shared" si="130"/>
        <v>140</v>
      </c>
      <c r="AF226" s="462">
        <f t="shared" si="131"/>
        <v>200</v>
      </c>
      <c r="AG226" s="262"/>
      <c r="AH226" s="460">
        <f t="shared" si="132"/>
        <v>1</v>
      </c>
      <c r="AI226" s="38">
        <f t="shared" si="133"/>
        <v>2</v>
      </c>
      <c r="AJ226" s="462">
        <f t="shared" si="134"/>
        <v>2</v>
      </c>
      <c r="AK226" s="463">
        <f t="shared" si="135"/>
        <v>1</v>
      </c>
      <c r="AL226" s="259">
        <f t="shared" si="136"/>
        <v>0</v>
      </c>
      <c r="AM226" s="176">
        <f t="shared" si="137"/>
        <v>2</v>
      </c>
      <c r="AN226" s="189">
        <f t="shared" si="138"/>
        <v>0</v>
      </c>
      <c r="AO226" s="181">
        <f t="shared" si="139"/>
        <v>0</v>
      </c>
      <c r="AP226" s="265"/>
      <c r="AQ226" s="169"/>
    </row>
    <row r="227" spans="2:43">
      <c r="B227" s="167" t="s">
        <v>1353</v>
      </c>
      <c r="C227" s="168" t="s">
        <v>647</v>
      </c>
      <c r="D227" s="45" t="str">
        <f t="shared" si="105"/>
        <v>潜水空母</v>
      </c>
      <c r="E227" s="174">
        <f t="shared" si="106"/>
        <v>22</v>
      </c>
      <c r="F227" s="183">
        <f t="shared" si="107"/>
        <v>12</v>
      </c>
      <c r="G227" s="176">
        <f t="shared" si="108"/>
        <v>89</v>
      </c>
      <c r="H227" s="189">
        <f t="shared" si="109"/>
        <v>0</v>
      </c>
      <c r="I227" s="181">
        <f t="shared" si="110"/>
        <v>19</v>
      </c>
      <c r="J227" s="208">
        <f t="shared" si="111"/>
        <v>0</v>
      </c>
      <c r="K227" s="116">
        <f t="shared" si="112"/>
        <v>69</v>
      </c>
      <c r="L227" s="118">
        <f t="shared" si="113"/>
        <v>52</v>
      </c>
      <c r="M227" s="187">
        <f t="shared" si="114"/>
        <v>59</v>
      </c>
      <c r="N227" s="191">
        <f t="shared" si="115"/>
        <v>2</v>
      </c>
      <c r="O227" s="38" t="str">
        <f t="shared" si="116"/>
        <v>低速</v>
      </c>
      <c r="P227" s="185" t="str">
        <f t="shared" si="117"/>
        <v>短</v>
      </c>
      <c r="Q227" s="460">
        <f t="shared" si="118"/>
        <v>10</v>
      </c>
      <c r="R227" s="461">
        <f t="shared" si="119"/>
        <v>25</v>
      </c>
      <c r="S227" s="265"/>
      <c r="T227" s="554">
        <f t="shared" si="120"/>
        <v>1</v>
      </c>
      <c r="U227" s="555" t="str">
        <f t="shared" si="121"/>
        <v>-</v>
      </c>
      <c r="V227" s="554">
        <f t="shared" si="122"/>
        <v>1</v>
      </c>
      <c r="W227" s="555" t="str">
        <f t="shared" si="123"/>
        <v>-</v>
      </c>
      <c r="X227" s="554">
        <f t="shared" si="124"/>
        <v>0</v>
      </c>
      <c r="Y227" s="555" t="str">
        <f t="shared" si="125"/>
        <v>-</v>
      </c>
      <c r="Z227" s="554">
        <f t="shared" si="126"/>
        <v>0</v>
      </c>
      <c r="AA227" s="555" t="str">
        <f t="shared" si="127"/>
        <v>-</v>
      </c>
      <c r="AB227" s="265"/>
      <c r="AC227" s="185" t="str">
        <f t="shared" si="128"/>
        <v>-</v>
      </c>
      <c r="AD227" s="267" t="str">
        <f t="shared" si="129"/>
        <v>-</v>
      </c>
      <c r="AE227" s="38" t="str">
        <f t="shared" si="130"/>
        <v>-</v>
      </c>
      <c r="AF227" s="462" t="str">
        <f t="shared" si="131"/>
        <v>-</v>
      </c>
      <c r="AG227" s="262"/>
      <c r="AH227" s="460">
        <f t="shared" si="132"/>
        <v>1</v>
      </c>
      <c r="AI227" s="38">
        <f t="shared" si="133"/>
        <v>2</v>
      </c>
      <c r="AJ227" s="462">
        <f t="shared" si="134"/>
        <v>2</v>
      </c>
      <c r="AK227" s="463">
        <f t="shared" si="135"/>
        <v>2</v>
      </c>
      <c r="AL227" s="259">
        <f t="shared" si="136"/>
        <v>0</v>
      </c>
      <c r="AM227" s="176">
        <f t="shared" si="137"/>
        <v>2</v>
      </c>
      <c r="AN227" s="189">
        <f t="shared" si="138"/>
        <v>1</v>
      </c>
      <c r="AO227" s="181">
        <f t="shared" si="139"/>
        <v>0</v>
      </c>
      <c r="AP227" s="265"/>
      <c r="AQ227" s="169"/>
    </row>
    <row r="228" spans="2:43">
      <c r="B228" s="167">
        <v>124</v>
      </c>
      <c r="C228" s="168" t="s">
        <v>361</v>
      </c>
      <c r="D228" s="45" t="str">
        <f t="shared" si="105"/>
        <v>重巡洋艦</v>
      </c>
      <c r="E228" s="174">
        <f t="shared" si="106"/>
        <v>46</v>
      </c>
      <c r="F228" s="183">
        <f t="shared" si="107"/>
        <v>59</v>
      </c>
      <c r="G228" s="176">
        <f t="shared" si="108"/>
        <v>69</v>
      </c>
      <c r="H228" s="189">
        <f t="shared" si="109"/>
        <v>59</v>
      </c>
      <c r="I228" s="181">
        <f t="shared" si="110"/>
        <v>59</v>
      </c>
      <c r="J228" s="208">
        <f t="shared" si="111"/>
        <v>0</v>
      </c>
      <c r="K228" s="116">
        <f t="shared" si="112"/>
        <v>79</v>
      </c>
      <c r="L228" s="118">
        <f t="shared" si="113"/>
        <v>53</v>
      </c>
      <c r="M228" s="187">
        <f t="shared" si="114"/>
        <v>49</v>
      </c>
      <c r="N228" s="191">
        <f t="shared" si="115"/>
        <v>6</v>
      </c>
      <c r="O228" s="38" t="str">
        <f t="shared" si="116"/>
        <v>高速</v>
      </c>
      <c r="P228" s="185" t="str">
        <f t="shared" si="117"/>
        <v>中</v>
      </c>
      <c r="Q228" s="171">
        <f t="shared" si="118"/>
        <v>40</v>
      </c>
      <c r="R228" s="180">
        <f t="shared" si="119"/>
        <v>65</v>
      </c>
      <c r="S228" s="265"/>
      <c r="T228" s="554">
        <f t="shared" si="120"/>
        <v>2</v>
      </c>
      <c r="U228" s="555" t="str">
        <f t="shared" si="121"/>
        <v>20.3cm連装砲</v>
      </c>
      <c r="V228" s="554">
        <f t="shared" si="122"/>
        <v>2</v>
      </c>
      <c r="W228" s="555" t="str">
        <f t="shared" si="123"/>
        <v>零式水上偵察機</v>
      </c>
      <c r="X228" s="554">
        <f t="shared" si="124"/>
        <v>2</v>
      </c>
      <c r="Y228" s="555" t="str">
        <f t="shared" si="125"/>
        <v>-</v>
      </c>
      <c r="Z228" s="554">
        <f t="shared" si="126"/>
        <v>0</v>
      </c>
      <c r="AA228" s="555" t="str">
        <f t="shared" si="127"/>
        <v>-</v>
      </c>
      <c r="AB228" s="265"/>
      <c r="AC228" s="185">
        <f t="shared" si="128"/>
        <v>35</v>
      </c>
      <c r="AD228" s="267" t="str">
        <f t="shared" si="129"/>
        <v>-</v>
      </c>
      <c r="AE228" s="38">
        <f t="shared" si="130"/>
        <v>270</v>
      </c>
      <c r="AF228" s="52">
        <f t="shared" si="131"/>
        <v>110</v>
      </c>
      <c r="AG228" s="262"/>
      <c r="AH228" s="171">
        <f t="shared" si="132"/>
        <v>2</v>
      </c>
      <c r="AI228" s="38">
        <f t="shared" si="133"/>
        <v>3</v>
      </c>
      <c r="AJ228" s="52">
        <f t="shared" si="134"/>
        <v>12</v>
      </c>
      <c r="AK228" s="41">
        <f t="shared" si="135"/>
        <v>1</v>
      </c>
      <c r="AL228" s="259">
        <f t="shared" si="136"/>
        <v>2</v>
      </c>
      <c r="AM228" s="176">
        <f t="shared" si="137"/>
        <v>1</v>
      </c>
      <c r="AN228" s="189">
        <f t="shared" si="138"/>
        <v>0</v>
      </c>
      <c r="AO228" s="181">
        <f t="shared" si="139"/>
        <v>2</v>
      </c>
      <c r="AP228" s="265"/>
      <c r="AQ228" s="169"/>
    </row>
    <row r="229" spans="2:43">
      <c r="B229" s="167">
        <v>125</v>
      </c>
      <c r="C229" s="168" t="s">
        <v>363</v>
      </c>
      <c r="D229" s="45" t="str">
        <f t="shared" si="105"/>
        <v>重巡洋艦</v>
      </c>
      <c r="E229" s="174">
        <f t="shared" si="106"/>
        <v>46</v>
      </c>
      <c r="F229" s="183">
        <f t="shared" si="107"/>
        <v>59</v>
      </c>
      <c r="G229" s="176">
        <f t="shared" si="108"/>
        <v>69</v>
      </c>
      <c r="H229" s="189">
        <f t="shared" si="109"/>
        <v>59</v>
      </c>
      <c r="I229" s="181">
        <f t="shared" si="110"/>
        <v>59</v>
      </c>
      <c r="J229" s="208">
        <f t="shared" si="111"/>
        <v>0</v>
      </c>
      <c r="K229" s="116">
        <f t="shared" si="112"/>
        <v>79</v>
      </c>
      <c r="L229" s="118">
        <f t="shared" si="113"/>
        <v>53</v>
      </c>
      <c r="M229" s="187">
        <f t="shared" si="114"/>
        <v>49</v>
      </c>
      <c r="N229" s="191">
        <f t="shared" si="115"/>
        <v>6</v>
      </c>
      <c r="O229" s="38" t="str">
        <f t="shared" si="116"/>
        <v>高速</v>
      </c>
      <c r="P229" s="185" t="str">
        <f t="shared" si="117"/>
        <v>中</v>
      </c>
      <c r="Q229" s="460">
        <f t="shared" si="118"/>
        <v>40</v>
      </c>
      <c r="R229" s="461">
        <f t="shared" si="119"/>
        <v>65</v>
      </c>
      <c r="S229" s="265"/>
      <c r="T229" s="554">
        <f t="shared" si="120"/>
        <v>2</v>
      </c>
      <c r="U229" s="555" t="str">
        <f t="shared" si="121"/>
        <v>20.3cm連装砲</v>
      </c>
      <c r="V229" s="554">
        <f t="shared" si="122"/>
        <v>2</v>
      </c>
      <c r="W229" s="555" t="str">
        <f t="shared" si="123"/>
        <v>零式水上偵察機</v>
      </c>
      <c r="X229" s="554">
        <f t="shared" si="124"/>
        <v>2</v>
      </c>
      <c r="Y229" s="555" t="str">
        <f t="shared" si="125"/>
        <v>-</v>
      </c>
      <c r="Z229" s="554">
        <f t="shared" si="126"/>
        <v>0</v>
      </c>
      <c r="AA229" s="555" t="str">
        <f t="shared" si="127"/>
        <v>-</v>
      </c>
      <c r="AB229" s="265"/>
      <c r="AC229" s="185">
        <f t="shared" si="128"/>
        <v>35</v>
      </c>
      <c r="AD229" s="267" t="str">
        <f t="shared" si="129"/>
        <v>-</v>
      </c>
      <c r="AE229" s="38">
        <f t="shared" si="130"/>
        <v>270</v>
      </c>
      <c r="AF229" s="462">
        <f t="shared" si="131"/>
        <v>110</v>
      </c>
      <c r="AG229" s="262"/>
      <c r="AH229" s="460">
        <f t="shared" si="132"/>
        <v>2</v>
      </c>
      <c r="AI229" s="38">
        <f t="shared" si="133"/>
        <v>3</v>
      </c>
      <c r="AJ229" s="462">
        <f t="shared" si="134"/>
        <v>12</v>
      </c>
      <c r="AK229" s="463">
        <f t="shared" si="135"/>
        <v>1</v>
      </c>
      <c r="AL229" s="259">
        <f t="shared" si="136"/>
        <v>2</v>
      </c>
      <c r="AM229" s="176">
        <f t="shared" si="137"/>
        <v>1</v>
      </c>
      <c r="AN229" s="189">
        <f t="shared" si="138"/>
        <v>0</v>
      </c>
      <c r="AO229" s="181">
        <f t="shared" si="139"/>
        <v>2</v>
      </c>
      <c r="AP229" s="265"/>
      <c r="AQ229" s="169"/>
    </row>
    <row r="230" spans="2:43">
      <c r="B230" s="167" t="s">
        <v>1355</v>
      </c>
      <c r="C230" s="168" t="s">
        <v>365</v>
      </c>
      <c r="D230" s="45" t="str">
        <f t="shared" si="105"/>
        <v>潜水艦</v>
      </c>
      <c r="E230" s="174">
        <f t="shared" si="106"/>
        <v>14</v>
      </c>
      <c r="F230" s="183">
        <f t="shared" si="107"/>
        <v>7</v>
      </c>
      <c r="G230" s="176">
        <f t="shared" si="108"/>
        <v>59</v>
      </c>
      <c r="H230" s="189">
        <f t="shared" si="109"/>
        <v>0</v>
      </c>
      <c r="I230" s="181">
        <f t="shared" si="110"/>
        <v>17</v>
      </c>
      <c r="J230" s="208">
        <f t="shared" si="111"/>
        <v>0</v>
      </c>
      <c r="K230" s="116">
        <f t="shared" si="112"/>
        <v>52</v>
      </c>
      <c r="L230" s="118">
        <f t="shared" si="113"/>
        <v>40</v>
      </c>
      <c r="M230" s="187">
        <f t="shared" si="114"/>
        <v>49</v>
      </c>
      <c r="N230" s="191">
        <f t="shared" si="115"/>
        <v>0</v>
      </c>
      <c r="O230" s="38" t="str">
        <f t="shared" si="116"/>
        <v>低速</v>
      </c>
      <c r="P230" s="185" t="str">
        <f t="shared" si="117"/>
        <v>短</v>
      </c>
      <c r="Q230" s="460">
        <f t="shared" si="118"/>
        <v>10</v>
      </c>
      <c r="R230" s="461">
        <f t="shared" si="119"/>
        <v>20</v>
      </c>
      <c r="S230" s="265"/>
      <c r="T230" s="554">
        <f t="shared" si="120"/>
        <v>0</v>
      </c>
      <c r="U230" s="555" t="str">
        <f t="shared" si="121"/>
        <v>-</v>
      </c>
      <c r="V230" s="554">
        <f t="shared" si="122"/>
        <v>0</v>
      </c>
      <c r="W230" s="555" t="str">
        <f t="shared" si="123"/>
        <v>-</v>
      </c>
      <c r="X230" s="554">
        <f t="shared" si="124"/>
        <v>0</v>
      </c>
      <c r="Y230" s="555" t="str">
        <f t="shared" si="125"/>
        <v>-</v>
      </c>
      <c r="Z230" s="554">
        <f t="shared" si="126"/>
        <v>0</v>
      </c>
      <c r="AA230" s="555" t="str">
        <f t="shared" si="127"/>
        <v>-</v>
      </c>
      <c r="AB230" s="265"/>
      <c r="AC230" s="185">
        <f t="shared" si="128"/>
        <v>50</v>
      </c>
      <c r="AD230" s="267" t="str">
        <f t="shared" si="129"/>
        <v>-</v>
      </c>
      <c r="AE230" s="38">
        <f t="shared" si="130"/>
        <v>130</v>
      </c>
      <c r="AF230" s="462">
        <f t="shared" si="131"/>
        <v>200</v>
      </c>
      <c r="AG230" s="262"/>
      <c r="AH230" s="460">
        <f t="shared" si="132"/>
        <v>1</v>
      </c>
      <c r="AI230" s="38">
        <f t="shared" si="133"/>
        <v>2</v>
      </c>
      <c r="AJ230" s="462">
        <f t="shared" si="134"/>
        <v>2</v>
      </c>
      <c r="AK230" s="463">
        <f t="shared" si="135"/>
        <v>1</v>
      </c>
      <c r="AL230" s="259">
        <f t="shared" si="136"/>
        <v>0</v>
      </c>
      <c r="AM230" s="176">
        <f t="shared" si="137"/>
        <v>2</v>
      </c>
      <c r="AN230" s="189">
        <f t="shared" si="138"/>
        <v>0</v>
      </c>
      <c r="AO230" s="181">
        <f t="shared" si="139"/>
        <v>0</v>
      </c>
      <c r="AP230" s="265"/>
      <c r="AQ230" s="169"/>
    </row>
    <row r="231" spans="2:43">
      <c r="B231" s="167" t="s">
        <v>1356</v>
      </c>
      <c r="C231" s="168" t="s">
        <v>644</v>
      </c>
      <c r="D231" s="45" t="str">
        <f t="shared" si="105"/>
        <v>潜水艦</v>
      </c>
      <c r="E231" s="174">
        <f t="shared" si="106"/>
        <v>19</v>
      </c>
      <c r="F231" s="183">
        <f t="shared" si="107"/>
        <v>11</v>
      </c>
      <c r="G231" s="176">
        <f t="shared" si="108"/>
        <v>69</v>
      </c>
      <c r="H231" s="189">
        <f t="shared" si="109"/>
        <v>0</v>
      </c>
      <c r="I231" s="181">
        <f t="shared" si="110"/>
        <v>18</v>
      </c>
      <c r="J231" s="208">
        <f t="shared" si="111"/>
        <v>0</v>
      </c>
      <c r="K231" s="116">
        <f t="shared" si="112"/>
        <v>67</v>
      </c>
      <c r="L231" s="118">
        <f t="shared" si="113"/>
        <v>39</v>
      </c>
      <c r="M231" s="187">
        <f t="shared" si="114"/>
        <v>49</v>
      </c>
      <c r="N231" s="191">
        <f t="shared" si="115"/>
        <v>0</v>
      </c>
      <c r="O231" s="38" t="str">
        <f t="shared" si="116"/>
        <v>低速</v>
      </c>
      <c r="P231" s="185" t="str">
        <f t="shared" si="117"/>
        <v>短</v>
      </c>
      <c r="Q231" s="171">
        <f t="shared" si="118"/>
        <v>10</v>
      </c>
      <c r="R231" s="180">
        <f t="shared" si="119"/>
        <v>20</v>
      </c>
      <c r="S231" s="265"/>
      <c r="T231" s="554">
        <f t="shared" si="120"/>
        <v>0</v>
      </c>
      <c r="U231" s="555" t="str">
        <f t="shared" si="121"/>
        <v>-</v>
      </c>
      <c r="V231" s="554">
        <f t="shared" si="122"/>
        <v>0</v>
      </c>
      <c r="W231" s="555" t="str">
        <f t="shared" si="123"/>
        <v>-</v>
      </c>
      <c r="X231" s="554">
        <f t="shared" si="124"/>
        <v>0</v>
      </c>
      <c r="Y231" s="555" t="str">
        <f t="shared" si="125"/>
        <v>-</v>
      </c>
      <c r="Z231" s="554">
        <f t="shared" si="126"/>
        <v>0</v>
      </c>
      <c r="AA231" s="555" t="str">
        <f t="shared" si="127"/>
        <v>-</v>
      </c>
      <c r="AB231" s="265"/>
      <c r="AC231" s="185" t="str">
        <f t="shared" si="128"/>
        <v>-</v>
      </c>
      <c r="AD231" s="267" t="str">
        <f t="shared" si="129"/>
        <v>-</v>
      </c>
      <c r="AE231" s="38" t="str">
        <f t="shared" si="130"/>
        <v>-</v>
      </c>
      <c r="AF231" s="52" t="str">
        <f t="shared" si="131"/>
        <v>-</v>
      </c>
      <c r="AG231" s="262"/>
      <c r="AH231" s="171">
        <f t="shared" si="132"/>
        <v>1</v>
      </c>
      <c r="AI231" s="38">
        <f t="shared" si="133"/>
        <v>2</v>
      </c>
      <c r="AJ231" s="52">
        <f t="shared" si="134"/>
        <v>2</v>
      </c>
      <c r="AK231" s="41">
        <f t="shared" si="135"/>
        <v>1</v>
      </c>
      <c r="AL231" s="259">
        <f t="shared" si="136"/>
        <v>0</v>
      </c>
      <c r="AM231" s="176">
        <f t="shared" si="137"/>
        <v>2</v>
      </c>
      <c r="AN231" s="189">
        <f t="shared" si="138"/>
        <v>0</v>
      </c>
      <c r="AO231" s="181">
        <f t="shared" si="139"/>
        <v>0</v>
      </c>
      <c r="AP231" s="265"/>
      <c r="AQ231" s="169"/>
    </row>
    <row r="232" spans="2:43">
      <c r="B232" s="167" t="s">
        <v>1357</v>
      </c>
      <c r="C232" s="168" t="s">
        <v>367</v>
      </c>
      <c r="D232" s="45" t="str">
        <f t="shared" si="105"/>
        <v>潜水艦</v>
      </c>
      <c r="E232" s="174">
        <f t="shared" si="106"/>
        <v>18</v>
      </c>
      <c r="F232" s="183">
        <f t="shared" si="107"/>
        <v>9</v>
      </c>
      <c r="G232" s="176">
        <f t="shared" si="108"/>
        <v>69</v>
      </c>
      <c r="H232" s="189">
        <f t="shared" si="109"/>
        <v>0</v>
      </c>
      <c r="I232" s="181">
        <f t="shared" si="110"/>
        <v>19</v>
      </c>
      <c r="J232" s="208">
        <f t="shared" si="111"/>
        <v>0</v>
      </c>
      <c r="K232" s="116">
        <f t="shared" si="112"/>
        <v>49</v>
      </c>
      <c r="L232" s="118">
        <f t="shared" si="113"/>
        <v>55</v>
      </c>
      <c r="M232" s="187">
        <f t="shared" si="114"/>
        <v>79</v>
      </c>
      <c r="N232" s="191">
        <f t="shared" si="115"/>
        <v>0</v>
      </c>
      <c r="O232" s="38" t="str">
        <f t="shared" si="116"/>
        <v>低速</v>
      </c>
      <c r="P232" s="185" t="str">
        <f t="shared" si="117"/>
        <v>短</v>
      </c>
      <c r="Q232" s="460">
        <f t="shared" si="118"/>
        <v>10</v>
      </c>
      <c r="R232" s="461">
        <f t="shared" si="119"/>
        <v>20</v>
      </c>
      <c r="S232" s="265"/>
      <c r="T232" s="554">
        <f t="shared" si="120"/>
        <v>0</v>
      </c>
      <c r="U232" s="555" t="str">
        <f t="shared" si="121"/>
        <v>-</v>
      </c>
      <c r="V232" s="554">
        <f t="shared" si="122"/>
        <v>0</v>
      </c>
      <c r="W232" s="555" t="str">
        <f t="shared" si="123"/>
        <v>-</v>
      </c>
      <c r="X232" s="554">
        <f t="shared" si="124"/>
        <v>0</v>
      </c>
      <c r="Y232" s="555" t="str">
        <f t="shared" si="125"/>
        <v>-</v>
      </c>
      <c r="Z232" s="554">
        <f t="shared" si="126"/>
        <v>0</v>
      </c>
      <c r="AA232" s="555" t="str">
        <f t="shared" si="127"/>
        <v>-</v>
      </c>
      <c r="AB232" s="265"/>
      <c r="AC232" s="185">
        <f t="shared" si="128"/>
        <v>50</v>
      </c>
      <c r="AD232" s="267" t="str">
        <f t="shared" si="129"/>
        <v>-</v>
      </c>
      <c r="AE232" s="38">
        <f t="shared" si="130"/>
        <v>140</v>
      </c>
      <c r="AF232" s="462">
        <f t="shared" si="131"/>
        <v>200</v>
      </c>
      <c r="AG232" s="262"/>
      <c r="AH232" s="460">
        <f t="shared" si="132"/>
        <v>1</v>
      </c>
      <c r="AI232" s="38">
        <f t="shared" si="133"/>
        <v>2</v>
      </c>
      <c r="AJ232" s="462">
        <f t="shared" si="134"/>
        <v>2</v>
      </c>
      <c r="AK232" s="463">
        <f t="shared" si="135"/>
        <v>1</v>
      </c>
      <c r="AL232" s="259">
        <f t="shared" si="136"/>
        <v>0</v>
      </c>
      <c r="AM232" s="176">
        <f t="shared" si="137"/>
        <v>2</v>
      </c>
      <c r="AN232" s="189">
        <f t="shared" si="138"/>
        <v>0</v>
      </c>
      <c r="AO232" s="181">
        <f t="shared" si="139"/>
        <v>0</v>
      </c>
      <c r="AP232" s="265"/>
      <c r="AQ232" s="169"/>
    </row>
    <row r="233" spans="2:43">
      <c r="B233" s="167" t="s">
        <v>1358</v>
      </c>
      <c r="C233" s="168" t="s">
        <v>645</v>
      </c>
      <c r="D233" s="45" t="str">
        <f t="shared" si="105"/>
        <v>潜水空母</v>
      </c>
      <c r="E233" s="174">
        <f t="shared" si="106"/>
        <v>22</v>
      </c>
      <c r="F233" s="183">
        <f t="shared" si="107"/>
        <v>12</v>
      </c>
      <c r="G233" s="176">
        <f t="shared" si="108"/>
        <v>84</v>
      </c>
      <c r="H233" s="189">
        <f t="shared" si="109"/>
        <v>0</v>
      </c>
      <c r="I233" s="181">
        <f t="shared" si="110"/>
        <v>19</v>
      </c>
      <c r="J233" s="208">
        <f t="shared" si="111"/>
        <v>0</v>
      </c>
      <c r="K233" s="116">
        <f t="shared" si="112"/>
        <v>68</v>
      </c>
      <c r="L233" s="118">
        <f t="shared" si="113"/>
        <v>52</v>
      </c>
      <c r="M233" s="187">
        <f t="shared" si="114"/>
        <v>79</v>
      </c>
      <c r="N233" s="191">
        <f t="shared" si="115"/>
        <v>2</v>
      </c>
      <c r="O233" s="38" t="str">
        <f t="shared" si="116"/>
        <v>低速</v>
      </c>
      <c r="P233" s="185" t="str">
        <f t="shared" si="117"/>
        <v>短</v>
      </c>
      <c r="Q233" s="460">
        <f t="shared" si="118"/>
        <v>10</v>
      </c>
      <c r="R233" s="461">
        <f t="shared" si="119"/>
        <v>25</v>
      </c>
      <c r="S233" s="265"/>
      <c r="T233" s="554">
        <f t="shared" si="120"/>
        <v>1</v>
      </c>
      <c r="U233" s="555" t="str">
        <f t="shared" si="121"/>
        <v>-</v>
      </c>
      <c r="V233" s="554">
        <f t="shared" si="122"/>
        <v>1</v>
      </c>
      <c r="W233" s="555" t="str">
        <f t="shared" si="123"/>
        <v>-</v>
      </c>
      <c r="X233" s="554">
        <f t="shared" si="124"/>
        <v>0</v>
      </c>
      <c r="Y233" s="555" t="str">
        <f t="shared" si="125"/>
        <v>-</v>
      </c>
      <c r="Z233" s="554">
        <f t="shared" si="126"/>
        <v>0</v>
      </c>
      <c r="AA233" s="555" t="str">
        <f t="shared" si="127"/>
        <v>-</v>
      </c>
      <c r="AB233" s="265"/>
      <c r="AC233" s="185" t="str">
        <f t="shared" si="128"/>
        <v>-</v>
      </c>
      <c r="AD233" s="267" t="str">
        <f t="shared" si="129"/>
        <v>-</v>
      </c>
      <c r="AE233" s="38" t="str">
        <f t="shared" si="130"/>
        <v>-</v>
      </c>
      <c r="AF233" s="462" t="str">
        <f t="shared" si="131"/>
        <v>-</v>
      </c>
      <c r="AG233" s="262"/>
      <c r="AH233" s="460">
        <f t="shared" si="132"/>
        <v>1</v>
      </c>
      <c r="AI233" s="38">
        <f t="shared" si="133"/>
        <v>2</v>
      </c>
      <c r="AJ233" s="462">
        <f t="shared" si="134"/>
        <v>2</v>
      </c>
      <c r="AK233" s="463">
        <f t="shared" si="135"/>
        <v>2</v>
      </c>
      <c r="AL233" s="259">
        <f t="shared" si="136"/>
        <v>0</v>
      </c>
      <c r="AM233" s="176">
        <f t="shared" si="137"/>
        <v>2</v>
      </c>
      <c r="AN233" s="189">
        <f t="shared" si="138"/>
        <v>1</v>
      </c>
      <c r="AO233" s="181">
        <f t="shared" si="139"/>
        <v>0</v>
      </c>
      <c r="AP233" s="265"/>
      <c r="AQ233" s="169"/>
    </row>
    <row r="234" spans="2:43">
      <c r="B234" s="167" t="s">
        <v>1359</v>
      </c>
      <c r="C234" s="168" t="s">
        <v>369</v>
      </c>
      <c r="D234" s="45" t="str">
        <f t="shared" si="105"/>
        <v>潜水艦</v>
      </c>
      <c r="E234" s="174">
        <f t="shared" si="106"/>
        <v>19</v>
      </c>
      <c r="F234" s="183">
        <f t="shared" si="107"/>
        <v>9</v>
      </c>
      <c r="G234" s="176">
        <f t="shared" si="108"/>
        <v>69</v>
      </c>
      <c r="H234" s="189">
        <f t="shared" si="109"/>
        <v>0</v>
      </c>
      <c r="I234" s="181">
        <f t="shared" si="110"/>
        <v>19</v>
      </c>
      <c r="J234" s="208">
        <f t="shared" si="111"/>
        <v>0</v>
      </c>
      <c r="K234" s="116">
        <f t="shared" si="112"/>
        <v>50</v>
      </c>
      <c r="L234" s="118">
        <f t="shared" si="113"/>
        <v>54</v>
      </c>
      <c r="M234" s="187">
        <f t="shared" si="114"/>
        <v>59</v>
      </c>
      <c r="N234" s="191">
        <f t="shared" si="115"/>
        <v>0</v>
      </c>
      <c r="O234" s="38" t="str">
        <f t="shared" si="116"/>
        <v>低速</v>
      </c>
      <c r="P234" s="185" t="str">
        <f t="shared" si="117"/>
        <v>短</v>
      </c>
      <c r="Q234" s="171">
        <f t="shared" si="118"/>
        <v>10</v>
      </c>
      <c r="R234" s="180">
        <f t="shared" si="119"/>
        <v>20</v>
      </c>
      <c r="S234" s="265"/>
      <c r="T234" s="554">
        <f t="shared" si="120"/>
        <v>0</v>
      </c>
      <c r="U234" s="555" t="str">
        <f t="shared" si="121"/>
        <v>-</v>
      </c>
      <c r="V234" s="554">
        <f t="shared" si="122"/>
        <v>0</v>
      </c>
      <c r="W234" s="555" t="str">
        <f t="shared" si="123"/>
        <v>-</v>
      </c>
      <c r="X234" s="554">
        <f t="shared" si="124"/>
        <v>0</v>
      </c>
      <c r="Y234" s="555" t="str">
        <f t="shared" si="125"/>
        <v>-</v>
      </c>
      <c r="Z234" s="554">
        <f t="shared" si="126"/>
        <v>0</v>
      </c>
      <c r="AA234" s="555" t="str">
        <f t="shared" si="127"/>
        <v>-</v>
      </c>
      <c r="AB234" s="265"/>
      <c r="AC234" s="185">
        <f t="shared" si="128"/>
        <v>50</v>
      </c>
      <c r="AD234" s="267" t="str">
        <f t="shared" si="129"/>
        <v>-</v>
      </c>
      <c r="AE234" s="38">
        <f t="shared" si="130"/>
        <v>150</v>
      </c>
      <c r="AF234" s="52">
        <f t="shared" si="131"/>
        <v>200</v>
      </c>
      <c r="AG234" s="262"/>
      <c r="AH234" s="171">
        <f t="shared" si="132"/>
        <v>1</v>
      </c>
      <c r="AI234" s="38">
        <f t="shared" si="133"/>
        <v>2</v>
      </c>
      <c r="AJ234" s="52">
        <f t="shared" si="134"/>
        <v>2</v>
      </c>
      <c r="AK234" s="41">
        <f t="shared" si="135"/>
        <v>1</v>
      </c>
      <c r="AL234" s="259">
        <f t="shared" si="136"/>
        <v>0</v>
      </c>
      <c r="AM234" s="176">
        <f t="shared" si="137"/>
        <v>2</v>
      </c>
      <c r="AN234" s="189">
        <f t="shared" si="138"/>
        <v>0</v>
      </c>
      <c r="AO234" s="181">
        <f t="shared" si="139"/>
        <v>0</v>
      </c>
      <c r="AP234" s="265"/>
      <c r="AQ234" s="169"/>
    </row>
    <row r="235" spans="2:43">
      <c r="B235" s="167" t="s">
        <v>1360</v>
      </c>
      <c r="C235" s="168" t="s">
        <v>646</v>
      </c>
      <c r="D235" s="45" t="str">
        <f t="shared" si="105"/>
        <v>潜水空母</v>
      </c>
      <c r="E235" s="174">
        <f t="shared" si="106"/>
        <v>23</v>
      </c>
      <c r="F235" s="183">
        <f t="shared" si="107"/>
        <v>14</v>
      </c>
      <c r="G235" s="176">
        <f t="shared" si="108"/>
        <v>84</v>
      </c>
      <c r="H235" s="189">
        <f t="shared" si="109"/>
        <v>0</v>
      </c>
      <c r="I235" s="181">
        <f t="shared" si="110"/>
        <v>19</v>
      </c>
      <c r="J235" s="208">
        <f t="shared" si="111"/>
        <v>0</v>
      </c>
      <c r="K235" s="116">
        <f t="shared" si="112"/>
        <v>68</v>
      </c>
      <c r="L235" s="118">
        <f t="shared" si="113"/>
        <v>52</v>
      </c>
      <c r="M235" s="187">
        <f t="shared" si="114"/>
        <v>69</v>
      </c>
      <c r="N235" s="191">
        <f t="shared" si="115"/>
        <v>2</v>
      </c>
      <c r="O235" s="38" t="str">
        <f t="shared" si="116"/>
        <v>低速</v>
      </c>
      <c r="P235" s="185" t="str">
        <f t="shared" si="117"/>
        <v>短</v>
      </c>
      <c r="Q235" s="460">
        <f t="shared" si="118"/>
        <v>10</v>
      </c>
      <c r="R235" s="461">
        <f t="shared" si="119"/>
        <v>25</v>
      </c>
      <c r="S235" s="265"/>
      <c r="T235" s="554">
        <f t="shared" si="120"/>
        <v>1</v>
      </c>
      <c r="U235" s="555" t="str">
        <f t="shared" si="121"/>
        <v>-</v>
      </c>
      <c r="V235" s="554">
        <f t="shared" si="122"/>
        <v>1</v>
      </c>
      <c r="W235" s="555" t="str">
        <f t="shared" si="123"/>
        <v>-</v>
      </c>
      <c r="X235" s="554">
        <f t="shared" si="124"/>
        <v>0</v>
      </c>
      <c r="Y235" s="555" t="str">
        <f t="shared" si="125"/>
        <v>-</v>
      </c>
      <c r="Z235" s="554">
        <f t="shared" si="126"/>
        <v>0</v>
      </c>
      <c r="AA235" s="555" t="str">
        <f t="shared" si="127"/>
        <v>-</v>
      </c>
      <c r="AB235" s="265"/>
      <c r="AC235" s="185" t="str">
        <f t="shared" si="128"/>
        <v>-</v>
      </c>
      <c r="AD235" s="267" t="str">
        <f t="shared" si="129"/>
        <v>-</v>
      </c>
      <c r="AE235" s="38" t="str">
        <f t="shared" si="130"/>
        <v>-</v>
      </c>
      <c r="AF235" s="462" t="str">
        <f t="shared" si="131"/>
        <v>-</v>
      </c>
      <c r="AG235" s="262"/>
      <c r="AH235" s="460">
        <f t="shared" si="132"/>
        <v>1</v>
      </c>
      <c r="AI235" s="38">
        <f t="shared" si="133"/>
        <v>2</v>
      </c>
      <c r="AJ235" s="462">
        <f t="shared" si="134"/>
        <v>2</v>
      </c>
      <c r="AK235" s="463">
        <f t="shared" si="135"/>
        <v>2</v>
      </c>
      <c r="AL235" s="259">
        <f t="shared" si="136"/>
        <v>0</v>
      </c>
      <c r="AM235" s="176">
        <f t="shared" si="137"/>
        <v>2</v>
      </c>
      <c r="AN235" s="189">
        <f t="shared" si="138"/>
        <v>1</v>
      </c>
      <c r="AO235" s="181">
        <f t="shared" si="139"/>
        <v>0</v>
      </c>
      <c r="AP235" s="265"/>
      <c r="AQ235" s="169"/>
    </row>
    <row r="236" spans="2:43">
      <c r="B236" s="167">
        <v>129</v>
      </c>
      <c r="C236" s="168" t="s">
        <v>371</v>
      </c>
      <c r="D236" s="45" t="str">
        <f t="shared" si="105"/>
        <v>航空巡洋艦</v>
      </c>
      <c r="E236" s="174">
        <f t="shared" si="106"/>
        <v>57</v>
      </c>
      <c r="F236" s="183">
        <f t="shared" si="107"/>
        <v>75</v>
      </c>
      <c r="G236" s="176">
        <f t="shared" si="108"/>
        <v>69</v>
      </c>
      <c r="H236" s="189">
        <f t="shared" si="109"/>
        <v>59</v>
      </c>
      <c r="I236" s="181">
        <f t="shared" si="110"/>
        <v>72</v>
      </c>
      <c r="J236" s="208">
        <f t="shared" si="111"/>
        <v>0</v>
      </c>
      <c r="K236" s="116">
        <f t="shared" si="112"/>
        <v>88</v>
      </c>
      <c r="L236" s="118">
        <f t="shared" si="113"/>
        <v>79</v>
      </c>
      <c r="M236" s="187">
        <f t="shared" si="114"/>
        <v>69</v>
      </c>
      <c r="N236" s="191">
        <f t="shared" si="115"/>
        <v>22</v>
      </c>
      <c r="O236" s="38" t="str">
        <f t="shared" si="116"/>
        <v>高速</v>
      </c>
      <c r="P236" s="185" t="str">
        <f t="shared" si="117"/>
        <v>中</v>
      </c>
      <c r="Q236" s="460">
        <f t="shared" si="118"/>
        <v>50</v>
      </c>
      <c r="R236" s="461">
        <f t="shared" si="119"/>
        <v>55</v>
      </c>
      <c r="S236" s="265"/>
      <c r="T236" s="554">
        <f t="shared" si="120"/>
        <v>5</v>
      </c>
      <c r="U236" s="555" t="str">
        <f t="shared" si="121"/>
        <v>20.3cm連装砲</v>
      </c>
      <c r="V236" s="554">
        <f t="shared" si="122"/>
        <v>6</v>
      </c>
      <c r="W236" s="555" t="str">
        <f t="shared" si="123"/>
        <v>21号対空電探</v>
      </c>
      <c r="X236" s="554">
        <f t="shared" si="124"/>
        <v>5</v>
      </c>
      <c r="Y236" s="555" t="str">
        <f t="shared" si="125"/>
        <v>瑞雲</v>
      </c>
      <c r="Z236" s="554">
        <f t="shared" si="126"/>
        <v>6</v>
      </c>
      <c r="AA236" s="555" t="str">
        <f t="shared" si="127"/>
        <v>-</v>
      </c>
      <c r="AB236" s="265"/>
      <c r="AC236" s="185" t="str">
        <f t="shared" si="128"/>
        <v>-</v>
      </c>
      <c r="AD236" s="267" t="str">
        <f t="shared" si="129"/>
        <v>-</v>
      </c>
      <c r="AE236" s="38" t="str">
        <f t="shared" si="130"/>
        <v>-</v>
      </c>
      <c r="AF236" s="462" t="str">
        <f t="shared" si="131"/>
        <v>-</v>
      </c>
      <c r="AG236" s="262"/>
      <c r="AH236" s="460">
        <f t="shared" si="132"/>
        <v>2</v>
      </c>
      <c r="AI236" s="38">
        <f t="shared" si="133"/>
        <v>2</v>
      </c>
      <c r="AJ236" s="462">
        <f t="shared" si="134"/>
        <v>13</v>
      </c>
      <c r="AK236" s="463">
        <f t="shared" si="135"/>
        <v>4</v>
      </c>
      <c r="AL236" s="259">
        <f t="shared" si="136"/>
        <v>2</v>
      </c>
      <c r="AM236" s="176">
        <f t="shared" si="137"/>
        <v>1</v>
      </c>
      <c r="AN236" s="189">
        <f t="shared" si="138"/>
        <v>3</v>
      </c>
      <c r="AO236" s="181">
        <f t="shared" si="139"/>
        <v>2</v>
      </c>
      <c r="AP236" s="265"/>
      <c r="AQ236" s="169"/>
    </row>
    <row r="237" spans="2:43">
      <c r="B237" s="167">
        <v>130</v>
      </c>
      <c r="C237" s="168" t="s">
        <v>372</v>
      </c>
      <c r="D237" s="45" t="str">
        <f t="shared" si="105"/>
        <v>航空巡洋艦</v>
      </c>
      <c r="E237" s="174">
        <f t="shared" si="106"/>
        <v>57</v>
      </c>
      <c r="F237" s="183">
        <f t="shared" si="107"/>
        <v>75</v>
      </c>
      <c r="G237" s="176">
        <f t="shared" si="108"/>
        <v>69</v>
      </c>
      <c r="H237" s="189">
        <f t="shared" si="109"/>
        <v>59</v>
      </c>
      <c r="I237" s="181">
        <f t="shared" si="110"/>
        <v>72</v>
      </c>
      <c r="J237" s="208">
        <f t="shared" si="111"/>
        <v>0</v>
      </c>
      <c r="K237" s="116">
        <f t="shared" si="112"/>
        <v>88</v>
      </c>
      <c r="L237" s="118">
        <f t="shared" si="113"/>
        <v>79</v>
      </c>
      <c r="M237" s="187">
        <f t="shared" si="114"/>
        <v>69</v>
      </c>
      <c r="N237" s="191">
        <f t="shared" si="115"/>
        <v>22</v>
      </c>
      <c r="O237" s="38" t="str">
        <f t="shared" si="116"/>
        <v>高速</v>
      </c>
      <c r="P237" s="185" t="str">
        <f t="shared" si="117"/>
        <v>中</v>
      </c>
      <c r="Q237" s="171">
        <f t="shared" si="118"/>
        <v>50</v>
      </c>
      <c r="R237" s="180">
        <f t="shared" si="119"/>
        <v>55</v>
      </c>
      <c r="S237" s="265"/>
      <c r="T237" s="554">
        <f t="shared" si="120"/>
        <v>5</v>
      </c>
      <c r="U237" s="555" t="str">
        <f t="shared" si="121"/>
        <v>20.3cm連装砲</v>
      </c>
      <c r="V237" s="554">
        <f t="shared" si="122"/>
        <v>6</v>
      </c>
      <c r="W237" s="555" t="str">
        <f t="shared" si="123"/>
        <v>22号対水上電探</v>
      </c>
      <c r="X237" s="554">
        <f t="shared" si="124"/>
        <v>5</v>
      </c>
      <c r="Y237" s="555" t="str">
        <f t="shared" si="125"/>
        <v>瑞雲</v>
      </c>
      <c r="Z237" s="554">
        <f t="shared" si="126"/>
        <v>6</v>
      </c>
      <c r="AA237" s="555" t="str">
        <f t="shared" si="127"/>
        <v>-</v>
      </c>
      <c r="AB237" s="265"/>
      <c r="AC237" s="185" t="str">
        <f t="shared" si="128"/>
        <v>-</v>
      </c>
      <c r="AD237" s="267" t="str">
        <f t="shared" si="129"/>
        <v>-</v>
      </c>
      <c r="AE237" s="38" t="str">
        <f t="shared" si="130"/>
        <v>-</v>
      </c>
      <c r="AF237" s="52" t="str">
        <f t="shared" si="131"/>
        <v>-</v>
      </c>
      <c r="AG237" s="262"/>
      <c r="AH237" s="171">
        <f t="shared" si="132"/>
        <v>2</v>
      </c>
      <c r="AI237" s="38">
        <f t="shared" si="133"/>
        <v>2</v>
      </c>
      <c r="AJ237" s="52">
        <f t="shared" si="134"/>
        <v>13</v>
      </c>
      <c r="AK237" s="41">
        <f t="shared" si="135"/>
        <v>4</v>
      </c>
      <c r="AL237" s="259">
        <f t="shared" si="136"/>
        <v>2</v>
      </c>
      <c r="AM237" s="176">
        <f t="shared" si="137"/>
        <v>1</v>
      </c>
      <c r="AN237" s="189">
        <f t="shared" si="138"/>
        <v>3</v>
      </c>
      <c r="AO237" s="181">
        <f t="shared" si="139"/>
        <v>2</v>
      </c>
      <c r="AP237" s="265"/>
      <c r="AQ237" s="169"/>
    </row>
    <row r="238" spans="2:43">
      <c r="B238" s="167">
        <v>131</v>
      </c>
      <c r="C238" s="168" t="s">
        <v>373</v>
      </c>
      <c r="D238" s="45" t="str">
        <f t="shared" si="105"/>
        <v>戦艦</v>
      </c>
      <c r="E238" s="174">
        <f t="shared" si="106"/>
        <v>98</v>
      </c>
      <c r="F238" s="183">
        <f t="shared" si="107"/>
        <v>129</v>
      </c>
      <c r="G238" s="176">
        <f t="shared" si="108"/>
        <v>0</v>
      </c>
      <c r="H238" s="189">
        <f t="shared" si="109"/>
        <v>94</v>
      </c>
      <c r="I238" s="181">
        <f t="shared" si="110"/>
        <v>108</v>
      </c>
      <c r="J238" s="208">
        <f t="shared" si="111"/>
        <v>0</v>
      </c>
      <c r="K238" s="116">
        <f t="shared" si="112"/>
        <v>77</v>
      </c>
      <c r="L238" s="118">
        <f t="shared" si="113"/>
        <v>52</v>
      </c>
      <c r="M238" s="187">
        <f t="shared" si="114"/>
        <v>79</v>
      </c>
      <c r="N238" s="191">
        <f t="shared" si="115"/>
        <v>28</v>
      </c>
      <c r="O238" s="38" t="str">
        <f t="shared" si="116"/>
        <v>低速</v>
      </c>
      <c r="P238" s="185" t="str">
        <f t="shared" si="117"/>
        <v>超長</v>
      </c>
      <c r="Q238" s="171">
        <f t="shared" si="118"/>
        <v>250</v>
      </c>
      <c r="R238" s="180">
        <f t="shared" si="119"/>
        <v>300</v>
      </c>
      <c r="S238" s="265"/>
      <c r="T238" s="554">
        <f t="shared" si="120"/>
        <v>7</v>
      </c>
      <c r="U238" s="555" t="str">
        <f t="shared" si="121"/>
        <v>46cm三連装砲</v>
      </c>
      <c r="V238" s="554">
        <f t="shared" si="122"/>
        <v>7</v>
      </c>
      <c r="W238" s="555" t="str">
        <f t="shared" si="123"/>
        <v>15.5cm三連装副砲</v>
      </c>
      <c r="X238" s="554">
        <f t="shared" si="124"/>
        <v>7</v>
      </c>
      <c r="Y238" s="555" t="str">
        <f t="shared" si="125"/>
        <v>零式水上観測機</v>
      </c>
      <c r="Z238" s="554">
        <f t="shared" si="126"/>
        <v>7</v>
      </c>
      <c r="AA238" s="555" t="str">
        <f t="shared" si="127"/>
        <v>-</v>
      </c>
      <c r="AB238" s="265"/>
      <c r="AC238" s="185">
        <f t="shared" si="128"/>
        <v>60</v>
      </c>
      <c r="AD238" s="267" t="str">
        <f t="shared" si="129"/>
        <v>-</v>
      </c>
      <c r="AE238" s="38">
        <f t="shared" si="130"/>
        <v>3000</v>
      </c>
      <c r="AF238" s="52">
        <f t="shared" si="131"/>
        <v>2500</v>
      </c>
      <c r="AG238" s="262"/>
      <c r="AH238" s="171">
        <f t="shared" si="132"/>
        <v>35</v>
      </c>
      <c r="AI238" s="38">
        <f t="shared" si="133"/>
        <v>50</v>
      </c>
      <c r="AJ238" s="52">
        <f t="shared" si="134"/>
        <v>100</v>
      </c>
      <c r="AK238" s="41">
        <f t="shared" si="135"/>
        <v>10</v>
      </c>
      <c r="AL238" s="259">
        <f t="shared" si="136"/>
        <v>7</v>
      </c>
      <c r="AM238" s="176">
        <f t="shared" si="137"/>
        <v>0</v>
      </c>
      <c r="AN238" s="189">
        <f t="shared" si="138"/>
        <v>2</v>
      </c>
      <c r="AO238" s="181">
        <f t="shared" si="139"/>
        <v>5</v>
      </c>
      <c r="AP238" s="265"/>
      <c r="AQ238" s="169"/>
    </row>
    <row r="239" spans="2:43">
      <c r="B239" s="167" t="s">
        <v>1361</v>
      </c>
      <c r="C239" s="168" t="s">
        <v>375</v>
      </c>
      <c r="D239" s="45" t="str">
        <f t="shared" si="105"/>
        <v>駆逐艦</v>
      </c>
      <c r="E239" s="174">
        <f t="shared" si="106"/>
        <v>20</v>
      </c>
      <c r="F239" s="183">
        <f t="shared" si="107"/>
        <v>29</v>
      </c>
      <c r="G239" s="176">
        <f t="shared" si="108"/>
        <v>69</v>
      </c>
      <c r="H239" s="189">
        <f t="shared" si="109"/>
        <v>39</v>
      </c>
      <c r="I239" s="181">
        <f t="shared" si="110"/>
        <v>19</v>
      </c>
      <c r="J239" s="208">
        <f t="shared" si="111"/>
        <v>63</v>
      </c>
      <c r="K239" s="116">
        <f t="shared" si="112"/>
        <v>98</v>
      </c>
      <c r="L239" s="118">
        <f t="shared" si="113"/>
        <v>26</v>
      </c>
      <c r="M239" s="187">
        <f t="shared" si="114"/>
        <v>49</v>
      </c>
      <c r="N239" s="191">
        <f t="shared" si="115"/>
        <v>0</v>
      </c>
      <c r="O239" s="38" t="str">
        <f t="shared" si="116"/>
        <v>高速</v>
      </c>
      <c r="P239" s="185" t="str">
        <f t="shared" si="117"/>
        <v>短</v>
      </c>
      <c r="Q239" s="171">
        <f t="shared" si="118"/>
        <v>15</v>
      </c>
      <c r="R239" s="180">
        <f t="shared" si="119"/>
        <v>20</v>
      </c>
      <c r="S239" s="265"/>
      <c r="T239" s="554">
        <f t="shared" si="120"/>
        <v>0</v>
      </c>
      <c r="U239" s="555" t="str">
        <f t="shared" si="121"/>
        <v>12.7cm連装砲</v>
      </c>
      <c r="V239" s="554">
        <f t="shared" si="122"/>
        <v>0</v>
      </c>
      <c r="W239" s="555" t="str">
        <f t="shared" si="123"/>
        <v>25mm連装機銃</v>
      </c>
      <c r="X239" s="554">
        <f t="shared" si="124"/>
        <v>0</v>
      </c>
      <c r="Y239" s="555" t="str">
        <f t="shared" si="125"/>
        <v>-</v>
      </c>
      <c r="Z239" s="554">
        <f t="shared" si="126"/>
        <v>0</v>
      </c>
      <c r="AA239" s="555" t="str">
        <f t="shared" si="127"/>
        <v>-</v>
      </c>
      <c r="AB239" s="265"/>
      <c r="AC239" s="185">
        <f t="shared" si="128"/>
        <v>30</v>
      </c>
      <c r="AD239" s="267" t="str">
        <f t="shared" si="129"/>
        <v>-</v>
      </c>
      <c r="AE239" s="38">
        <f t="shared" si="130"/>
        <v>110</v>
      </c>
      <c r="AF239" s="52">
        <f t="shared" si="131"/>
        <v>120</v>
      </c>
      <c r="AG239" s="262"/>
      <c r="AH239" s="171">
        <f t="shared" si="132"/>
        <v>1</v>
      </c>
      <c r="AI239" s="38">
        <f t="shared" si="133"/>
        <v>1</v>
      </c>
      <c r="AJ239" s="52">
        <f t="shared" si="134"/>
        <v>6</v>
      </c>
      <c r="AK239" s="41">
        <f t="shared" si="135"/>
        <v>0</v>
      </c>
      <c r="AL239" s="259">
        <f t="shared" si="136"/>
        <v>0</v>
      </c>
      <c r="AM239" s="176">
        <f t="shared" si="137"/>
        <v>1</v>
      </c>
      <c r="AN239" s="189">
        <f t="shared" si="138"/>
        <v>0</v>
      </c>
      <c r="AO239" s="181">
        <f t="shared" si="139"/>
        <v>1</v>
      </c>
      <c r="AP239" s="265"/>
      <c r="AQ239" s="169"/>
    </row>
    <row r="240" spans="2:43">
      <c r="B240" s="167" t="s">
        <v>1362</v>
      </c>
      <c r="C240" s="168" t="s">
        <v>569</v>
      </c>
      <c r="D240" s="45" t="str">
        <f t="shared" si="105"/>
        <v>駆逐艦</v>
      </c>
      <c r="E240" s="174">
        <f t="shared" si="106"/>
        <v>37</v>
      </c>
      <c r="F240" s="183">
        <f t="shared" si="107"/>
        <v>44</v>
      </c>
      <c r="G240" s="176">
        <f t="shared" si="108"/>
        <v>79</v>
      </c>
      <c r="H240" s="189">
        <f t="shared" si="109"/>
        <v>59</v>
      </c>
      <c r="I240" s="181">
        <f t="shared" si="110"/>
        <v>49</v>
      </c>
      <c r="J240" s="208">
        <f t="shared" si="111"/>
        <v>84</v>
      </c>
      <c r="K240" s="116">
        <f t="shared" si="112"/>
        <v>112</v>
      </c>
      <c r="L240" s="118">
        <f t="shared" si="113"/>
        <v>56</v>
      </c>
      <c r="M240" s="187">
        <f t="shared" si="114"/>
        <v>59</v>
      </c>
      <c r="N240" s="191">
        <f t="shared" si="115"/>
        <v>0</v>
      </c>
      <c r="O240" s="38" t="str">
        <f t="shared" si="116"/>
        <v>高速</v>
      </c>
      <c r="P240" s="185" t="str">
        <f t="shared" si="117"/>
        <v>短</v>
      </c>
      <c r="Q240" s="460">
        <f t="shared" si="118"/>
        <v>15</v>
      </c>
      <c r="R240" s="461">
        <f t="shared" si="119"/>
        <v>20</v>
      </c>
      <c r="S240" s="265"/>
      <c r="T240" s="554">
        <f t="shared" si="120"/>
        <v>0</v>
      </c>
      <c r="U240" s="555" t="str">
        <f t="shared" si="121"/>
        <v>61cm四連装(酸素)魚雷</v>
      </c>
      <c r="V240" s="554">
        <f t="shared" si="122"/>
        <v>0</v>
      </c>
      <c r="W240" s="555" t="str">
        <f t="shared" si="123"/>
        <v>25mm三連装機銃</v>
      </c>
      <c r="X240" s="554">
        <f t="shared" si="124"/>
        <v>0</v>
      </c>
      <c r="Y240" s="555" t="str">
        <f t="shared" si="125"/>
        <v>-</v>
      </c>
      <c r="Z240" s="554">
        <f t="shared" si="126"/>
        <v>0</v>
      </c>
      <c r="AA240" s="555" t="str">
        <f t="shared" si="127"/>
        <v>-</v>
      </c>
      <c r="AB240" s="265"/>
      <c r="AC240" s="185" t="str">
        <f t="shared" si="128"/>
        <v>-</v>
      </c>
      <c r="AD240" s="267" t="str">
        <f t="shared" si="129"/>
        <v>-</v>
      </c>
      <c r="AE240" s="38" t="str">
        <f t="shared" si="130"/>
        <v>-</v>
      </c>
      <c r="AF240" s="462" t="str">
        <f t="shared" si="131"/>
        <v>-</v>
      </c>
      <c r="AG240" s="262"/>
      <c r="AH240" s="460">
        <f t="shared" si="132"/>
        <v>1</v>
      </c>
      <c r="AI240" s="38">
        <f t="shared" si="133"/>
        <v>2</v>
      </c>
      <c r="AJ240" s="462">
        <f t="shared" si="134"/>
        <v>10</v>
      </c>
      <c r="AK240" s="463">
        <f t="shared" si="135"/>
        <v>0</v>
      </c>
      <c r="AL240" s="259">
        <f t="shared" si="136"/>
        <v>1</v>
      </c>
      <c r="AM240" s="176">
        <f t="shared" si="137"/>
        <v>1</v>
      </c>
      <c r="AN240" s="189">
        <f t="shared" si="138"/>
        <v>1</v>
      </c>
      <c r="AO240" s="181">
        <f t="shared" si="139"/>
        <v>1</v>
      </c>
      <c r="AP240" s="265"/>
      <c r="AQ240" s="169"/>
    </row>
    <row r="241" spans="2:43">
      <c r="B241" s="167" t="s">
        <v>1363</v>
      </c>
      <c r="C241" s="168" t="s">
        <v>377</v>
      </c>
      <c r="D241" s="45" t="str">
        <f t="shared" si="105"/>
        <v>駆逐艦</v>
      </c>
      <c r="E241" s="174">
        <f t="shared" si="106"/>
        <v>20</v>
      </c>
      <c r="F241" s="183">
        <f t="shared" si="107"/>
        <v>30</v>
      </c>
      <c r="G241" s="176">
        <f t="shared" si="108"/>
        <v>69</v>
      </c>
      <c r="H241" s="189">
        <f t="shared" si="109"/>
        <v>39</v>
      </c>
      <c r="I241" s="181">
        <f t="shared" si="110"/>
        <v>19</v>
      </c>
      <c r="J241" s="208">
        <f t="shared" si="111"/>
        <v>66</v>
      </c>
      <c r="K241" s="116">
        <f t="shared" si="112"/>
        <v>98</v>
      </c>
      <c r="L241" s="118">
        <f t="shared" si="113"/>
        <v>26</v>
      </c>
      <c r="M241" s="187">
        <f t="shared" si="114"/>
        <v>49</v>
      </c>
      <c r="N241" s="191">
        <f t="shared" si="115"/>
        <v>0</v>
      </c>
      <c r="O241" s="38" t="str">
        <f t="shared" si="116"/>
        <v>高速</v>
      </c>
      <c r="P241" s="185" t="str">
        <f t="shared" si="117"/>
        <v>短</v>
      </c>
      <c r="Q241" s="171">
        <f t="shared" si="118"/>
        <v>15</v>
      </c>
      <c r="R241" s="180">
        <f t="shared" si="119"/>
        <v>20</v>
      </c>
      <c r="S241" s="265"/>
      <c r="T241" s="554">
        <f t="shared" si="120"/>
        <v>0</v>
      </c>
      <c r="U241" s="555" t="str">
        <f t="shared" si="121"/>
        <v>12.7cm連装砲</v>
      </c>
      <c r="V241" s="554">
        <f t="shared" si="122"/>
        <v>0</v>
      </c>
      <c r="W241" s="555" t="str">
        <f t="shared" si="123"/>
        <v>25mm連装機銃</v>
      </c>
      <c r="X241" s="554">
        <f t="shared" si="124"/>
        <v>0</v>
      </c>
      <c r="Y241" s="555" t="str">
        <f t="shared" si="125"/>
        <v>-</v>
      </c>
      <c r="Z241" s="554">
        <f t="shared" si="126"/>
        <v>0</v>
      </c>
      <c r="AA241" s="555" t="str">
        <f t="shared" si="127"/>
        <v>-</v>
      </c>
      <c r="AB241" s="265"/>
      <c r="AC241" s="185">
        <f t="shared" si="128"/>
        <v>30</v>
      </c>
      <c r="AD241" s="267" t="str">
        <f t="shared" si="129"/>
        <v>-</v>
      </c>
      <c r="AE241" s="38">
        <f t="shared" si="130"/>
        <v>110</v>
      </c>
      <c r="AF241" s="52">
        <f t="shared" si="131"/>
        <v>130</v>
      </c>
      <c r="AG241" s="262"/>
      <c r="AH241" s="171">
        <f t="shared" si="132"/>
        <v>1</v>
      </c>
      <c r="AI241" s="38">
        <f t="shared" si="133"/>
        <v>1</v>
      </c>
      <c r="AJ241" s="52">
        <f t="shared" si="134"/>
        <v>6</v>
      </c>
      <c r="AK241" s="41">
        <f t="shared" si="135"/>
        <v>0</v>
      </c>
      <c r="AL241" s="259">
        <f t="shared" si="136"/>
        <v>0</v>
      </c>
      <c r="AM241" s="176">
        <f t="shared" si="137"/>
        <v>1</v>
      </c>
      <c r="AN241" s="189">
        <f t="shared" si="138"/>
        <v>0</v>
      </c>
      <c r="AO241" s="181">
        <f t="shared" si="139"/>
        <v>1</v>
      </c>
      <c r="AP241" s="265"/>
      <c r="AQ241" s="169"/>
    </row>
    <row r="242" spans="2:43">
      <c r="B242" s="167" t="s">
        <v>1364</v>
      </c>
      <c r="C242" s="168" t="s">
        <v>570</v>
      </c>
      <c r="D242" s="45" t="str">
        <f t="shared" si="105"/>
        <v>駆逐艦</v>
      </c>
      <c r="E242" s="174">
        <f t="shared" si="106"/>
        <v>37</v>
      </c>
      <c r="F242" s="183">
        <f t="shared" si="107"/>
        <v>50</v>
      </c>
      <c r="G242" s="176">
        <f t="shared" si="108"/>
        <v>80</v>
      </c>
      <c r="H242" s="189">
        <f t="shared" si="109"/>
        <v>50</v>
      </c>
      <c r="I242" s="181">
        <f t="shared" si="110"/>
        <v>49</v>
      </c>
      <c r="J242" s="208">
        <f t="shared" si="111"/>
        <v>88</v>
      </c>
      <c r="K242" s="116">
        <f t="shared" si="112"/>
        <v>113</v>
      </c>
      <c r="L242" s="118">
        <f t="shared" si="113"/>
        <v>60</v>
      </c>
      <c r="M242" s="187">
        <f t="shared" si="114"/>
        <v>59</v>
      </c>
      <c r="N242" s="191">
        <f t="shared" si="115"/>
        <v>0</v>
      </c>
      <c r="O242" s="38" t="str">
        <f t="shared" si="116"/>
        <v>高速</v>
      </c>
      <c r="P242" s="185" t="str">
        <f t="shared" si="117"/>
        <v>短</v>
      </c>
      <c r="Q242" s="460">
        <f t="shared" si="118"/>
        <v>15</v>
      </c>
      <c r="R242" s="461">
        <f t="shared" si="119"/>
        <v>20</v>
      </c>
      <c r="S242" s="265"/>
      <c r="T242" s="554">
        <f t="shared" si="120"/>
        <v>0</v>
      </c>
      <c r="U242" s="555" t="str">
        <f t="shared" si="121"/>
        <v>61cm四連装(酸素)魚雷</v>
      </c>
      <c r="V242" s="554">
        <f t="shared" si="122"/>
        <v>0</v>
      </c>
      <c r="W242" s="555" t="str">
        <f t="shared" si="123"/>
        <v>22号対水上電探</v>
      </c>
      <c r="X242" s="554">
        <f t="shared" si="124"/>
        <v>0</v>
      </c>
      <c r="Y242" s="555" t="str">
        <f t="shared" si="125"/>
        <v>-</v>
      </c>
      <c r="Z242" s="554">
        <f t="shared" si="126"/>
        <v>0</v>
      </c>
      <c r="AA242" s="555" t="str">
        <f t="shared" si="127"/>
        <v>-</v>
      </c>
      <c r="AB242" s="265"/>
      <c r="AC242" s="185" t="str">
        <f t="shared" si="128"/>
        <v>-</v>
      </c>
      <c r="AD242" s="267" t="str">
        <f t="shared" si="129"/>
        <v>-</v>
      </c>
      <c r="AE242" s="38" t="str">
        <f t="shared" si="130"/>
        <v>-</v>
      </c>
      <c r="AF242" s="462" t="str">
        <f t="shared" si="131"/>
        <v>-</v>
      </c>
      <c r="AG242" s="262"/>
      <c r="AH242" s="460">
        <f t="shared" si="132"/>
        <v>1</v>
      </c>
      <c r="AI242" s="38">
        <f t="shared" si="133"/>
        <v>2</v>
      </c>
      <c r="AJ242" s="462">
        <f t="shared" si="134"/>
        <v>10</v>
      </c>
      <c r="AK242" s="463">
        <f t="shared" si="135"/>
        <v>0</v>
      </c>
      <c r="AL242" s="259">
        <f t="shared" si="136"/>
        <v>1</v>
      </c>
      <c r="AM242" s="176">
        <f t="shared" si="137"/>
        <v>1</v>
      </c>
      <c r="AN242" s="189">
        <f t="shared" si="138"/>
        <v>1</v>
      </c>
      <c r="AO242" s="181">
        <f t="shared" si="139"/>
        <v>1</v>
      </c>
      <c r="AP242" s="265"/>
      <c r="AQ242" s="169"/>
    </row>
    <row r="243" spans="2:43">
      <c r="B243" s="167" t="s">
        <v>1365</v>
      </c>
      <c r="C243" s="168" t="s">
        <v>379</v>
      </c>
      <c r="D243" s="45" t="str">
        <f t="shared" si="105"/>
        <v>駆逐艦</v>
      </c>
      <c r="E243" s="174">
        <f t="shared" si="106"/>
        <v>20</v>
      </c>
      <c r="F243" s="183">
        <f t="shared" si="107"/>
        <v>30</v>
      </c>
      <c r="G243" s="176">
        <f t="shared" si="108"/>
        <v>69</v>
      </c>
      <c r="H243" s="189">
        <f t="shared" si="109"/>
        <v>39</v>
      </c>
      <c r="I243" s="181">
        <f t="shared" si="110"/>
        <v>19</v>
      </c>
      <c r="J243" s="208">
        <f t="shared" si="111"/>
        <v>66</v>
      </c>
      <c r="K243" s="116">
        <f t="shared" si="112"/>
        <v>98</v>
      </c>
      <c r="L243" s="118">
        <f t="shared" si="113"/>
        <v>26</v>
      </c>
      <c r="M243" s="187">
        <f t="shared" si="114"/>
        <v>49</v>
      </c>
      <c r="N243" s="191">
        <f t="shared" si="115"/>
        <v>0</v>
      </c>
      <c r="O243" s="38" t="str">
        <f t="shared" si="116"/>
        <v>高速</v>
      </c>
      <c r="P243" s="185" t="str">
        <f t="shared" si="117"/>
        <v>短</v>
      </c>
      <c r="Q243" s="460">
        <f t="shared" si="118"/>
        <v>15</v>
      </c>
      <c r="R243" s="461">
        <f t="shared" si="119"/>
        <v>20</v>
      </c>
      <c r="S243" s="265"/>
      <c r="T243" s="554">
        <f t="shared" si="120"/>
        <v>0</v>
      </c>
      <c r="U243" s="555" t="str">
        <f t="shared" si="121"/>
        <v>12.7cm連装砲</v>
      </c>
      <c r="V243" s="554">
        <f t="shared" si="122"/>
        <v>0</v>
      </c>
      <c r="W243" s="555" t="str">
        <f t="shared" si="123"/>
        <v>25mm連装機銃</v>
      </c>
      <c r="X243" s="554">
        <f t="shared" si="124"/>
        <v>0</v>
      </c>
      <c r="Y243" s="555" t="str">
        <f t="shared" si="125"/>
        <v>-</v>
      </c>
      <c r="Z243" s="554">
        <f t="shared" si="126"/>
        <v>0</v>
      </c>
      <c r="AA243" s="555" t="str">
        <f t="shared" si="127"/>
        <v>-</v>
      </c>
      <c r="AB243" s="265"/>
      <c r="AC243" s="185">
        <f t="shared" si="128"/>
        <v>30</v>
      </c>
      <c r="AD243" s="267" t="str">
        <f t="shared" si="129"/>
        <v>-</v>
      </c>
      <c r="AE243" s="38">
        <f t="shared" si="130"/>
        <v>110</v>
      </c>
      <c r="AF243" s="462">
        <f t="shared" si="131"/>
        <v>120</v>
      </c>
      <c r="AG243" s="262"/>
      <c r="AH243" s="460">
        <f t="shared" si="132"/>
        <v>1</v>
      </c>
      <c r="AI243" s="38">
        <f t="shared" si="133"/>
        <v>1</v>
      </c>
      <c r="AJ243" s="462">
        <f t="shared" si="134"/>
        <v>6</v>
      </c>
      <c r="AK243" s="463">
        <f t="shared" si="135"/>
        <v>0</v>
      </c>
      <c r="AL243" s="259">
        <f t="shared" si="136"/>
        <v>0</v>
      </c>
      <c r="AM243" s="176">
        <f t="shared" si="137"/>
        <v>1</v>
      </c>
      <c r="AN243" s="189">
        <f t="shared" si="138"/>
        <v>0</v>
      </c>
      <c r="AO243" s="181">
        <f t="shared" si="139"/>
        <v>1</v>
      </c>
      <c r="AP243" s="265"/>
      <c r="AQ243" s="169"/>
    </row>
    <row r="244" spans="2:43">
      <c r="B244" s="167" t="s">
        <v>1366</v>
      </c>
      <c r="C244" s="168" t="s">
        <v>571</v>
      </c>
      <c r="D244" s="45" t="str">
        <f t="shared" si="105"/>
        <v>駆逐艦</v>
      </c>
      <c r="E244" s="174">
        <f t="shared" si="106"/>
        <v>37</v>
      </c>
      <c r="F244" s="183">
        <f t="shared" si="107"/>
        <v>50</v>
      </c>
      <c r="G244" s="176">
        <f t="shared" si="108"/>
        <v>80</v>
      </c>
      <c r="H244" s="189">
        <f t="shared" si="109"/>
        <v>50</v>
      </c>
      <c r="I244" s="181">
        <f t="shared" si="110"/>
        <v>49</v>
      </c>
      <c r="J244" s="208">
        <f t="shared" si="111"/>
        <v>88</v>
      </c>
      <c r="K244" s="116">
        <f t="shared" si="112"/>
        <v>113</v>
      </c>
      <c r="L244" s="118">
        <f t="shared" si="113"/>
        <v>60</v>
      </c>
      <c r="M244" s="187">
        <f t="shared" si="114"/>
        <v>59</v>
      </c>
      <c r="N244" s="191">
        <f t="shared" si="115"/>
        <v>0</v>
      </c>
      <c r="O244" s="38" t="str">
        <f t="shared" si="116"/>
        <v>高速</v>
      </c>
      <c r="P244" s="185" t="str">
        <f t="shared" si="117"/>
        <v>短</v>
      </c>
      <c r="Q244" s="460">
        <f t="shared" si="118"/>
        <v>15</v>
      </c>
      <c r="R244" s="461">
        <f t="shared" si="119"/>
        <v>20</v>
      </c>
      <c r="S244" s="265"/>
      <c r="T244" s="554">
        <f t="shared" si="120"/>
        <v>0</v>
      </c>
      <c r="U244" s="555" t="str">
        <f t="shared" si="121"/>
        <v>61cm四連装(酸素)魚雷</v>
      </c>
      <c r="V244" s="554">
        <f t="shared" si="122"/>
        <v>0</v>
      </c>
      <c r="W244" s="555" t="str">
        <f t="shared" si="123"/>
        <v>三式水中探信儀</v>
      </c>
      <c r="X244" s="554">
        <f t="shared" si="124"/>
        <v>0</v>
      </c>
      <c r="Y244" s="555" t="str">
        <f t="shared" si="125"/>
        <v>-</v>
      </c>
      <c r="Z244" s="554">
        <f t="shared" si="126"/>
        <v>0</v>
      </c>
      <c r="AA244" s="555" t="str">
        <f t="shared" si="127"/>
        <v>-</v>
      </c>
      <c r="AB244" s="265"/>
      <c r="AC244" s="185" t="str">
        <f t="shared" si="128"/>
        <v>-</v>
      </c>
      <c r="AD244" s="267" t="str">
        <f t="shared" si="129"/>
        <v>-</v>
      </c>
      <c r="AE244" s="38" t="str">
        <f t="shared" si="130"/>
        <v>-</v>
      </c>
      <c r="AF244" s="462" t="str">
        <f t="shared" si="131"/>
        <v>-</v>
      </c>
      <c r="AG244" s="262"/>
      <c r="AH244" s="460">
        <f t="shared" si="132"/>
        <v>1</v>
      </c>
      <c r="AI244" s="38">
        <f t="shared" si="133"/>
        <v>2</v>
      </c>
      <c r="AJ244" s="462">
        <f t="shared" si="134"/>
        <v>10</v>
      </c>
      <c r="AK244" s="463">
        <f t="shared" si="135"/>
        <v>0</v>
      </c>
      <c r="AL244" s="259">
        <f t="shared" si="136"/>
        <v>1</v>
      </c>
      <c r="AM244" s="176">
        <f t="shared" si="137"/>
        <v>1</v>
      </c>
      <c r="AN244" s="189">
        <f t="shared" si="138"/>
        <v>1</v>
      </c>
      <c r="AO244" s="181">
        <f t="shared" si="139"/>
        <v>1</v>
      </c>
      <c r="AP244" s="265"/>
      <c r="AQ244" s="169"/>
    </row>
    <row r="245" spans="2:43">
      <c r="B245" s="167" t="s">
        <v>1367</v>
      </c>
      <c r="C245" s="168" t="s">
        <v>381</v>
      </c>
      <c r="D245" s="45" t="str">
        <f t="shared" si="105"/>
        <v>駆逐艦</v>
      </c>
      <c r="E245" s="174">
        <f t="shared" si="106"/>
        <v>20</v>
      </c>
      <c r="F245" s="183">
        <f t="shared" si="107"/>
        <v>30</v>
      </c>
      <c r="G245" s="176">
        <f t="shared" si="108"/>
        <v>69</v>
      </c>
      <c r="H245" s="189">
        <f t="shared" si="109"/>
        <v>39</v>
      </c>
      <c r="I245" s="181">
        <f t="shared" si="110"/>
        <v>19</v>
      </c>
      <c r="J245" s="208">
        <f t="shared" si="111"/>
        <v>66</v>
      </c>
      <c r="K245" s="116">
        <f t="shared" si="112"/>
        <v>98</v>
      </c>
      <c r="L245" s="118">
        <f t="shared" si="113"/>
        <v>26</v>
      </c>
      <c r="M245" s="187">
        <f t="shared" si="114"/>
        <v>49</v>
      </c>
      <c r="N245" s="191">
        <f t="shared" si="115"/>
        <v>0</v>
      </c>
      <c r="O245" s="38" t="str">
        <f t="shared" si="116"/>
        <v>高速</v>
      </c>
      <c r="P245" s="185" t="str">
        <f t="shared" si="117"/>
        <v>短</v>
      </c>
      <c r="Q245" s="460">
        <f t="shared" si="118"/>
        <v>15</v>
      </c>
      <c r="R245" s="461">
        <f t="shared" si="119"/>
        <v>20</v>
      </c>
      <c r="S245" s="265"/>
      <c r="T245" s="554">
        <f t="shared" si="120"/>
        <v>0</v>
      </c>
      <c r="U245" s="555" t="str">
        <f t="shared" si="121"/>
        <v>12.7cm連装砲</v>
      </c>
      <c r="V245" s="554">
        <f t="shared" si="122"/>
        <v>0</v>
      </c>
      <c r="W245" s="555" t="str">
        <f t="shared" si="123"/>
        <v>25mm連装機銃</v>
      </c>
      <c r="X245" s="554">
        <f t="shared" si="124"/>
        <v>0</v>
      </c>
      <c r="Y245" s="555" t="str">
        <f t="shared" si="125"/>
        <v>-</v>
      </c>
      <c r="Z245" s="554">
        <f t="shared" si="126"/>
        <v>0</v>
      </c>
      <c r="AA245" s="555" t="str">
        <f t="shared" si="127"/>
        <v>-</v>
      </c>
      <c r="AB245" s="265"/>
      <c r="AC245" s="185">
        <f t="shared" si="128"/>
        <v>30</v>
      </c>
      <c r="AD245" s="267" t="str">
        <f t="shared" si="129"/>
        <v>-</v>
      </c>
      <c r="AE245" s="38">
        <f t="shared" si="130"/>
        <v>110</v>
      </c>
      <c r="AF245" s="462">
        <f t="shared" si="131"/>
        <v>130</v>
      </c>
      <c r="AG245" s="262"/>
      <c r="AH245" s="460">
        <f t="shared" si="132"/>
        <v>1</v>
      </c>
      <c r="AI245" s="38">
        <f t="shared" si="133"/>
        <v>1</v>
      </c>
      <c r="AJ245" s="462">
        <f t="shared" si="134"/>
        <v>6</v>
      </c>
      <c r="AK245" s="463">
        <f t="shared" si="135"/>
        <v>0</v>
      </c>
      <c r="AL245" s="259">
        <f t="shared" si="136"/>
        <v>0</v>
      </c>
      <c r="AM245" s="176">
        <f t="shared" si="137"/>
        <v>1</v>
      </c>
      <c r="AN245" s="189">
        <f t="shared" si="138"/>
        <v>0</v>
      </c>
      <c r="AO245" s="181">
        <f t="shared" si="139"/>
        <v>1</v>
      </c>
      <c r="AP245" s="265"/>
      <c r="AQ245" s="169"/>
    </row>
    <row r="246" spans="2:43">
      <c r="B246" s="167" t="s">
        <v>1368</v>
      </c>
      <c r="C246" s="168" t="s">
        <v>572</v>
      </c>
      <c r="D246" s="45" t="str">
        <f t="shared" si="105"/>
        <v>駆逐艦</v>
      </c>
      <c r="E246" s="174">
        <f t="shared" si="106"/>
        <v>37</v>
      </c>
      <c r="F246" s="183">
        <f t="shared" si="107"/>
        <v>50</v>
      </c>
      <c r="G246" s="176">
        <f t="shared" si="108"/>
        <v>80</v>
      </c>
      <c r="H246" s="189">
        <f t="shared" si="109"/>
        <v>50</v>
      </c>
      <c r="I246" s="181">
        <f t="shared" si="110"/>
        <v>49</v>
      </c>
      <c r="J246" s="208">
        <f t="shared" si="111"/>
        <v>88</v>
      </c>
      <c r="K246" s="116">
        <f t="shared" si="112"/>
        <v>113</v>
      </c>
      <c r="L246" s="118">
        <f t="shared" si="113"/>
        <v>60</v>
      </c>
      <c r="M246" s="187">
        <f t="shared" si="114"/>
        <v>59</v>
      </c>
      <c r="N246" s="191">
        <f t="shared" si="115"/>
        <v>0</v>
      </c>
      <c r="O246" s="38" t="str">
        <f t="shared" si="116"/>
        <v>高速</v>
      </c>
      <c r="P246" s="185" t="str">
        <f t="shared" si="117"/>
        <v>短</v>
      </c>
      <c r="Q246" s="460">
        <f t="shared" si="118"/>
        <v>15</v>
      </c>
      <c r="R246" s="461">
        <f t="shared" si="119"/>
        <v>20</v>
      </c>
      <c r="S246" s="265"/>
      <c r="T246" s="554">
        <f t="shared" si="120"/>
        <v>0</v>
      </c>
      <c r="U246" s="555" t="str">
        <f t="shared" si="121"/>
        <v>61cm四連装(酸素)魚雷</v>
      </c>
      <c r="V246" s="554">
        <f t="shared" si="122"/>
        <v>0</v>
      </c>
      <c r="W246" s="555" t="str">
        <f t="shared" si="123"/>
        <v>三式水中探信儀</v>
      </c>
      <c r="X246" s="554">
        <f t="shared" si="124"/>
        <v>0</v>
      </c>
      <c r="Y246" s="555" t="str">
        <f t="shared" si="125"/>
        <v>-</v>
      </c>
      <c r="Z246" s="554">
        <f t="shared" si="126"/>
        <v>0</v>
      </c>
      <c r="AA246" s="555" t="str">
        <f t="shared" si="127"/>
        <v>-</v>
      </c>
      <c r="AB246" s="265"/>
      <c r="AC246" s="185" t="str">
        <f t="shared" si="128"/>
        <v>-</v>
      </c>
      <c r="AD246" s="267" t="str">
        <f t="shared" si="129"/>
        <v>-</v>
      </c>
      <c r="AE246" s="38" t="str">
        <f t="shared" si="130"/>
        <v>-</v>
      </c>
      <c r="AF246" s="462" t="str">
        <f t="shared" si="131"/>
        <v>-</v>
      </c>
      <c r="AG246" s="262"/>
      <c r="AH246" s="460">
        <f t="shared" si="132"/>
        <v>1</v>
      </c>
      <c r="AI246" s="38">
        <f t="shared" si="133"/>
        <v>2</v>
      </c>
      <c r="AJ246" s="462">
        <f t="shared" si="134"/>
        <v>10</v>
      </c>
      <c r="AK246" s="463">
        <f t="shared" si="135"/>
        <v>0</v>
      </c>
      <c r="AL246" s="259">
        <f t="shared" si="136"/>
        <v>1</v>
      </c>
      <c r="AM246" s="176">
        <f t="shared" si="137"/>
        <v>1</v>
      </c>
      <c r="AN246" s="189">
        <f t="shared" si="138"/>
        <v>1</v>
      </c>
      <c r="AO246" s="181">
        <f t="shared" si="139"/>
        <v>1</v>
      </c>
      <c r="AP246" s="265"/>
      <c r="AQ246" s="169"/>
    </row>
    <row r="247" spans="2:43">
      <c r="B247" s="167">
        <v>136</v>
      </c>
      <c r="C247" s="168" t="s">
        <v>383</v>
      </c>
      <c r="D247" s="45" t="str">
        <f t="shared" si="105"/>
        <v>戦艦</v>
      </c>
      <c r="E247" s="174">
        <f t="shared" si="106"/>
        <v>105</v>
      </c>
      <c r="F247" s="183">
        <f t="shared" si="107"/>
        <v>139</v>
      </c>
      <c r="G247" s="176">
        <f t="shared" si="108"/>
        <v>0</v>
      </c>
      <c r="H247" s="189">
        <f t="shared" si="109"/>
        <v>104</v>
      </c>
      <c r="I247" s="181">
        <f t="shared" si="110"/>
        <v>118</v>
      </c>
      <c r="J247" s="208">
        <f t="shared" si="111"/>
        <v>0</v>
      </c>
      <c r="K247" s="116">
        <f t="shared" si="112"/>
        <v>84</v>
      </c>
      <c r="L247" s="118">
        <f t="shared" si="113"/>
        <v>51</v>
      </c>
      <c r="M247" s="187">
        <f t="shared" si="114"/>
        <v>79</v>
      </c>
      <c r="N247" s="191">
        <f t="shared" si="115"/>
        <v>28</v>
      </c>
      <c r="O247" s="38" t="str">
        <f t="shared" si="116"/>
        <v>低速</v>
      </c>
      <c r="P247" s="185" t="str">
        <f t="shared" si="117"/>
        <v>超長</v>
      </c>
      <c r="Q247" s="171">
        <f t="shared" si="118"/>
        <v>250</v>
      </c>
      <c r="R247" s="180">
        <f t="shared" si="119"/>
        <v>325</v>
      </c>
      <c r="S247" s="265"/>
      <c r="T247" s="554">
        <f t="shared" si="120"/>
        <v>7</v>
      </c>
      <c r="U247" s="555" t="str">
        <f t="shared" si="121"/>
        <v>46cm三連装砲</v>
      </c>
      <c r="V247" s="554">
        <f t="shared" si="122"/>
        <v>7</v>
      </c>
      <c r="W247" s="555" t="str">
        <f t="shared" si="123"/>
        <v>12.7cm連装高角砲</v>
      </c>
      <c r="X247" s="554">
        <f t="shared" si="124"/>
        <v>7</v>
      </c>
      <c r="Y247" s="555" t="str">
        <f t="shared" si="125"/>
        <v>22号対水上電探</v>
      </c>
      <c r="Z247" s="554">
        <f t="shared" si="126"/>
        <v>7</v>
      </c>
      <c r="AA247" s="555" t="str">
        <f t="shared" si="127"/>
        <v>-</v>
      </c>
      <c r="AB247" s="265"/>
      <c r="AC247" s="185" t="str">
        <f t="shared" si="128"/>
        <v>-</v>
      </c>
      <c r="AD247" s="267" t="str">
        <f t="shared" si="129"/>
        <v>-</v>
      </c>
      <c r="AE247" s="38" t="str">
        <f t="shared" si="130"/>
        <v>-</v>
      </c>
      <c r="AF247" s="52" t="str">
        <f t="shared" si="131"/>
        <v>-</v>
      </c>
      <c r="AG247" s="262"/>
      <c r="AH247" s="171">
        <f t="shared" si="132"/>
        <v>35</v>
      </c>
      <c r="AI247" s="38">
        <f t="shared" si="133"/>
        <v>50</v>
      </c>
      <c r="AJ247" s="52">
        <f t="shared" si="134"/>
        <v>110</v>
      </c>
      <c r="AK247" s="41">
        <f t="shared" si="135"/>
        <v>20</v>
      </c>
      <c r="AL247" s="259">
        <f t="shared" si="136"/>
        <v>6</v>
      </c>
      <c r="AM247" s="176">
        <f t="shared" si="137"/>
        <v>0</v>
      </c>
      <c r="AN247" s="189">
        <f t="shared" si="138"/>
        <v>3</v>
      </c>
      <c r="AO247" s="181">
        <f t="shared" si="139"/>
        <v>6</v>
      </c>
      <c r="AP247" s="265"/>
      <c r="AQ247" s="169"/>
    </row>
    <row r="248" spans="2:43">
      <c r="B248" s="167" t="s">
        <v>1369</v>
      </c>
      <c r="C248" s="168" t="s">
        <v>384</v>
      </c>
      <c r="D248" s="45" t="str">
        <f t="shared" si="105"/>
        <v>軽巡洋艦</v>
      </c>
      <c r="E248" s="174">
        <f t="shared" si="106"/>
        <v>35</v>
      </c>
      <c r="F248" s="183">
        <f t="shared" si="107"/>
        <v>42</v>
      </c>
      <c r="G248" s="176">
        <f t="shared" si="108"/>
        <v>72</v>
      </c>
      <c r="H248" s="189">
        <f t="shared" si="109"/>
        <v>60</v>
      </c>
      <c r="I248" s="181">
        <f t="shared" si="110"/>
        <v>32</v>
      </c>
      <c r="J248" s="208">
        <f t="shared" si="111"/>
        <v>95</v>
      </c>
      <c r="K248" s="116">
        <f t="shared" si="112"/>
        <v>91</v>
      </c>
      <c r="L248" s="118">
        <f t="shared" si="113"/>
        <v>63</v>
      </c>
      <c r="M248" s="187">
        <f t="shared" si="114"/>
        <v>49</v>
      </c>
      <c r="N248" s="191">
        <f t="shared" si="115"/>
        <v>6</v>
      </c>
      <c r="O248" s="38" t="str">
        <f t="shared" si="116"/>
        <v>高速</v>
      </c>
      <c r="P248" s="185" t="str">
        <f t="shared" si="117"/>
        <v>中</v>
      </c>
      <c r="Q248" s="460">
        <f t="shared" si="118"/>
        <v>30</v>
      </c>
      <c r="R248" s="461">
        <f t="shared" si="119"/>
        <v>35</v>
      </c>
      <c r="S248" s="265"/>
      <c r="T248" s="554">
        <f t="shared" si="120"/>
        <v>2</v>
      </c>
      <c r="U248" s="555" t="str">
        <f t="shared" si="121"/>
        <v>15.2cm連装砲</v>
      </c>
      <c r="V248" s="554">
        <f t="shared" si="122"/>
        <v>2</v>
      </c>
      <c r="W248" s="555" t="str">
        <f t="shared" si="123"/>
        <v>8cm高角砲</v>
      </c>
      <c r="X248" s="554">
        <f t="shared" si="124"/>
        <v>2</v>
      </c>
      <c r="Y248" s="555" t="str">
        <f t="shared" si="125"/>
        <v>-</v>
      </c>
      <c r="Z248" s="554">
        <f t="shared" si="126"/>
        <v>0</v>
      </c>
      <c r="AA248" s="555" t="str">
        <f t="shared" si="127"/>
        <v>-</v>
      </c>
      <c r="AB248" s="265"/>
      <c r="AC248" s="185">
        <f t="shared" si="128"/>
        <v>35</v>
      </c>
      <c r="AD248" s="267" t="str">
        <f t="shared" si="129"/>
        <v>-</v>
      </c>
      <c r="AE248" s="38">
        <f t="shared" si="130"/>
        <v>300</v>
      </c>
      <c r="AF248" s="462">
        <f t="shared" si="131"/>
        <v>220</v>
      </c>
      <c r="AG248" s="262"/>
      <c r="AH248" s="460">
        <f t="shared" si="132"/>
        <v>3</v>
      </c>
      <c r="AI248" s="38">
        <f t="shared" si="133"/>
        <v>4</v>
      </c>
      <c r="AJ248" s="462">
        <f t="shared" si="134"/>
        <v>13</v>
      </c>
      <c r="AK248" s="463">
        <f t="shared" si="135"/>
        <v>1</v>
      </c>
      <c r="AL248" s="259">
        <f t="shared" si="136"/>
        <v>1</v>
      </c>
      <c r="AM248" s="176">
        <f t="shared" si="137"/>
        <v>1</v>
      </c>
      <c r="AN248" s="189">
        <f t="shared" si="138"/>
        <v>1</v>
      </c>
      <c r="AO248" s="181">
        <f t="shared" si="139"/>
        <v>2</v>
      </c>
      <c r="AP248" s="265"/>
      <c r="AQ248" s="169"/>
    </row>
    <row r="249" spans="2:43">
      <c r="B249" s="167" t="s">
        <v>1370</v>
      </c>
      <c r="C249" s="168" t="s">
        <v>573</v>
      </c>
      <c r="D249" s="45" t="str">
        <f t="shared" si="105"/>
        <v>軽巡洋艦</v>
      </c>
      <c r="E249" s="174">
        <f t="shared" si="106"/>
        <v>51</v>
      </c>
      <c r="F249" s="183">
        <f t="shared" si="107"/>
        <v>66</v>
      </c>
      <c r="G249" s="176">
        <f t="shared" si="108"/>
        <v>79</v>
      </c>
      <c r="H249" s="189">
        <f t="shared" si="109"/>
        <v>72</v>
      </c>
      <c r="I249" s="181">
        <f t="shared" si="110"/>
        <v>69</v>
      </c>
      <c r="J249" s="208">
        <f t="shared" si="111"/>
        <v>113</v>
      </c>
      <c r="K249" s="116">
        <f t="shared" si="112"/>
        <v>101</v>
      </c>
      <c r="L249" s="118">
        <f t="shared" si="113"/>
        <v>84</v>
      </c>
      <c r="M249" s="187">
        <f t="shared" si="114"/>
        <v>59</v>
      </c>
      <c r="N249" s="191">
        <f t="shared" si="115"/>
        <v>6</v>
      </c>
      <c r="O249" s="38" t="str">
        <f t="shared" si="116"/>
        <v>高速</v>
      </c>
      <c r="P249" s="185" t="str">
        <f t="shared" si="117"/>
        <v>中</v>
      </c>
      <c r="Q249" s="460">
        <f t="shared" si="118"/>
        <v>30</v>
      </c>
      <c r="R249" s="461">
        <f t="shared" si="119"/>
        <v>40</v>
      </c>
      <c r="S249" s="265"/>
      <c r="T249" s="554">
        <f t="shared" si="120"/>
        <v>2</v>
      </c>
      <c r="U249" s="555" t="str">
        <f t="shared" si="121"/>
        <v>15.2cm連装砲</v>
      </c>
      <c r="V249" s="554">
        <f t="shared" si="122"/>
        <v>2</v>
      </c>
      <c r="W249" s="555" t="str">
        <f t="shared" si="123"/>
        <v>22号対水上電探</v>
      </c>
      <c r="X249" s="554">
        <f t="shared" si="124"/>
        <v>2</v>
      </c>
      <c r="Y249" s="555" t="str">
        <f t="shared" si="125"/>
        <v>-</v>
      </c>
      <c r="Z249" s="554">
        <f t="shared" si="126"/>
        <v>0</v>
      </c>
      <c r="AA249" s="555" t="str">
        <f t="shared" si="127"/>
        <v>-</v>
      </c>
      <c r="AB249" s="265"/>
      <c r="AC249" s="185" t="str">
        <f t="shared" si="128"/>
        <v>-</v>
      </c>
      <c r="AD249" s="267" t="str">
        <f t="shared" si="129"/>
        <v>-</v>
      </c>
      <c r="AE249" s="38" t="str">
        <f t="shared" si="130"/>
        <v>-</v>
      </c>
      <c r="AF249" s="462" t="str">
        <f t="shared" si="131"/>
        <v>-</v>
      </c>
      <c r="AG249" s="262"/>
      <c r="AH249" s="460">
        <f t="shared" si="132"/>
        <v>3</v>
      </c>
      <c r="AI249" s="38">
        <f t="shared" si="133"/>
        <v>5</v>
      </c>
      <c r="AJ249" s="462">
        <f t="shared" si="134"/>
        <v>14</v>
      </c>
      <c r="AK249" s="463">
        <f t="shared" si="135"/>
        <v>1</v>
      </c>
      <c r="AL249" s="259">
        <f t="shared" si="136"/>
        <v>2</v>
      </c>
      <c r="AM249" s="176">
        <f t="shared" si="137"/>
        <v>1</v>
      </c>
      <c r="AN249" s="189">
        <f t="shared" si="138"/>
        <v>1</v>
      </c>
      <c r="AO249" s="181">
        <f t="shared" si="139"/>
        <v>2</v>
      </c>
      <c r="AP249" s="265"/>
      <c r="AQ249" s="169"/>
    </row>
    <row r="250" spans="2:43">
      <c r="B250" s="167" t="s">
        <v>1371</v>
      </c>
      <c r="C250" s="168" t="s">
        <v>386</v>
      </c>
      <c r="D250" s="45" t="str">
        <f t="shared" si="105"/>
        <v>軽巡洋艦</v>
      </c>
      <c r="E250" s="174">
        <f t="shared" si="106"/>
        <v>35</v>
      </c>
      <c r="F250" s="183">
        <f t="shared" si="107"/>
        <v>42</v>
      </c>
      <c r="G250" s="176">
        <f t="shared" si="108"/>
        <v>72</v>
      </c>
      <c r="H250" s="189">
        <f t="shared" si="109"/>
        <v>60</v>
      </c>
      <c r="I250" s="181">
        <f t="shared" si="110"/>
        <v>32</v>
      </c>
      <c r="J250" s="208">
        <f t="shared" si="111"/>
        <v>95</v>
      </c>
      <c r="K250" s="116">
        <f t="shared" si="112"/>
        <v>91</v>
      </c>
      <c r="L250" s="118">
        <f t="shared" si="113"/>
        <v>63</v>
      </c>
      <c r="M250" s="187">
        <f t="shared" si="114"/>
        <v>49</v>
      </c>
      <c r="N250" s="191">
        <f t="shared" si="115"/>
        <v>6</v>
      </c>
      <c r="O250" s="38" t="str">
        <f t="shared" si="116"/>
        <v>高速</v>
      </c>
      <c r="P250" s="185" t="str">
        <f t="shared" si="117"/>
        <v>中</v>
      </c>
      <c r="Q250" s="460">
        <f t="shared" si="118"/>
        <v>30</v>
      </c>
      <c r="R250" s="461">
        <f t="shared" si="119"/>
        <v>35</v>
      </c>
      <c r="S250" s="265"/>
      <c r="T250" s="554">
        <f t="shared" si="120"/>
        <v>2</v>
      </c>
      <c r="U250" s="555" t="str">
        <f t="shared" si="121"/>
        <v>15.2cm連装砲</v>
      </c>
      <c r="V250" s="554">
        <f t="shared" si="122"/>
        <v>2</v>
      </c>
      <c r="W250" s="555" t="str">
        <f t="shared" si="123"/>
        <v>8cm高角砲</v>
      </c>
      <c r="X250" s="554">
        <f t="shared" si="124"/>
        <v>2</v>
      </c>
      <c r="Y250" s="555" t="str">
        <f t="shared" si="125"/>
        <v>-</v>
      </c>
      <c r="Z250" s="554">
        <f t="shared" si="126"/>
        <v>0</v>
      </c>
      <c r="AA250" s="555" t="str">
        <f t="shared" si="127"/>
        <v>-</v>
      </c>
      <c r="AB250" s="265"/>
      <c r="AC250" s="185">
        <f t="shared" si="128"/>
        <v>35</v>
      </c>
      <c r="AD250" s="267" t="str">
        <f t="shared" si="129"/>
        <v>-</v>
      </c>
      <c r="AE250" s="38">
        <f t="shared" si="130"/>
        <v>300</v>
      </c>
      <c r="AF250" s="462">
        <f t="shared" si="131"/>
        <v>220</v>
      </c>
      <c r="AG250" s="262"/>
      <c r="AH250" s="460">
        <f t="shared" si="132"/>
        <v>3</v>
      </c>
      <c r="AI250" s="38">
        <f t="shared" si="133"/>
        <v>4</v>
      </c>
      <c r="AJ250" s="462">
        <f t="shared" si="134"/>
        <v>13</v>
      </c>
      <c r="AK250" s="463">
        <f t="shared" si="135"/>
        <v>1</v>
      </c>
      <c r="AL250" s="259">
        <f t="shared" si="136"/>
        <v>1</v>
      </c>
      <c r="AM250" s="176">
        <f t="shared" si="137"/>
        <v>1</v>
      </c>
      <c r="AN250" s="189">
        <f t="shared" si="138"/>
        <v>1</v>
      </c>
      <c r="AO250" s="181">
        <f t="shared" si="139"/>
        <v>2</v>
      </c>
      <c r="AP250" s="265"/>
      <c r="AQ250" s="169"/>
    </row>
    <row r="251" spans="2:43">
      <c r="B251" s="167" t="s">
        <v>1372</v>
      </c>
      <c r="C251" s="168" t="s">
        <v>574</v>
      </c>
      <c r="D251" s="45" t="str">
        <f t="shared" si="105"/>
        <v>軽巡洋艦</v>
      </c>
      <c r="E251" s="174">
        <f t="shared" si="106"/>
        <v>51</v>
      </c>
      <c r="F251" s="183">
        <f t="shared" si="107"/>
        <v>66</v>
      </c>
      <c r="G251" s="176">
        <f t="shared" si="108"/>
        <v>79</v>
      </c>
      <c r="H251" s="189">
        <f t="shared" si="109"/>
        <v>72</v>
      </c>
      <c r="I251" s="181">
        <f t="shared" si="110"/>
        <v>69</v>
      </c>
      <c r="J251" s="208">
        <f t="shared" si="111"/>
        <v>113</v>
      </c>
      <c r="K251" s="116">
        <f t="shared" si="112"/>
        <v>101</v>
      </c>
      <c r="L251" s="118">
        <f t="shared" si="113"/>
        <v>84</v>
      </c>
      <c r="M251" s="187">
        <f t="shared" si="114"/>
        <v>64</v>
      </c>
      <c r="N251" s="191">
        <f t="shared" si="115"/>
        <v>6</v>
      </c>
      <c r="O251" s="38" t="str">
        <f t="shared" si="116"/>
        <v>高速</v>
      </c>
      <c r="P251" s="185" t="str">
        <f t="shared" si="117"/>
        <v>中</v>
      </c>
      <c r="Q251" s="460">
        <f t="shared" si="118"/>
        <v>30</v>
      </c>
      <c r="R251" s="461">
        <f t="shared" si="119"/>
        <v>40</v>
      </c>
      <c r="S251" s="265"/>
      <c r="T251" s="554">
        <f t="shared" si="120"/>
        <v>2</v>
      </c>
      <c r="U251" s="555" t="str">
        <f t="shared" si="121"/>
        <v>15.2cm連装砲</v>
      </c>
      <c r="V251" s="554">
        <f t="shared" si="122"/>
        <v>2</v>
      </c>
      <c r="W251" s="555" t="str">
        <f t="shared" si="123"/>
        <v>22号対水上電探</v>
      </c>
      <c r="X251" s="554">
        <f t="shared" si="124"/>
        <v>2</v>
      </c>
      <c r="Y251" s="555" t="str">
        <f t="shared" si="125"/>
        <v>-</v>
      </c>
      <c r="Z251" s="554">
        <f t="shared" si="126"/>
        <v>0</v>
      </c>
      <c r="AA251" s="555" t="str">
        <f t="shared" si="127"/>
        <v>-</v>
      </c>
      <c r="AB251" s="265"/>
      <c r="AC251" s="185" t="str">
        <f t="shared" si="128"/>
        <v>-</v>
      </c>
      <c r="AD251" s="267" t="str">
        <f t="shared" si="129"/>
        <v>-</v>
      </c>
      <c r="AE251" s="38" t="str">
        <f t="shared" si="130"/>
        <v>-</v>
      </c>
      <c r="AF251" s="462" t="str">
        <f t="shared" si="131"/>
        <v>-</v>
      </c>
      <c r="AG251" s="262"/>
      <c r="AH251" s="460">
        <f t="shared" si="132"/>
        <v>3</v>
      </c>
      <c r="AI251" s="38">
        <f t="shared" si="133"/>
        <v>5</v>
      </c>
      <c r="AJ251" s="462">
        <f t="shared" si="134"/>
        <v>14</v>
      </c>
      <c r="AK251" s="463">
        <f t="shared" si="135"/>
        <v>1</v>
      </c>
      <c r="AL251" s="259">
        <f t="shared" si="136"/>
        <v>2</v>
      </c>
      <c r="AM251" s="176">
        <f t="shared" si="137"/>
        <v>1</v>
      </c>
      <c r="AN251" s="189">
        <f t="shared" si="138"/>
        <v>1</v>
      </c>
      <c r="AO251" s="181">
        <f t="shared" si="139"/>
        <v>2</v>
      </c>
      <c r="AP251" s="265"/>
      <c r="AQ251" s="169"/>
    </row>
    <row r="252" spans="2:43">
      <c r="B252" s="167" t="s">
        <v>1373</v>
      </c>
      <c r="C252" s="168" t="s">
        <v>388</v>
      </c>
      <c r="D252" s="45" t="str">
        <f t="shared" si="105"/>
        <v>軽巡洋艦</v>
      </c>
      <c r="E252" s="174">
        <f t="shared" si="106"/>
        <v>36</v>
      </c>
      <c r="F252" s="183">
        <f t="shared" si="107"/>
        <v>42</v>
      </c>
      <c r="G252" s="176">
        <f t="shared" si="108"/>
        <v>72</v>
      </c>
      <c r="H252" s="189">
        <f t="shared" si="109"/>
        <v>63</v>
      </c>
      <c r="I252" s="181">
        <f t="shared" si="110"/>
        <v>33</v>
      </c>
      <c r="J252" s="208">
        <f t="shared" si="111"/>
        <v>95</v>
      </c>
      <c r="K252" s="116">
        <f t="shared" si="112"/>
        <v>91</v>
      </c>
      <c r="L252" s="118">
        <f t="shared" si="113"/>
        <v>63</v>
      </c>
      <c r="M252" s="187">
        <f t="shared" si="114"/>
        <v>59</v>
      </c>
      <c r="N252" s="191">
        <f t="shared" si="115"/>
        <v>6</v>
      </c>
      <c r="O252" s="38" t="str">
        <f t="shared" si="116"/>
        <v>高速</v>
      </c>
      <c r="P252" s="185" t="str">
        <f t="shared" si="117"/>
        <v>中</v>
      </c>
      <c r="Q252" s="460">
        <f t="shared" si="118"/>
        <v>30</v>
      </c>
      <c r="R252" s="461">
        <f t="shared" si="119"/>
        <v>35</v>
      </c>
      <c r="S252" s="265"/>
      <c r="T252" s="554">
        <f t="shared" si="120"/>
        <v>2</v>
      </c>
      <c r="U252" s="555" t="str">
        <f t="shared" si="121"/>
        <v>15.2cm連装砲</v>
      </c>
      <c r="V252" s="554">
        <f t="shared" si="122"/>
        <v>2</v>
      </c>
      <c r="W252" s="555" t="str">
        <f t="shared" si="123"/>
        <v>8cm高角砲</v>
      </c>
      <c r="X252" s="554">
        <f t="shared" si="124"/>
        <v>2</v>
      </c>
      <c r="Y252" s="555" t="str">
        <f t="shared" si="125"/>
        <v>-</v>
      </c>
      <c r="Z252" s="554">
        <f t="shared" si="126"/>
        <v>0</v>
      </c>
      <c r="AA252" s="555" t="str">
        <f t="shared" si="127"/>
        <v>-</v>
      </c>
      <c r="AB252" s="265"/>
      <c r="AC252" s="185">
        <f t="shared" si="128"/>
        <v>35</v>
      </c>
      <c r="AD252" s="267" t="str">
        <f t="shared" si="129"/>
        <v>-</v>
      </c>
      <c r="AE252" s="38">
        <f t="shared" si="130"/>
        <v>300</v>
      </c>
      <c r="AF252" s="462">
        <f t="shared" si="131"/>
        <v>220</v>
      </c>
      <c r="AG252" s="262"/>
      <c r="AH252" s="460">
        <f t="shared" si="132"/>
        <v>3</v>
      </c>
      <c r="AI252" s="38">
        <f t="shared" si="133"/>
        <v>4</v>
      </c>
      <c r="AJ252" s="462">
        <f t="shared" si="134"/>
        <v>13</v>
      </c>
      <c r="AK252" s="463">
        <f t="shared" si="135"/>
        <v>1</v>
      </c>
      <c r="AL252" s="259">
        <f t="shared" si="136"/>
        <v>1</v>
      </c>
      <c r="AM252" s="176">
        <f t="shared" si="137"/>
        <v>1</v>
      </c>
      <c r="AN252" s="189">
        <f t="shared" si="138"/>
        <v>1</v>
      </c>
      <c r="AO252" s="181">
        <f t="shared" si="139"/>
        <v>2</v>
      </c>
      <c r="AP252" s="265"/>
      <c r="AQ252" s="169"/>
    </row>
    <row r="253" spans="2:43">
      <c r="B253" s="167" t="s">
        <v>1374</v>
      </c>
      <c r="C253" s="168" t="s">
        <v>575</v>
      </c>
      <c r="D253" s="45" t="str">
        <f t="shared" si="105"/>
        <v>軽巡洋艦</v>
      </c>
      <c r="E253" s="174">
        <f t="shared" si="106"/>
        <v>53</v>
      </c>
      <c r="F253" s="183">
        <f t="shared" si="107"/>
        <v>68</v>
      </c>
      <c r="G253" s="176">
        <f t="shared" si="108"/>
        <v>79</v>
      </c>
      <c r="H253" s="189">
        <f t="shared" si="109"/>
        <v>74</v>
      </c>
      <c r="I253" s="181">
        <f t="shared" si="110"/>
        <v>69</v>
      </c>
      <c r="J253" s="208">
        <f t="shared" si="111"/>
        <v>113</v>
      </c>
      <c r="K253" s="116">
        <f t="shared" si="112"/>
        <v>107</v>
      </c>
      <c r="L253" s="118">
        <f t="shared" si="113"/>
        <v>84</v>
      </c>
      <c r="M253" s="187">
        <f t="shared" si="114"/>
        <v>69</v>
      </c>
      <c r="N253" s="191">
        <f t="shared" si="115"/>
        <v>6</v>
      </c>
      <c r="O253" s="38" t="str">
        <f t="shared" si="116"/>
        <v>高速</v>
      </c>
      <c r="P253" s="185" t="str">
        <f t="shared" si="117"/>
        <v>中</v>
      </c>
      <c r="Q253" s="171">
        <f t="shared" si="118"/>
        <v>30</v>
      </c>
      <c r="R253" s="180">
        <f t="shared" si="119"/>
        <v>40</v>
      </c>
      <c r="S253" s="265"/>
      <c r="T253" s="554">
        <f t="shared" si="120"/>
        <v>2</v>
      </c>
      <c r="U253" s="555" t="str">
        <f t="shared" si="121"/>
        <v>15.2cm連装砲</v>
      </c>
      <c r="V253" s="554">
        <f t="shared" si="122"/>
        <v>2</v>
      </c>
      <c r="W253" s="555" t="str">
        <f t="shared" si="123"/>
        <v>21号対空電探</v>
      </c>
      <c r="X253" s="554">
        <f t="shared" si="124"/>
        <v>2</v>
      </c>
      <c r="Y253" s="555" t="str">
        <f t="shared" si="125"/>
        <v>-</v>
      </c>
      <c r="Z253" s="554">
        <f t="shared" si="126"/>
        <v>0</v>
      </c>
      <c r="AA253" s="555" t="str">
        <f t="shared" si="127"/>
        <v>-</v>
      </c>
      <c r="AB253" s="265"/>
      <c r="AC253" s="185" t="str">
        <f t="shared" si="128"/>
        <v>-</v>
      </c>
      <c r="AD253" s="267" t="str">
        <f t="shared" si="129"/>
        <v>-</v>
      </c>
      <c r="AE253" s="38" t="str">
        <f t="shared" si="130"/>
        <v>-</v>
      </c>
      <c r="AF253" s="52" t="str">
        <f t="shared" si="131"/>
        <v>-</v>
      </c>
      <c r="AG253" s="262"/>
      <c r="AH253" s="171">
        <f t="shared" si="132"/>
        <v>3</v>
      </c>
      <c r="AI253" s="38">
        <f t="shared" si="133"/>
        <v>5</v>
      </c>
      <c r="AJ253" s="52">
        <f t="shared" si="134"/>
        <v>14</v>
      </c>
      <c r="AK253" s="41">
        <f t="shared" si="135"/>
        <v>1</v>
      </c>
      <c r="AL253" s="259">
        <f t="shared" si="136"/>
        <v>2</v>
      </c>
      <c r="AM253" s="176">
        <f t="shared" si="137"/>
        <v>1</v>
      </c>
      <c r="AN253" s="189">
        <f t="shared" si="138"/>
        <v>1</v>
      </c>
      <c r="AO253" s="181">
        <f t="shared" si="139"/>
        <v>2</v>
      </c>
      <c r="AP253" s="265"/>
      <c r="AQ253" s="169"/>
    </row>
    <row r="254" spans="2:43">
      <c r="B254" s="167" t="s">
        <v>1375</v>
      </c>
      <c r="C254" s="168" t="s">
        <v>390</v>
      </c>
      <c r="D254" s="45" t="str">
        <f t="shared" si="105"/>
        <v>軽巡洋艦</v>
      </c>
      <c r="E254" s="174">
        <f t="shared" si="106"/>
        <v>36</v>
      </c>
      <c r="F254" s="183">
        <f t="shared" si="107"/>
        <v>41</v>
      </c>
      <c r="G254" s="176">
        <f t="shared" si="108"/>
        <v>71</v>
      </c>
      <c r="H254" s="189">
        <f t="shared" si="109"/>
        <v>62</v>
      </c>
      <c r="I254" s="181">
        <f t="shared" si="110"/>
        <v>32</v>
      </c>
      <c r="J254" s="208">
        <f t="shared" si="111"/>
        <v>97</v>
      </c>
      <c r="K254" s="116">
        <f t="shared" si="112"/>
        <v>92</v>
      </c>
      <c r="L254" s="118">
        <f t="shared" si="113"/>
        <v>63</v>
      </c>
      <c r="M254" s="187">
        <f t="shared" si="114"/>
        <v>49</v>
      </c>
      <c r="N254" s="191">
        <f t="shared" si="115"/>
        <v>6</v>
      </c>
      <c r="O254" s="38" t="str">
        <f t="shared" si="116"/>
        <v>高速</v>
      </c>
      <c r="P254" s="185" t="str">
        <f t="shared" si="117"/>
        <v>中</v>
      </c>
      <c r="Q254" s="460">
        <f t="shared" si="118"/>
        <v>30</v>
      </c>
      <c r="R254" s="461">
        <f t="shared" si="119"/>
        <v>35</v>
      </c>
      <c r="S254" s="265"/>
      <c r="T254" s="554">
        <f t="shared" si="120"/>
        <v>2</v>
      </c>
      <c r="U254" s="555" t="str">
        <f t="shared" si="121"/>
        <v>15.2cm連装砲</v>
      </c>
      <c r="V254" s="554">
        <f t="shared" si="122"/>
        <v>2</v>
      </c>
      <c r="W254" s="555" t="str">
        <f t="shared" si="123"/>
        <v>8cm高角砲</v>
      </c>
      <c r="X254" s="554">
        <f t="shared" si="124"/>
        <v>2</v>
      </c>
      <c r="Y254" s="555" t="str">
        <f t="shared" si="125"/>
        <v>-</v>
      </c>
      <c r="Z254" s="554">
        <f t="shared" si="126"/>
        <v>0</v>
      </c>
      <c r="AA254" s="555" t="str">
        <f t="shared" si="127"/>
        <v>-</v>
      </c>
      <c r="AB254" s="265"/>
      <c r="AC254" s="185">
        <f t="shared" si="128"/>
        <v>35</v>
      </c>
      <c r="AD254" s="267" t="str">
        <f t="shared" si="129"/>
        <v>-</v>
      </c>
      <c r="AE254" s="38">
        <f t="shared" si="130"/>
        <v>300</v>
      </c>
      <c r="AF254" s="462">
        <f t="shared" si="131"/>
        <v>220</v>
      </c>
      <c r="AG254" s="262"/>
      <c r="AH254" s="460">
        <f t="shared" si="132"/>
        <v>3</v>
      </c>
      <c r="AI254" s="38">
        <f t="shared" si="133"/>
        <v>4</v>
      </c>
      <c r="AJ254" s="462">
        <f t="shared" si="134"/>
        <v>13</v>
      </c>
      <c r="AK254" s="463">
        <f t="shared" si="135"/>
        <v>1</v>
      </c>
      <c r="AL254" s="259">
        <f t="shared" si="136"/>
        <v>1</v>
      </c>
      <c r="AM254" s="176">
        <f t="shared" si="137"/>
        <v>1</v>
      </c>
      <c r="AN254" s="189">
        <f t="shared" si="138"/>
        <v>1</v>
      </c>
      <c r="AO254" s="181">
        <f t="shared" si="139"/>
        <v>2</v>
      </c>
      <c r="AP254" s="265"/>
      <c r="AQ254" s="169"/>
    </row>
    <row r="255" spans="2:43">
      <c r="B255" s="167" t="s">
        <v>1376</v>
      </c>
      <c r="C255" s="168" t="s">
        <v>582</v>
      </c>
      <c r="D255" s="45" t="str">
        <f t="shared" si="105"/>
        <v>軽巡洋艦</v>
      </c>
      <c r="E255" s="174">
        <f t="shared" si="106"/>
        <v>52</v>
      </c>
      <c r="F255" s="183">
        <f t="shared" si="107"/>
        <v>64</v>
      </c>
      <c r="G255" s="176">
        <f t="shared" si="108"/>
        <v>78</v>
      </c>
      <c r="H255" s="189">
        <f t="shared" si="109"/>
        <v>73</v>
      </c>
      <c r="I255" s="181">
        <f t="shared" si="110"/>
        <v>69</v>
      </c>
      <c r="J255" s="208">
        <f t="shared" si="111"/>
        <v>114</v>
      </c>
      <c r="K255" s="116">
        <f t="shared" si="112"/>
        <v>102</v>
      </c>
      <c r="L255" s="118">
        <f t="shared" si="113"/>
        <v>84</v>
      </c>
      <c r="M255" s="187">
        <f t="shared" si="114"/>
        <v>74</v>
      </c>
      <c r="N255" s="191">
        <f t="shared" si="115"/>
        <v>6</v>
      </c>
      <c r="O255" s="38" t="str">
        <f t="shared" si="116"/>
        <v>高速</v>
      </c>
      <c r="P255" s="185" t="str">
        <f t="shared" si="117"/>
        <v>中</v>
      </c>
      <c r="Q255" s="171">
        <f t="shared" si="118"/>
        <v>30</v>
      </c>
      <c r="R255" s="180">
        <f t="shared" si="119"/>
        <v>40</v>
      </c>
      <c r="S255" s="265"/>
      <c r="T255" s="554">
        <f t="shared" si="120"/>
        <v>2</v>
      </c>
      <c r="U255" s="555" t="str">
        <f t="shared" si="121"/>
        <v>-</v>
      </c>
      <c r="V255" s="554">
        <f t="shared" si="122"/>
        <v>2</v>
      </c>
      <c r="W255" s="555" t="str">
        <f t="shared" si="123"/>
        <v>-</v>
      </c>
      <c r="X255" s="554">
        <f t="shared" si="124"/>
        <v>2</v>
      </c>
      <c r="Y255" s="555" t="str">
        <f t="shared" si="125"/>
        <v>-</v>
      </c>
      <c r="Z255" s="554">
        <f t="shared" si="126"/>
        <v>0</v>
      </c>
      <c r="AA255" s="555" t="str">
        <f t="shared" si="127"/>
        <v>-</v>
      </c>
      <c r="AB255" s="265"/>
      <c r="AC255" s="185" t="str">
        <f t="shared" si="128"/>
        <v>-</v>
      </c>
      <c r="AD255" s="267" t="str">
        <f t="shared" si="129"/>
        <v>-</v>
      </c>
      <c r="AE255" s="38" t="str">
        <f t="shared" si="130"/>
        <v>-</v>
      </c>
      <c r="AF255" s="52" t="str">
        <f t="shared" si="131"/>
        <v>-</v>
      </c>
      <c r="AG255" s="262"/>
      <c r="AH255" s="171">
        <f t="shared" si="132"/>
        <v>3</v>
      </c>
      <c r="AI255" s="38">
        <f t="shared" si="133"/>
        <v>5</v>
      </c>
      <c r="AJ255" s="52">
        <f t="shared" si="134"/>
        <v>14</v>
      </c>
      <c r="AK255" s="41">
        <f t="shared" si="135"/>
        <v>1</v>
      </c>
      <c r="AL255" s="259">
        <f t="shared" si="136"/>
        <v>2</v>
      </c>
      <c r="AM255" s="176">
        <f t="shared" si="137"/>
        <v>1</v>
      </c>
      <c r="AN255" s="189">
        <f t="shared" si="138"/>
        <v>1</v>
      </c>
      <c r="AO255" s="181">
        <f t="shared" si="139"/>
        <v>2</v>
      </c>
      <c r="AP255" s="265"/>
      <c r="AQ255" s="169"/>
    </row>
    <row r="256" spans="2:43">
      <c r="B256" s="167">
        <v>141</v>
      </c>
      <c r="C256" s="168" t="s">
        <v>392</v>
      </c>
      <c r="D256" s="45" t="str">
        <f t="shared" si="105"/>
        <v>軽巡洋艦</v>
      </c>
      <c r="E256" s="174">
        <f t="shared" si="106"/>
        <v>50</v>
      </c>
      <c r="F256" s="183">
        <f t="shared" si="107"/>
        <v>59</v>
      </c>
      <c r="G256" s="176">
        <f t="shared" si="108"/>
        <v>79</v>
      </c>
      <c r="H256" s="189">
        <f t="shared" si="109"/>
        <v>84</v>
      </c>
      <c r="I256" s="181">
        <f t="shared" si="110"/>
        <v>69</v>
      </c>
      <c r="J256" s="208">
        <f t="shared" si="111"/>
        <v>116</v>
      </c>
      <c r="K256" s="116">
        <f t="shared" si="112"/>
        <v>99</v>
      </c>
      <c r="L256" s="118">
        <f t="shared" si="113"/>
        <v>83</v>
      </c>
      <c r="M256" s="187">
        <f t="shared" si="114"/>
        <v>67</v>
      </c>
      <c r="N256" s="191">
        <f t="shared" si="115"/>
        <v>0</v>
      </c>
      <c r="O256" s="38" t="str">
        <f t="shared" si="116"/>
        <v>高速</v>
      </c>
      <c r="P256" s="185" t="str">
        <f t="shared" si="117"/>
        <v>短</v>
      </c>
      <c r="Q256" s="460">
        <f t="shared" si="118"/>
        <v>25</v>
      </c>
      <c r="R256" s="461">
        <f t="shared" si="119"/>
        <v>30</v>
      </c>
      <c r="S256" s="265"/>
      <c r="T256" s="554">
        <f t="shared" si="120"/>
        <v>0</v>
      </c>
      <c r="U256" s="555" t="str">
        <f t="shared" si="121"/>
        <v>22号対水上電探</v>
      </c>
      <c r="V256" s="554">
        <f t="shared" si="122"/>
        <v>0</v>
      </c>
      <c r="W256" s="555" t="str">
        <f t="shared" si="123"/>
        <v>21号対空電探</v>
      </c>
      <c r="X256" s="554">
        <f t="shared" si="124"/>
        <v>0</v>
      </c>
      <c r="Y256" s="555" t="str">
        <f t="shared" si="125"/>
        <v>三式爆雷投射機</v>
      </c>
      <c r="Z256" s="554">
        <f t="shared" si="126"/>
        <v>0</v>
      </c>
      <c r="AA256" s="555" t="str">
        <f t="shared" si="127"/>
        <v>-</v>
      </c>
      <c r="AB256" s="265"/>
      <c r="AC256" s="185" t="str">
        <f t="shared" si="128"/>
        <v>-</v>
      </c>
      <c r="AD256" s="267" t="str">
        <f t="shared" si="129"/>
        <v>-</v>
      </c>
      <c r="AE256" s="38" t="str">
        <f t="shared" si="130"/>
        <v>-</v>
      </c>
      <c r="AF256" s="462" t="str">
        <f t="shared" si="131"/>
        <v>-</v>
      </c>
      <c r="AG256" s="262"/>
      <c r="AH256" s="460">
        <f t="shared" si="132"/>
        <v>2</v>
      </c>
      <c r="AI256" s="38">
        <f t="shared" si="133"/>
        <v>2</v>
      </c>
      <c r="AJ256" s="462">
        <f t="shared" si="134"/>
        <v>10</v>
      </c>
      <c r="AK256" s="463">
        <f t="shared" si="135"/>
        <v>0</v>
      </c>
      <c r="AL256" s="259">
        <f t="shared" si="136"/>
        <v>1</v>
      </c>
      <c r="AM256" s="176">
        <f t="shared" si="137"/>
        <v>2</v>
      </c>
      <c r="AN256" s="189">
        <f t="shared" si="138"/>
        <v>4</v>
      </c>
      <c r="AO256" s="181">
        <f t="shared" si="139"/>
        <v>2</v>
      </c>
      <c r="AP256" s="265"/>
      <c r="AQ256" s="169"/>
    </row>
    <row r="257" spans="2:43">
      <c r="B257" s="167">
        <v>142</v>
      </c>
      <c r="C257" s="168" t="s">
        <v>393</v>
      </c>
      <c r="D257" s="45" t="str">
        <f t="shared" si="105"/>
        <v>重巡洋艦</v>
      </c>
      <c r="E257" s="174">
        <f t="shared" si="106"/>
        <v>60</v>
      </c>
      <c r="F257" s="183">
        <f t="shared" si="107"/>
        <v>78</v>
      </c>
      <c r="G257" s="176">
        <f t="shared" si="108"/>
        <v>74</v>
      </c>
      <c r="H257" s="189">
        <f t="shared" si="109"/>
        <v>66</v>
      </c>
      <c r="I257" s="181">
        <f t="shared" si="110"/>
        <v>73</v>
      </c>
      <c r="J257" s="208">
        <f t="shared" si="111"/>
        <v>0</v>
      </c>
      <c r="K257" s="116">
        <f t="shared" si="112"/>
        <v>102</v>
      </c>
      <c r="L257" s="118">
        <f t="shared" si="113"/>
        <v>77</v>
      </c>
      <c r="M257" s="187">
        <f t="shared" si="114"/>
        <v>65</v>
      </c>
      <c r="N257" s="191">
        <f t="shared" si="115"/>
        <v>8</v>
      </c>
      <c r="O257" s="38" t="str">
        <f t="shared" si="116"/>
        <v>高速</v>
      </c>
      <c r="P257" s="185" t="str">
        <f t="shared" si="117"/>
        <v>中</v>
      </c>
      <c r="Q257" s="460">
        <f t="shared" si="118"/>
        <v>35</v>
      </c>
      <c r="R257" s="461">
        <f t="shared" si="119"/>
        <v>65</v>
      </c>
      <c r="S257" s="265"/>
      <c r="T257" s="554">
        <f t="shared" si="120"/>
        <v>2</v>
      </c>
      <c r="U257" s="555" t="str">
        <f t="shared" si="121"/>
        <v>20.3cm(3号)連装砲</v>
      </c>
      <c r="V257" s="554">
        <f t="shared" si="122"/>
        <v>2</v>
      </c>
      <c r="W257" s="555" t="str">
        <f t="shared" si="123"/>
        <v>61cm四連装(酸素)魚雷</v>
      </c>
      <c r="X257" s="554">
        <f t="shared" si="124"/>
        <v>2</v>
      </c>
      <c r="Y257" s="555" t="str">
        <f t="shared" si="125"/>
        <v>-</v>
      </c>
      <c r="Z257" s="554">
        <f t="shared" si="126"/>
        <v>2</v>
      </c>
      <c r="AA257" s="555" t="str">
        <f t="shared" si="127"/>
        <v>-</v>
      </c>
      <c r="AB257" s="265"/>
      <c r="AC257" s="185" t="str">
        <f t="shared" si="128"/>
        <v>-</v>
      </c>
      <c r="AD257" s="267" t="str">
        <f t="shared" si="129"/>
        <v>-</v>
      </c>
      <c r="AE257" s="38" t="str">
        <f t="shared" si="130"/>
        <v>-</v>
      </c>
      <c r="AF257" s="462" t="str">
        <f t="shared" si="131"/>
        <v>-</v>
      </c>
      <c r="AG257" s="262"/>
      <c r="AH257" s="460">
        <f t="shared" si="132"/>
        <v>3</v>
      </c>
      <c r="AI257" s="38">
        <f t="shared" si="133"/>
        <v>7</v>
      </c>
      <c r="AJ257" s="462">
        <f t="shared" si="134"/>
        <v>16</v>
      </c>
      <c r="AK257" s="463">
        <f t="shared" si="135"/>
        <v>1</v>
      </c>
      <c r="AL257" s="259">
        <f t="shared" si="136"/>
        <v>2</v>
      </c>
      <c r="AM257" s="176">
        <f t="shared" si="137"/>
        <v>1</v>
      </c>
      <c r="AN257" s="189">
        <f t="shared" si="138"/>
        <v>1</v>
      </c>
      <c r="AO257" s="181">
        <f t="shared" si="139"/>
        <v>2</v>
      </c>
      <c r="AP257" s="265"/>
      <c r="AQ257" s="169"/>
    </row>
    <row r="258" spans="2:43">
      <c r="B258" s="167">
        <v>143</v>
      </c>
      <c r="C258" s="168" t="s">
        <v>394</v>
      </c>
      <c r="D258" s="45" t="str">
        <f t="shared" si="105"/>
        <v>戦艦</v>
      </c>
      <c r="E258" s="174">
        <f t="shared" si="106"/>
        <v>98</v>
      </c>
      <c r="F258" s="183">
        <f t="shared" si="107"/>
        <v>129</v>
      </c>
      <c r="G258" s="176">
        <f t="shared" si="108"/>
        <v>0</v>
      </c>
      <c r="H258" s="189">
        <f t="shared" si="109"/>
        <v>94</v>
      </c>
      <c r="I258" s="181">
        <f t="shared" si="110"/>
        <v>108</v>
      </c>
      <c r="J258" s="208">
        <f t="shared" si="111"/>
        <v>0</v>
      </c>
      <c r="K258" s="116">
        <f t="shared" si="112"/>
        <v>77</v>
      </c>
      <c r="L258" s="118">
        <f t="shared" si="113"/>
        <v>53</v>
      </c>
      <c r="M258" s="187">
        <f t="shared" si="114"/>
        <v>79</v>
      </c>
      <c r="N258" s="191">
        <f t="shared" si="115"/>
        <v>28</v>
      </c>
      <c r="O258" s="38" t="str">
        <f t="shared" si="116"/>
        <v>低速</v>
      </c>
      <c r="P258" s="185" t="str">
        <f t="shared" si="117"/>
        <v>超長</v>
      </c>
      <c r="Q258" s="171">
        <f t="shared" si="118"/>
        <v>250</v>
      </c>
      <c r="R258" s="180">
        <f t="shared" si="119"/>
        <v>300</v>
      </c>
      <c r="S258" s="265"/>
      <c r="T258" s="554">
        <f t="shared" si="120"/>
        <v>7</v>
      </c>
      <c r="U258" s="555" t="str">
        <f t="shared" si="121"/>
        <v>46cm三連装砲</v>
      </c>
      <c r="V258" s="554">
        <f t="shared" si="122"/>
        <v>7</v>
      </c>
      <c r="W258" s="555" t="str">
        <f t="shared" si="123"/>
        <v>15.5cm三連装副砲</v>
      </c>
      <c r="X258" s="554">
        <f t="shared" si="124"/>
        <v>7</v>
      </c>
      <c r="Y258" s="555" t="str">
        <f t="shared" si="125"/>
        <v>零式水上観測機</v>
      </c>
      <c r="Z258" s="554">
        <f t="shared" si="126"/>
        <v>7</v>
      </c>
      <c r="AA258" s="555" t="str">
        <f t="shared" si="127"/>
        <v>-</v>
      </c>
      <c r="AB258" s="265"/>
      <c r="AC258" s="185">
        <f t="shared" si="128"/>
        <v>40</v>
      </c>
      <c r="AD258" s="267" t="str">
        <f t="shared" si="129"/>
        <v>-</v>
      </c>
      <c r="AE258" s="38">
        <f t="shared" si="130"/>
        <v>3000</v>
      </c>
      <c r="AF258" s="52">
        <f t="shared" si="131"/>
        <v>2500</v>
      </c>
      <c r="AG258" s="262"/>
      <c r="AH258" s="171">
        <f t="shared" si="132"/>
        <v>35</v>
      </c>
      <c r="AI258" s="38">
        <f t="shared" si="133"/>
        <v>50</v>
      </c>
      <c r="AJ258" s="52">
        <f t="shared" si="134"/>
        <v>100</v>
      </c>
      <c r="AK258" s="41">
        <f t="shared" si="135"/>
        <v>10</v>
      </c>
      <c r="AL258" s="259">
        <f t="shared" si="136"/>
        <v>7</v>
      </c>
      <c r="AM258" s="176">
        <f t="shared" si="137"/>
        <v>0</v>
      </c>
      <c r="AN258" s="189">
        <f t="shared" si="138"/>
        <v>2</v>
      </c>
      <c r="AO258" s="181">
        <f t="shared" si="139"/>
        <v>5</v>
      </c>
      <c r="AP258" s="265"/>
      <c r="AQ258" s="169"/>
    </row>
    <row r="259" spans="2:43">
      <c r="B259" s="167">
        <v>144</v>
      </c>
      <c r="C259" s="168" t="s">
        <v>396</v>
      </c>
      <c r="D259" s="45" t="str">
        <f t="shared" si="105"/>
        <v>駆逐艦</v>
      </c>
      <c r="E259" s="174">
        <f t="shared" si="106"/>
        <v>36</v>
      </c>
      <c r="F259" s="183">
        <f t="shared" si="107"/>
        <v>73</v>
      </c>
      <c r="G259" s="176">
        <f t="shared" si="108"/>
        <v>93</v>
      </c>
      <c r="H259" s="189">
        <f t="shared" si="109"/>
        <v>59</v>
      </c>
      <c r="I259" s="181">
        <f t="shared" si="110"/>
        <v>52</v>
      </c>
      <c r="J259" s="208">
        <f t="shared" si="111"/>
        <v>92</v>
      </c>
      <c r="K259" s="116">
        <f t="shared" si="112"/>
        <v>113</v>
      </c>
      <c r="L259" s="118">
        <f t="shared" si="113"/>
        <v>69</v>
      </c>
      <c r="M259" s="187">
        <f t="shared" si="114"/>
        <v>59</v>
      </c>
      <c r="N259" s="191">
        <f t="shared" si="115"/>
        <v>0</v>
      </c>
      <c r="O259" s="38" t="str">
        <f t="shared" si="116"/>
        <v>高速</v>
      </c>
      <c r="P259" s="185" t="str">
        <f t="shared" si="117"/>
        <v>短</v>
      </c>
      <c r="Q259" s="171">
        <f t="shared" si="118"/>
        <v>15</v>
      </c>
      <c r="R259" s="180">
        <f t="shared" si="119"/>
        <v>20</v>
      </c>
      <c r="S259" s="265"/>
      <c r="T259" s="554">
        <f t="shared" si="120"/>
        <v>0</v>
      </c>
      <c r="U259" s="555" t="str">
        <f t="shared" si="121"/>
        <v>12.7cm連装砲B型改二</v>
      </c>
      <c r="V259" s="554">
        <f t="shared" si="122"/>
        <v>0</v>
      </c>
      <c r="W259" s="555" t="str">
        <f t="shared" si="123"/>
        <v>61cm四連装(酸素)魚雷</v>
      </c>
      <c r="X259" s="554">
        <f t="shared" si="124"/>
        <v>0</v>
      </c>
      <c r="Y259" s="555" t="str">
        <f t="shared" si="125"/>
        <v>-</v>
      </c>
      <c r="Z259" s="554">
        <f t="shared" si="126"/>
        <v>0</v>
      </c>
      <c r="AA259" s="555" t="str">
        <f t="shared" si="127"/>
        <v>-</v>
      </c>
      <c r="AB259" s="265"/>
      <c r="AC259" s="185" t="str">
        <f t="shared" si="128"/>
        <v>-</v>
      </c>
      <c r="AD259" s="267" t="str">
        <f t="shared" si="129"/>
        <v>-</v>
      </c>
      <c r="AE259" s="38" t="str">
        <f t="shared" si="130"/>
        <v>-</v>
      </c>
      <c r="AF259" s="52" t="str">
        <f t="shared" si="131"/>
        <v>-</v>
      </c>
      <c r="AG259" s="262"/>
      <c r="AH259" s="171">
        <f t="shared" si="132"/>
        <v>1</v>
      </c>
      <c r="AI259" s="38">
        <f t="shared" si="133"/>
        <v>2</v>
      </c>
      <c r="AJ259" s="52">
        <f t="shared" si="134"/>
        <v>10</v>
      </c>
      <c r="AK259" s="41">
        <f t="shared" si="135"/>
        <v>0</v>
      </c>
      <c r="AL259" s="259">
        <f t="shared" si="136"/>
        <v>2</v>
      </c>
      <c r="AM259" s="176">
        <f t="shared" si="137"/>
        <v>2</v>
      </c>
      <c r="AN259" s="189">
        <f t="shared" si="138"/>
        <v>1</v>
      </c>
      <c r="AO259" s="181">
        <f t="shared" si="139"/>
        <v>1</v>
      </c>
      <c r="AP259" s="265"/>
      <c r="AQ259" s="169"/>
    </row>
    <row r="260" spans="2:43">
      <c r="B260" s="167">
        <v>145</v>
      </c>
      <c r="C260" s="168" t="s">
        <v>397</v>
      </c>
      <c r="D260" s="45" t="str">
        <f t="shared" si="105"/>
        <v>駆逐艦</v>
      </c>
      <c r="E260" s="174">
        <f t="shared" si="106"/>
        <v>36</v>
      </c>
      <c r="F260" s="183">
        <f t="shared" si="107"/>
        <v>59</v>
      </c>
      <c r="G260" s="176">
        <f t="shared" si="108"/>
        <v>84</v>
      </c>
      <c r="H260" s="189">
        <f t="shared" si="109"/>
        <v>72</v>
      </c>
      <c r="I260" s="181">
        <f t="shared" si="110"/>
        <v>52</v>
      </c>
      <c r="J260" s="208">
        <f t="shared" si="111"/>
        <v>94</v>
      </c>
      <c r="K260" s="116">
        <f t="shared" si="112"/>
        <v>110</v>
      </c>
      <c r="L260" s="118">
        <f t="shared" si="113"/>
        <v>62</v>
      </c>
      <c r="M260" s="187">
        <f t="shared" si="114"/>
        <v>79</v>
      </c>
      <c r="N260" s="191">
        <f t="shared" si="115"/>
        <v>0</v>
      </c>
      <c r="O260" s="38" t="str">
        <f t="shared" si="116"/>
        <v>高速</v>
      </c>
      <c r="P260" s="185" t="str">
        <f t="shared" si="117"/>
        <v>短</v>
      </c>
      <c r="Q260" s="460">
        <f t="shared" si="118"/>
        <v>15</v>
      </c>
      <c r="R260" s="461">
        <f t="shared" si="119"/>
        <v>20</v>
      </c>
      <c r="S260" s="265"/>
      <c r="T260" s="554">
        <f t="shared" si="120"/>
        <v>0</v>
      </c>
      <c r="U260" s="555" t="str">
        <f t="shared" si="121"/>
        <v>22号対水上電探</v>
      </c>
      <c r="V260" s="554">
        <f t="shared" si="122"/>
        <v>0</v>
      </c>
      <c r="W260" s="555" t="str">
        <f t="shared" si="123"/>
        <v>13号対空電探</v>
      </c>
      <c r="X260" s="554">
        <f t="shared" si="124"/>
        <v>0</v>
      </c>
      <c r="Y260" s="555" t="str">
        <f t="shared" si="125"/>
        <v>-</v>
      </c>
      <c r="Z260" s="554">
        <f t="shared" si="126"/>
        <v>0</v>
      </c>
      <c r="AA260" s="555" t="str">
        <f t="shared" si="127"/>
        <v>-</v>
      </c>
      <c r="AB260" s="265"/>
      <c r="AC260" s="185" t="str">
        <f t="shared" si="128"/>
        <v>-</v>
      </c>
      <c r="AD260" s="267" t="str">
        <f t="shared" si="129"/>
        <v>-</v>
      </c>
      <c r="AE260" s="38" t="str">
        <f t="shared" si="130"/>
        <v>-</v>
      </c>
      <c r="AF260" s="462" t="str">
        <f t="shared" si="131"/>
        <v>-</v>
      </c>
      <c r="AG260" s="262"/>
      <c r="AH260" s="460">
        <f t="shared" si="132"/>
        <v>1</v>
      </c>
      <c r="AI260" s="38">
        <f t="shared" si="133"/>
        <v>2</v>
      </c>
      <c r="AJ260" s="462">
        <f t="shared" si="134"/>
        <v>10</v>
      </c>
      <c r="AK260" s="463">
        <f t="shared" si="135"/>
        <v>0</v>
      </c>
      <c r="AL260" s="259">
        <f t="shared" si="136"/>
        <v>2</v>
      </c>
      <c r="AM260" s="176">
        <f t="shared" si="137"/>
        <v>2</v>
      </c>
      <c r="AN260" s="189">
        <f t="shared" si="138"/>
        <v>1</v>
      </c>
      <c r="AO260" s="181">
        <f t="shared" si="139"/>
        <v>1</v>
      </c>
      <c r="AP260" s="265"/>
      <c r="AQ260" s="169"/>
    </row>
    <row r="261" spans="2:43">
      <c r="B261" s="167">
        <v>146</v>
      </c>
      <c r="C261" s="168" t="s">
        <v>398</v>
      </c>
      <c r="D261" s="45" t="str">
        <f t="shared" si="105"/>
        <v>重雷装巡洋艦</v>
      </c>
      <c r="E261" s="174">
        <f t="shared" si="106"/>
        <v>50</v>
      </c>
      <c r="F261" s="183">
        <f t="shared" si="107"/>
        <v>64</v>
      </c>
      <c r="G261" s="176">
        <f t="shared" si="108"/>
        <v>110</v>
      </c>
      <c r="H261" s="189">
        <f t="shared" si="109"/>
        <v>72</v>
      </c>
      <c r="I261" s="181">
        <f t="shared" si="110"/>
        <v>65</v>
      </c>
      <c r="J261" s="208">
        <f t="shared" si="111"/>
        <v>110</v>
      </c>
      <c r="K261" s="116">
        <f t="shared" si="112"/>
        <v>106</v>
      </c>
      <c r="L261" s="118">
        <f t="shared" si="113"/>
        <v>69</v>
      </c>
      <c r="M261" s="187">
        <f t="shared" si="114"/>
        <v>69</v>
      </c>
      <c r="N261" s="191">
        <f t="shared" si="115"/>
        <v>0</v>
      </c>
      <c r="O261" s="38" t="str">
        <f t="shared" si="116"/>
        <v>高速</v>
      </c>
      <c r="P261" s="185" t="str">
        <f t="shared" si="117"/>
        <v>中</v>
      </c>
      <c r="Q261" s="460">
        <f t="shared" si="118"/>
        <v>25</v>
      </c>
      <c r="R261" s="461">
        <f t="shared" si="119"/>
        <v>50</v>
      </c>
      <c r="S261" s="265"/>
      <c r="T261" s="554">
        <f t="shared" si="120"/>
        <v>0</v>
      </c>
      <c r="U261" s="555" t="str">
        <f t="shared" si="121"/>
        <v>61cm五連装(酸素)魚雷</v>
      </c>
      <c r="V261" s="554">
        <f t="shared" si="122"/>
        <v>0</v>
      </c>
      <c r="W261" s="555" t="str">
        <f t="shared" si="123"/>
        <v>13号対空電探</v>
      </c>
      <c r="X261" s="554">
        <f t="shared" si="124"/>
        <v>0</v>
      </c>
      <c r="Y261" s="555" t="str">
        <f t="shared" si="125"/>
        <v>25mm三連装機銃</v>
      </c>
      <c r="Z261" s="554">
        <f t="shared" si="126"/>
        <v>0</v>
      </c>
      <c r="AA261" s="555" t="str">
        <f t="shared" si="127"/>
        <v>-</v>
      </c>
      <c r="AB261" s="265"/>
      <c r="AC261" s="185" t="str">
        <f t="shared" si="128"/>
        <v>-</v>
      </c>
      <c r="AD261" s="267" t="str">
        <f t="shared" si="129"/>
        <v>-</v>
      </c>
      <c r="AE261" s="38" t="str">
        <f t="shared" si="130"/>
        <v>-</v>
      </c>
      <c r="AF261" s="462" t="str">
        <f t="shared" si="131"/>
        <v>-</v>
      </c>
      <c r="AG261" s="262"/>
      <c r="AH261" s="460">
        <f t="shared" si="132"/>
        <v>2</v>
      </c>
      <c r="AI261" s="38">
        <f t="shared" si="133"/>
        <v>6</v>
      </c>
      <c r="AJ261" s="462">
        <f t="shared" si="134"/>
        <v>9</v>
      </c>
      <c r="AK261" s="463">
        <f t="shared" si="135"/>
        <v>0</v>
      </c>
      <c r="AL261" s="259">
        <f t="shared" si="136"/>
        <v>1</v>
      </c>
      <c r="AM261" s="176">
        <f t="shared" si="137"/>
        <v>5</v>
      </c>
      <c r="AN261" s="189">
        <f t="shared" si="138"/>
        <v>0</v>
      </c>
      <c r="AO261" s="181">
        <f t="shared" si="139"/>
        <v>1</v>
      </c>
      <c r="AP261" s="265"/>
      <c r="AQ261" s="169"/>
    </row>
    <row r="262" spans="2:43">
      <c r="B262" s="167">
        <v>147</v>
      </c>
      <c r="C262" s="168" t="s">
        <v>399</v>
      </c>
      <c r="D262" s="45" t="str">
        <f t="shared" si="105"/>
        <v>駆逐艦</v>
      </c>
      <c r="E262" s="174">
        <f t="shared" si="106"/>
        <v>42</v>
      </c>
      <c r="F262" s="183">
        <f t="shared" si="107"/>
        <v>54</v>
      </c>
      <c r="G262" s="176">
        <f t="shared" si="108"/>
        <v>89</v>
      </c>
      <c r="H262" s="189">
        <f t="shared" si="109"/>
        <v>59</v>
      </c>
      <c r="I262" s="181">
        <f t="shared" si="110"/>
        <v>57</v>
      </c>
      <c r="J262" s="208">
        <f t="shared" si="111"/>
        <v>98</v>
      </c>
      <c r="K262" s="116">
        <f t="shared" si="112"/>
        <v>112</v>
      </c>
      <c r="L262" s="118">
        <f t="shared" si="113"/>
        <v>63</v>
      </c>
      <c r="M262" s="187">
        <f t="shared" si="114"/>
        <v>77</v>
      </c>
      <c r="N262" s="191">
        <f t="shared" si="115"/>
        <v>0</v>
      </c>
      <c r="O262" s="38" t="str">
        <f t="shared" si="116"/>
        <v>高速</v>
      </c>
      <c r="P262" s="185" t="str">
        <f t="shared" si="117"/>
        <v>短</v>
      </c>
      <c r="Q262" s="460">
        <f t="shared" si="118"/>
        <v>15</v>
      </c>
      <c r="R262" s="461">
        <f t="shared" si="119"/>
        <v>25</v>
      </c>
      <c r="S262" s="265"/>
      <c r="T262" s="554">
        <f t="shared" si="120"/>
        <v>0</v>
      </c>
      <c r="U262" s="555" t="str">
        <f t="shared" si="121"/>
        <v>-</v>
      </c>
      <c r="V262" s="554">
        <f t="shared" si="122"/>
        <v>0</v>
      </c>
      <c r="W262" s="555" t="str">
        <f t="shared" si="123"/>
        <v>-</v>
      </c>
      <c r="X262" s="554">
        <f t="shared" si="124"/>
        <v>0</v>
      </c>
      <c r="Y262" s="555" t="str">
        <f t="shared" si="125"/>
        <v>-</v>
      </c>
      <c r="Z262" s="554">
        <f t="shared" si="126"/>
        <v>0</v>
      </c>
      <c r="AA262" s="555" t="str">
        <f t="shared" si="127"/>
        <v>-</v>
      </c>
      <c r="AB262" s="265"/>
      <c r="AC262" s="185" t="str">
        <f t="shared" si="128"/>
        <v>-</v>
      </c>
      <c r="AD262" s="267" t="str">
        <f t="shared" si="129"/>
        <v>-</v>
      </c>
      <c r="AE262" s="38" t="str">
        <f t="shared" si="130"/>
        <v>-</v>
      </c>
      <c r="AF262" s="462" t="str">
        <f t="shared" si="131"/>
        <v>-</v>
      </c>
      <c r="AG262" s="262"/>
      <c r="AH262" s="460">
        <f t="shared" si="132"/>
        <v>1</v>
      </c>
      <c r="AI262" s="38">
        <f t="shared" si="133"/>
        <v>3</v>
      </c>
      <c r="AJ262" s="462">
        <f t="shared" si="134"/>
        <v>11</v>
      </c>
      <c r="AK262" s="463">
        <f t="shared" si="135"/>
        <v>0</v>
      </c>
      <c r="AL262" s="259">
        <f t="shared" si="136"/>
        <v>1</v>
      </c>
      <c r="AM262" s="176">
        <f t="shared" si="137"/>
        <v>2</v>
      </c>
      <c r="AN262" s="189">
        <f t="shared" si="138"/>
        <v>1</v>
      </c>
      <c r="AO262" s="181">
        <f t="shared" si="139"/>
        <v>1</v>
      </c>
      <c r="AP262" s="265"/>
      <c r="AQ262" s="169"/>
    </row>
    <row r="263" spans="2:43">
      <c r="B263" s="167">
        <v>148</v>
      </c>
      <c r="C263" s="168" t="s">
        <v>400</v>
      </c>
      <c r="D263" s="45" t="str">
        <f t="shared" si="105"/>
        <v>戦艦</v>
      </c>
      <c r="E263" s="174">
        <f t="shared" si="106"/>
        <v>106</v>
      </c>
      <c r="F263" s="183">
        <f t="shared" si="107"/>
        <v>139</v>
      </c>
      <c r="G263" s="176">
        <f t="shared" si="108"/>
        <v>0</v>
      </c>
      <c r="H263" s="189">
        <f t="shared" si="109"/>
        <v>99</v>
      </c>
      <c r="I263" s="181">
        <f t="shared" si="110"/>
        <v>119</v>
      </c>
      <c r="J263" s="208">
        <f t="shared" si="111"/>
        <v>0</v>
      </c>
      <c r="K263" s="116">
        <f t="shared" si="112"/>
        <v>83</v>
      </c>
      <c r="L263" s="118">
        <f t="shared" si="113"/>
        <v>52</v>
      </c>
      <c r="M263" s="187">
        <f t="shared" si="114"/>
        <v>79</v>
      </c>
      <c r="N263" s="191">
        <f t="shared" si="115"/>
        <v>28</v>
      </c>
      <c r="O263" s="38" t="str">
        <f t="shared" si="116"/>
        <v>低速</v>
      </c>
      <c r="P263" s="185" t="str">
        <f t="shared" si="117"/>
        <v>超長</v>
      </c>
      <c r="Q263" s="460">
        <f t="shared" si="118"/>
        <v>250</v>
      </c>
      <c r="R263" s="461">
        <f t="shared" si="119"/>
        <v>325</v>
      </c>
      <c r="S263" s="265"/>
      <c r="T263" s="554">
        <f t="shared" si="120"/>
        <v>7</v>
      </c>
      <c r="U263" s="555" t="str">
        <f t="shared" si="121"/>
        <v>46cm三連装砲</v>
      </c>
      <c r="V263" s="554">
        <f t="shared" si="122"/>
        <v>7</v>
      </c>
      <c r="W263" s="555" t="str">
        <f t="shared" si="123"/>
        <v>12.7cm連装高角砲</v>
      </c>
      <c r="X263" s="554">
        <f t="shared" si="124"/>
        <v>7</v>
      </c>
      <c r="Y263" s="555" t="str">
        <f t="shared" si="125"/>
        <v>22号対水上電探</v>
      </c>
      <c r="Z263" s="554">
        <f t="shared" si="126"/>
        <v>7</v>
      </c>
      <c r="AA263" s="555" t="str">
        <f t="shared" si="127"/>
        <v>-</v>
      </c>
      <c r="AB263" s="265"/>
      <c r="AC263" s="185" t="str">
        <f t="shared" si="128"/>
        <v>-</v>
      </c>
      <c r="AD263" s="267" t="str">
        <f t="shared" si="129"/>
        <v>-</v>
      </c>
      <c r="AE263" s="38" t="str">
        <f t="shared" si="130"/>
        <v>-</v>
      </c>
      <c r="AF263" s="462" t="str">
        <f t="shared" si="131"/>
        <v>-</v>
      </c>
      <c r="AG263" s="262"/>
      <c r="AH263" s="460">
        <f t="shared" si="132"/>
        <v>35</v>
      </c>
      <c r="AI263" s="38">
        <f t="shared" si="133"/>
        <v>50</v>
      </c>
      <c r="AJ263" s="462">
        <f t="shared" si="134"/>
        <v>110</v>
      </c>
      <c r="AK263" s="463">
        <f t="shared" si="135"/>
        <v>20</v>
      </c>
      <c r="AL263" s="259">
        <f t="shared" si="136"/>
        <v>6</v>
      </c>
      <c r="AM263" s="176">
        <f t="shared" si="137"/>
        <v>0</v>
      </c>
      <c r="AN263" s="189">
        <f t="shared" si="138"/>
        <v>3</v>
      </c>
      <c r="AO263" s="181">
        <f t="shared" si="139"/>
        <v>6</v>
      </c>
      <c r="AP263" s="265"/>
      <c r="AQ263" s="169"/>
    </row>
    <row r="264" spans="2:43">
      <c r="B264" s="167">
        <v>149</v>
      </c>
      <c r="C264" s="168" t="s">
        <v>401</v>
      </c>
      <c r="D264" s="45" t="str">
        <f t="shared" ref="D264:D278" si="140">VLOOKUP(VLOOKUP($C264,舰娘数据_舰娘名基准全数据,3,0),数据转换_舰种,2,0)</f>
        <v>戦艦</v>
      </c>
      <c r="E264" s="174">
        <f t="shared" ref="E264:E278" si="141">VLOOKUP(C264,舰娘数据_舰娘名基准全数据,IF($C$4 = "最终值(Lv.155)",12,10),0)</f>
        <v>90</v>
      </c>
      <c r="F264" s="183">
        <f t="shared" ref="F264:F278" si="142">VLOOKUP(C264,舰娘数据_舰娘名基准全数据,IF($C$4 = "初期值",13,14),0)</f>
        <v>98</v>
      </c>
      <c r="G264" s="176">
        <f t="shared" ref="G264:G278" si="143">VLOOKUP(C264,舰娘数据_舰娘名基准全数据,IF($C$4 = "初期值",15,16),0)</f>
        <v>0</v>
      </c>
      <c r="H264" s="189">
        <f t="shared" ref="H264:H278" si="144">VLOOKUP(C264,舰娘数据_舰娘名基准全数据,IF($C$4 = "初期值",17,18),0)</f>
        <v>84</v>
      </c>
      <c r="I264" s="181">
        <f t="shared" ref="I264:I278" si="145">VLOOKUP(C264,舰娘数据_舰娘名基准全数据,IF($C$4 = "初期值",19,20),0)</f>
        <v>94</v>
      </c>
      <c r="J264" s="208">
        <f t="shared" ref="J264:J278" si="146">VLOOKUP(C264,舰娘数据_舰娘名基准全数据,IF($C$4 = "初期值",21,IF($C$4 = "最终值(Lv.99)",22,23)),0)</f>
        <v>0</v>
      </c>
      <c r="K264" s="116">
        <f t="shared" ref="K264:K278" si="147">VLOOKUP(C264,舰娘数据_舰娘名基准全数据,IF($C$4 = "初期值",24,IF($C$4 = "最终值(Lv.99)",25,26)),0)</f>
        <v>91</v>
      </c>
      <c r="L264" s="118">
        <f t="shared" ref="L264:L278" si="148">VLOOKUP(C264,舰娘数据_舰娘名基准全数据,IF($C$4 = "初期值",27,IF($C$4 = "最终值(Lv.99)",28,29)),0)</f>
        <v>67</v>
      </c>
      <c r="M264" s="187">
        <f t="shared" ref="M264:M278" si="149">VLOOKUP(C264,舰娘数据_舰娘名基准全数据,IF($C$4 = "初期值",30,31),0)</f>
        <v>79</v>
      </c>
      <c r="N264" s="191">
        <f t="shared" ref="N264:N278" si="150">VLOOKUP(C264,舰娘数据_舰娘名基准全数据,36,0)+VLOOKUP(C264,舰娘数据_舰娘名基准全数据,37,0)+VLOOKUP(C264,舰娘数据_舰娘名基准全数据,38,0)+VLOOKUP(C264,舰娘数据_舰娘名基准全数据,39,0)</f>
        <v>12</v>
      </c>
      <c r="O264" s="38" t="str">
        <f t="shared" ref="O264:O278" si="151">VLOOKUP(VLOOKUP($C264,舰娘数据_舰娘名基准全数据,32,0),数据转换_速力,2,0)</f>
        <v>高速</v>
      </c>
      <c r="P264" s="185" t="str">
        <f t="shared" ref="P264:P278" si="152">VLOOKUP(VLOOKUP($C264,舰娘数据_舰娘名基准全数据,33,0),数据转换_射程,2,0)</f>
        <v>長</v>
      </c>
      <c r="Q264" s="171">
        <f t="shared" ref="Q264:Q278" si="153">VLOOKUP(C264,舰娘数据_舰娘名基准全数据,55,0)</f>
        <v>100</v>
      </c>
      <c r="R264" s="180">
        <f t="shared" ref="R264:R278" si="154">VLOOKUP(C264,舰娘数据_舰娘名基准全数据,56,0)</f>
        <v>125</v>
      </c>
      <c r="S264" s="265"/>
      <c r="T264" s="554">
        <f t="shared" ref="T264:T278" si="155">VLOOKUP(C264,舰娘数据_舰娘名基准全数据,36,0)</f>
        <v>3</v>
      </c>
      <c r="U264" s="555" t="str">
        <f t="shared" ref="U264:U278" si="156">IF(VLOOKUP($C264,舰娘数据_舰娘名基准全数据,41,0)&gt;0,VLOOKUP(VLOOKUP($C264,舰娘数据_舰娘名基准全数据,41,0),舰娘装备数据_装备号基准全数据,2,0),"-")</f>
        <v>41cm連装砲</v>
      </c>
      <c r="V264" s="554">
        <f t="shared" ref="V264:V278" si="157">VLOOKUP(C264,舰娘数据_舰娘名基准全数据,37,0)</f>
        <v>3</v>
      </c>
      <c r="W264" s="555" t="str">
        <f t="shared" ref="W264:W278" si="158">IF(VLOOKUP($C264,舰娘数据_舰娘名基准全数据,42,0)&gt;0,VLOOKUP(VLOOKUP($C264,舰娘数据_舰娘名基准全数据,42,0),舰娘装备数据_装备号基准全数据,2,0),"-")</f>
        <v>21号対空電探</v>
      </c>
      <c r="X264" s="554">
        <f t="shared" ref="X264:X278" si="159">VLOOKUP(C264,舰娘数据_舰娘名基准全数据,38,0)</f>
        <v>3</v>
      </c>
      <c r="Y264" s="555" t="str">
        <f t="shared" ref="Y264:Y278" si="160">IF(VLOOKUP($C264,舰娘数据_舰娘名基准全数据,43,0)&gt;0,VLOOKUP(VLOOKUP($C264,舰娘数据_舰娘名基准全数据,43,0),舰娘装备数据_装备号基准全数据,2,0),"-")</f>
        <v>22号対水上電探</v>
      </c>
      <c r="Z264" s="554">
        <f t="shared" ref="Z264:Z278" si="161">VLOOKUP(C264,舰娘数据_舰娘名基准全数据,39,0)</f>
        <v>3</v>
      </c>
      <c r="AA264" s="555" t="str">
        <f t="shared" ref="AA264:AA278" si="162">IF(VLOOKUP($C264,舰娘数据_舰娘名基准全数据,44,0)&gt;0,VLOOKUP(VLOOKUP($C264,舰娘数据_舰娘名基准全数据,44,0),舰娘装备数据_装备号基准全数据,2,0),"-")</f>
        <v>-</v>
      </c>
      <c r="AB264" s="265"/>
      <c r="AC264" s="185" t="str">
        <f t="shared" ref="AC264:AC278" si="163">IF(VLOOKUP(C264,舰娘数据_舰娘名基准全数据,6,0)&gt;0,VLOOKUP(C264,舰娘数据_舰娘名基准全数据,6,0),"-")</f>
        <v>-</v>
      </c>
      <c r="AD264" s="267" t="str">
        <f t="shared" ref="AD264:AD278" si="164">IF(VLOOKUP(C264,舰娘数据_舰娘名基准全数据,9,0)&gt;0,1,"-")</f>
        <v>-</v>
      </c>
      <c r="AE264" s="38" t="str">
        <f t="shared" ref="AE264:AE278" si="165">IF(VLOOKUP(C264,舰娘数据_舰娘名基准全数据,7,0)&gt;0,VLOOKUP(C264,舰娘数据_舰娘名基准全数据,7,0),"-")</f>
        <v>-</v>
      </c>
      <c r="AF264" s="52" t="str">
        <f t="shared" ref="AF264:AF278" si="166">IF(VLOOKUP(C264,舰娘数据_舰娘名基准全数据,8,0)&gt;0,VLOOKUP(C264,舰娘数据_舰娘名基准全数据,8,0),"-")</f>
        <v>-</v>
      </c>
      <c r="AG264" s="262"/>
      <c r="AH264" s="171">
        <f t="shared" ref="AH264:AH278" si="167">VLOOKUP(C264,舰娘数据_舰娘名基准全数据,47,0)</f>
        <v>10</v>
      </c>
      <c r="AI264" s="38">
        <f t="shared" ref="AI264:AI278" si="168">VLOOKUP(C264,舰娘数据_舰娘名基准全数据,48,0)</f>
        <v>14</v>
      </c>
      <c r="AJ264" s="52">
        <f t="shared" ref="AJ264:AJ278" si="169">VLOOKUP(C264,舰娘数据_舰娘名基准全数据,49,0)</f>
        <v>33</v>
      </c>
      <c r="AK264" s="41">
        <f t="shared" ref="AK264:AK278" si="170">VLOOKUP(C264,舰娘数据_舰娘名基准全数据,50,0)</f>
        <v>3</v>
      </c>
      <c r="AL264" s="259">
        <f t="shared" ref="AL264:AL278" si="171">VLOOKUP(C264,舰娘数据_舰娘名基准全数据,51,0)</f>
        <v>4</v>
      </c>
      <c r="AM264" s="176">
        <f t="shared" ref="AM264:AM278" si="172">VLOOKUP(C264,舰娘数据_舰娘名基准全数据,52,0)</f>
        <v>0</v>
      </c>
      <c r="AN264" s="189">
        <f t="shared" ref="AN264:AN278" si="173">VLOOKUP(C264,舰娘数据_舰娘名基准全数据,53,0)</f>
        <v>2</v>
      </c>
      <c r="AO264" s="181">
        <f t="shared" ref="AO264:AO278" si="174">VLOOKUP(C264,舰娘数据_舰娘名基准全数据,54,0)</f>
        <v>4</v>
      </c>
      <c r="AP264" s="265"/>
      <c r="AQ264" s="169"/>
    </row>
    <row r="265" spans="2:43">
      <c r="B265" s="167">
        <v>150</v>
      </c>
      <c r="C265" s="168" t="s">
        <v>402</v>
      </c>
      <c r="D265" s="45" t="str">
        <f t="shared" si="140"/>
        <v>戦艦</v>
      </c>
      <c r="E265" s="174">
        <f t="shared" si="141"/>
        <v>91</v>
      </c>
      <c r="F265" s="183">
        <f t="shared" si="142"/>
        <v>98</v>
      </c>
      <c r="G265" s="176">
        <f t="shared" si="143"/>
        <v>0</v>
      </c>
      <c r="H265" s="189">
        <f t="shared" si="144"/>
        <v>82</v>
      </c>
      <c r="I265" s="181">
        <f t="shared" si="145"/>
        <v>95</v>
      </c>
      <c r="J265" s="208">
        <f t="shared" si="146"/>
        <v>0</v>
      </c>
      <c r="K265" s="116">
        <f t="shared" si="147"/>
        <v>92</v>
      </c>
      <c r="L265" s="118">
        <f t="shared" si="148"/>
        <v>67</v>
      </c>
      <c r="M265" s="187">
        <f t="shared" si="149"/>
        <v>79</v>
      </c>
      <c r="N265" s="191">
        <f t="shared" si="150"/>
        <v>12</v>
      </c>
      <c r="O265" s="38" t="str">
        <f t="shared" si="151"/>
        <v>高速</v>
      </c>
      <c r="P265" s="185" t="str">
        <f t="shared" si="152"/>
        <v>長</v>
      </c>
      <c r="Q265" s="171">
        <f t="shared" si="153"/>
        <v>100</v>
      </c>
      <c r="R265" s="180">
        <f t="shared" si="154"/>
        <v>125</v>
      </c>
      <c r="S265" s="265"/>
      <c r="T265" s="554">
        <f t="shared" si="155"/>
        <v>3</v>
      </c>
      <c r="U265" s="555" t="str">
        <f t="shared" si="156"/>
        <v>41cm連装砲</v>
      </c>
      <c r="V265" s="554">
        <f t="shared" si="157"/>
        <v>3</v>
      </c>
      <c r="W265" s="555" t="str">
        <f t="shared" si="158"/>
        <v>21号対空電探</v>
      </c>
      <c r="X265" s="554">
        <f t="shared" si="159"/>
        <v>3</v>
      </c>
      <c r="Y265" s="555" t="str">
        <f t="shared" si="160"/>
        <v>三式弾</v>
      </c>
      <c r="Z265" s="554">
        <f t="shared" si="161"/>
        <v>3</v>
      </c>
      <c r="AA265" s="555" t="str">
        <f t="shared" si="162"/>
        <v>-</v>
      </c>
      <c r="AB265" s="265"/>
      <c r="AC265" s="185" t="str">
        <f t="shared" si="163"/>
        <v>-</v>
      </c>
      <c r="AD265" s="267" t="str">
        <f t="shared" si="164"/>
        <v>-</v>
      </c>
      <c r="AE265" s="38" t="str">
        <f t="shared" si="165"/>
        <v>-</v>
      </c>
      <c r="AF265" s="52" t="str">
        <f t="shared" si="166"/>
        <v>-</v>
      </c>
      <c r="AG265" s="262"/>
      <c r="AH265" s="171">
        <f t="shared" si="167"/>
        <v>10</v>
      </c>
      <c r="AI265" s="38">
        <f t="shared" si="168"/>
        <v>14</v>
      </c>
      <c r="AJ265" s="52">
        <f t="shared" si="169"/>
        <v>33</v>
      </c>
      <c r="AK265" s="41">
        <f t="shared" si="170"/>
        <v>3</v>
      </c>
      <c r="AL265" s="259">
        <f t="shared" si="171"/>
        <v>4</v>
      </c>
      <c r="AM265" s="176">
        <f t="shared" si="172"/>
        <v>0</v>
      </c>
      <c r="AN265" s="189">
        <f t="shared" si="173"/>
        <v>2</v>
      </c>
      <c r="AO265" s="181">
        <f t="shared" si="174"/>
        <v>4</v>
      </c>
      <c r="AP265" s="265"/>
      <c r="AQ265" s="169"/>
    </row>
    <row r="266" spans="2:43">
      <c r="B266" s="167">
        <v>151</v>
      </c>
      <c r="C266" s="168" t="s">
        <v>403</v>
      </c>
      <c r="D266" s="45" t="str">
        <f t="shared" si="140"/>
        <v>戦艦</v>
      </c>
      <c r="E266" s="174">
        <f t="shared" si="141"/>
        <v>89</v>
      </c>
      <c r="F266" s="183">
        <f t="shared" si="142"/>
        <v>96</v>
      </c>
      <c r="G266" s="176">
        <f t="shared" si="143"/>
        <v>0</v>
      </c>
      <c r="H266" s="189">
        <f t="shared" si="144"/>
        <v>92</v>
      </c>
      <c r="I266" s="181">
        <f t="shared" si="145"/>
        <v>93</v>
      </c>
      <c r="J266" s="208">
        <f t="shared" si="146"/>
        <v>0</v>
      </c>
      <c r="K266" s="116">
        <f t="shared" si="147"/>
        <v>93</v>
      </c>
      <c r="L266" s="118">
        <f t="shared" si="148"/>
        <v>67</v>
      </c>
      <c r="M266" s="187">
        <f t="shared" si="149"/>
        <v>89</v>
      </c>
      <c r="N266" s="191">
        <f t="shared" si="150"/>
        <v>12</v>
      </c>
      <c r="O266" s="38" t="str">
        <f t="shared" si="151"/>
        <v>高速</v>
      </c>
      <c r="P266" s="185" t="str">
        <f t="shared" si="152"/>
        <v>長</v>
      </c>
      <c r="Q266" s="460">
        <f t="shared" si="153"/>
        <v>100</v>
      </c>
      <c r="R266" s="461">
        <f t="shared" si="154"/>
        <v>125</v>
      </c>
      <c r="S266" s="265"/>
      <c r="T266" s="554">
        <f t="shared" si="155"/>
        <v>3</v>
      </c>
      <c r="U266" s="555" t="str">
        <f t="shared" si="156"/>
        <v>35.6cm連装砲(ダズル迷彩)</v>
      </c>
      <c r="V266" s="554">
        <f t="shared" si="157"/>
        <v>3</v>
      </c>
      <c r="W266" s="555" t="str">
        <f t="shared" si="158"/>
        <v>35.6cm連装砲(ダズル迷彩)</v>
      </c>
      <c r="X266" s="554">
        <f t="shared" si="159"/>
        <v>3</v>
      </c>
      <c r="Y266" s="555" t="str">
        <f t="shared" si="160"/>
        <v>三式弾</v>
      </c>
      <c r="Z266" s="554">
        <f t="shared" si="161"/>
        <v>3</v>
      </c>
      <c r="AA266" s="555" t="str">
        <f t="shared" si="162"/>
        <v>13号対空電探</v>
      </c>
      <c r="AB266" s="265"/>
      <c r="AC266" s="185" t="str">
        <f t="shared" si="163"/>
        <v>-</v>
      </c>
      <c r="AD266" s="267" t="str">
        <f t="shared" si="164"/>
        <v>-</v>
      </c>
      <c r="AE266" s="38" t="str">
        <f t="shared" si="165"/>
        <v>-</v>
      </c>
      <c r="AF266" s="462" t="str">
        <f t="shared" si="166"/>
        <v>-</v>
      </c>
      <c r="AG266" s="262"/>
      <c r="AH266" s="460">
        <f t="shared" si="167"/>
        <v>10</v>
      </c>
      <c r="AI266" s="38">
        <f t="shared" si="168"/>
        <v>14</v>
      </c>
      <c r="AJ266" s="462">
        <f t="shared" si="169"/>
        <v>33</v>
      </c>
      <c r="AK266" s="463">
        <f t="shared" si="170"/>
        <v>3</v>
      </c>
      <c r="AL266" s="259">
        <f t="shared" si="171"/>
        <v>4</v>
      </c>
      <c r="AM266" s="176">
        <f t="shared" si="172"/>
        <v>0</v>
      </c>
      <c r="AN266" s="189">
        <f t="shared" si="173"/>
        <v>2</v>
      </c>
      <c r="AO266" s="181">
        <f t="shared" si="174"/>
        <v>4</v>
      </c>
      <c r="AP266" s="265"/>
      <c r="AQ266" s="169"/>
    </row>
    <row r="267" spans="2:43">
      <c r="B267" s="167">
        <v>152</v>
      </c>
      <c r="C267" s="168" t="s">
        <v>404</v>
      </c>
      <c r="D267" s="45" t="str">
        <f t="shared" si="140"/>
        <v>戦艦</v>
      </c>
      <c r="E267" s="174">
        <f t="shared" si="141"/>
        <v>90</v>
      </c>
      <c r="F267" s="183">
        <f t="shared" si="142"/>
        <v>104</v>
      </c>
      <c r="G267" s="176">
        <f t="shared" si="143"/>
        <v>0</v>
      </c>
      <c r="H267" s="189">
        <f t="shared" si="144"/>
        <v>82</v>
      </c>
      <c r="I267" s="181">
        <f t="shared" si="145"/>
        <v>92</v>
      </c>
      <c r="J267" s="208">
        <f t="shared" si="146"/>
        <v>0</v>
      </c>
      <c r="K267" s="116">
        <f t="shared" si="147"/>
        <v>93</v>
      </c>
      <c r="L267" s="118">
        <f t="shared" si="148"/>
        <v>68</v>
      </c>
      <c r="M267" s="187">
        <f t="shared" si="149"/>
        <v>79</v>
      </c>
      <c r="N267" s="191">
        <f t="shared" si="150"/>
        <v>12</v>
      </c>
      <c r="O267" s="38" t="str">
        <f t="shared" si="151"/>
        <v>高速</v>
      </c>
      <c r="P267" s="185" t="str">
        <f t="shared" si="152"/>
        <v>長</v>
      </c>
      <c r="Q267" s="460">
        <f t="shared" si="153"/>
        <v>100</v>
      </c>
      <c r="R267" s="461">
        <f t="shared" si="154"/>
        <v>125</v>
      </c>
      <c r="S267" s="265"/>
      <c r="T267" s="554">
        <f t="shared" si="155"/>
        <v>3</v>
      </c>
      <c r="U267" s="555" t="str">
        <f t="shared" si="156"/>
        <v>41cm連装砲</v>
      </c>
      <c r="V267" s="554">
        <f t="shared" si="157"/>
        <v>3</v>
      </c>
      <c r="W267" s="555" t="str">
        <f t="shared" si="158"/>
        <v>探照灯</v>
      </c>
      <c r="X267" s="554">
        <f t="shared" si="159"/>
        <v>3</v>
      </c>
      <c r="Y267" s="555" t="str">
        <f t="shared" si="160"/>
        <v>21号対空電探</v>
      </c>
      <c r="Z267" s="554">
        <f t="shared" si="161"/>
        <v>3</v>
      </c>
      <c r="AA267" s="555" t="str">
        <f t="shared" si="162"/>
        <v>-</v>
      </c>
      <c r="AB267" s="265"/>
      <c r="AC267" s="185" t="str">
        <f t="shared" si="163"/>
        <v>-</v>
      </c>
      <c r="AD267" s="267" t="str">
        <f t="shared" si="164"/>
        <v>-</v>
      </c>
      <c r="AE267" s="38" t="str">
        <f t="shared" si="165"/>
        <v>-</v>
      </c>
      <c r="AF267" s="462" t="str">
        <f t="shared" si="166"/>
        <v>-</v>
      </c>
      <c r="AG267" s="262"/>
      <c r="AH267" s="460">
        <f t="shared" si="167"/>
        <v>10</v>
      </c>
      <c r="AI267" s="38">
        <f t="shared" si="168"/>
        <v>14</v>
      </c>
      <c r="AJ267" s="462">
        <f t="shared" si="169"/>
        <v>33</v>
      </c>
      <c r="AK267" s="463">
        <f t="shared" si="170"/>
        <v>3</v>
      </c>
      <c r="AL267" s="259">
        <f t="shared" si="171"/>
        <v>4</v>
      </c>
      <c r="AM267" s="176">
        <f t="shared" si="172"/>
        <v>0</v>
      </c>
      <c r="AN267" s="189">
        <f t="shared" si="173"/>
        <v>2</v>
      </c>
      <c r="AO267" s="181">
        <f t="shared" si="174"/>
        <v>4</v>
      </c>
      <c r="AP267" s="265"/>
      <c r="AQ267" s="169"/>
    </row>
    <row r="268" spans="2:43">
      <c r="B268" s="167">
        <v>153</v>
      </c>
      <c r="C268" s="168" t="s">
        <v>405</v>
      </c>
      <c r="D268" s="45" t="str">
        <f t="shared" si="140"/>
        <v>装甲空母</v>
      </c>
      <c r="E268" s="174">
        <f t="shared" si="141"/>
        <v>74</v>
      </c>
      <c r="F268" s="183">
        <f t="shared" si="142"/>
        <v>49</v>
      </c>
      <c r="G268" s="176">
        <f t="shared" si="143"/>
        <v>0</v>
      </c>
      <c r="H268" s="189">
        <f t="shared" si="144"/>
        <v>79</v>
      </c>
      <c r="I268" s="181">
        <f t="shared" si="145"/>
        <v>79</v>
      </c>
      <c r="J268" s="208">
        <f t="shared" si="146"/>
        <v>0</v>
      </c>
      <c r="K268" s="116">
        <f t="shared" si="147"/>
        <v>70</v>
      </c>
      <c r="L268" s="118">
        <f t="shared" si="148"/>
        <v>89</v>
      </c>
      <c r="M268" s="187">
        <f t="shared" si="149"/>
        <v>19</v>
      </c>
      <c r="N268" s="191">
        <f t="shared" si="150"/>
        <v>61</v>
      </c>
      <c r="O268" s="38" t="str">
        <f t="shared" si="151"/>
        <v>高速</v>
      </c>
      <c r="P268" s="185" t="str">
        <f t="shared" si="152"/>
        <v>短</v>
      </c>
      <c r="Q268" s="460">
        <f t="shared" si="153"/>
        <v>70</v>
      </c>
      <c r="R268" s="461">
        <f t="shared" si="154"/>
        <v>65</v>
      </c>
      <c r="S268" s="265"/>
      <c r="T268" s="554">
        <f t="shared" si="155"/>
        <v>18</v>
      </c>
      <c r="U268" s="555" t="str">
        <f t="shared" si="156"/>
        <v>零式艦戦62型(爆戦)</v>
      </c>
      <c r="V268" s="554">
        <f t="shared" si="157"/>
        <v>18</v>
      </c>
      <c r="W268" s="555" t="str">
        <f t="shared" si="158"/>
        <v>彗星</v>
      </c>
      <c r="X268" s="554">
        <f t="shared" si="159"/>
        <v>18</v>
      </c>
      <c r="Y268" s="555" t="str">
        <f t="shared" si="160"/>
        <v>天山</v>
      </c>
      <c r="Z268" s="554">
        <f t="shared" si="161"/>
        <v>7</v>
      </c>
      <c r="AA268" s="555" t="str">
        <f t="shared" si="162"/>
        <v>-</v>
      </c>
      <c r="AB268" s="265"/>
      <c r="AC268" s="185">
        <f t="shared" si="163"/>
        <v>40</v>
      </c>
      <c r="AD268" s="267" t="str">
        <f t="shared" si="164"/>
        <v>-</v>
      </c>
      <c r="AE268" s="38">
        <f t="shared" si="165"/>
        <v>900</v>
      </c>
      <c r="AF268" s="462">
        <f t="shared" si="166"/>
        <v>450</v>
      </c>
      <c r="AG268" s="262"/>
      <c r="AH268" s="460">
        <f t="shared" si="167"/>
        <v>8</v>
      </c>
      <c r="AI268" s="38">
        <f t="shared" si="168"/>
        <v>15</v>
      </c>
      <c r="AJ268" s="462">
        <f t="shared" si="169"/>
        <v>36</v>
      </c>
      <c r="AK268" s="463">
        <f t="shared" si="170"/>
        <v>12</v>
      </c>
      <c r="AL268" s="259">
        <f t="shared" si="171"/>
        <v>0</v>
      </c>
      <c r="AM268" s="176">
        <f t="shared" si="172"/>
        <v>0</v>
      </c>
      <c r="AN268" s="189">
        <f t="shared" si="173"/>
        <v>5</v>
      </c>
      <c r="AO268" s="181">
        <f t="shared" si="174"/>
        <v>5</v>
      </c>
      <c r="AP268" s="265"/>
      <c r="AQ268" s="169"/>
    </row>
    <row r="269" spans="2:43">
      <c r="B269" s="167" t="s">
        <v>1378</v>
      </c>
      <c r="C269" s="168" t="s">
        <v>407</v>
      </c>
      <c r="D269" s="45" t="str">
        <f t="shared" si="140"/>
        <v>練習巡洋艦</v>
      </c>
      <c r="E269" s="174">
        <f t="shared" si="141"/>
        <v>41</v>
      </c>
      <c r="F269" s="183">
        <f t="shared" si="142"/>
        <v>28</v>
      </c>
      <c r="G269" s="176">
        <f t="shared" si="143"/>
        <v>28</v>
      </c>
      <c r="H269" s="189">
        <f t="shared" si="144"/>
        <v>42</v>
      </c>
      <c r="I269" s="181">
        <f t="shared" si="145"/>
        <v>27</v>
      </c>
      <c r="J269" s="208">
        <f t="shared" si="146"/>
        <v>58</v>
      </c>
      <c r="K269" s="116">
        <f t="shared" si="147"/>
        <v>63</v>
      </c>
      <c r="L269" s="118">
        <f t="shared" si="148"/>
        <v>53</v>
      </c>
      <c r="M269" s="187">
        <f t="shared" si="149"/>
        <v>49</v>
      </c>
      <c r="N269" s="191">
        <f t="shared" si="150"/>
        <v>3</v>
      </c>
      <c r="O269" s="38" t="str">
        <f t="shared" si="151"/>
        <v>低速</v>
      </c>
      <c r="P269" s="185" t="str">
        <f t="shared" si="152"/>
        <v>中</v>
      </c>
      <c r="Q269" s="171">
        <f t="shared" si="153"/>
        <v>30</v>
      </c>
      <c r="R269" s="180">
        <f t="shared" si="154"/>
        <v>15</v>
      </c>
      <c r="S269" s="265"/>
      <c r="T269" s="554">
        <f t="shared" si="155"/>
        <v>1</v>
      </c>
      <c r="U269" s="555" t="str">
        <f t="shared" si="156"/>
        <v>14cm連装砲</v>
      </c>
      <c r="V269" s="554">
        <f t="shared" si="157"/>
        <v>1</v>
      </c>
      <c r="W269" s="555" t="str">
        <f t="shared" si="158"/>
        <v>12.7cm連装高角砲</v>
      </c>
      <c r="X269" s="554">
        <f t="shared" si="159"/>
        <v>1</v>
      </c>
      <c r="Y269" s="555" t="str">
        <f t="shared" si="160"/>
        <v>25mm連装機銃</v>
      </c>
      <c r="Z269" s="554">
        <f t="shared" si="161"/>
        <v>0</v>
      </c>
      <c r="AA269" s="555" t="str">
        <f t="shared" si="162"/>
        <v>-</v>
      </c>
      <c r="AB269" s="265"/>
      <c r="AC269" s="185">
        <f t="shared" si="163"/>
        <v>35</v>
      </c>
      <c r="AD269" s="267" t="str">
        <f t="shared" si="164"/>
        <v>-</v>
      </c>
      <c r="AE269" s="38">
        <f t="shared" si="165"/>
        <v>400</v>
      </c>
      <c r="AF269" s="52">
        <f t="shared" si="166"/>
        <v>120</v>
      </c>
      <c r="AG269" s="262"/>
      <c r="AH269" s="171">
        <f t="shared" si="167"/>
        <v>3</v>
      </c>
      <c r="AI269" s="38">
        <f t="shared" si="168"/>
        <v>1</v>
      </c>
      <c r="AJ269" s="52">
        <f t="shared" si="169"/>
        <v>10</v>
      </c>
      <c r="AK269" s="41">
        <f t="shared" si="170"/>
        <v>0</v>
      </c>
      <c r="AL269" s="259">
        <f t="shared" si="171"/>
        <v>0</v>
      </c>
      <c r="AM269" s="176">
        <f t="shared" si="172"/>
        <v>1</v>
      </c>
      <c r="AN269" s="189">
        <f t="shared" si="173"/>
        <v>0</v>
      </c>
      <c r="AO269" s="181">
        <f t="shared" si="174"/>
        <v>1</v>
      </c>
      <c r="AP269" s="265"/>
      <c r="AQ269" s="169"/>
    </row>
    <row r="270" spans="2:43">
      <c r="B270" s="167" t="s">
        <v>1380</v>
      </c>
      <c r="C270" s="168" t="s">
        <v>611</v>
      </c>
      <c r="D270" s="45" t="str">
        <f t="shared" si="140"/>
        <v>練習巡洋艦</v>
      </c>
      <c r="E270" s="174">
        <f t="shared" si="141"/>
        <v>46</v>
      </c>
      <c r="F270" s="183">
        <f t="shared" si="142"/>
        <v>36</v>
      </c>
      <c r="G270" s="176">
        <f t="shared" si="143"/>
        <v>40</v>
      </c>
      <c r="H270" s="189">
        <f t="shared" si="144"/>
        <v>48</v>
      </c>
      <c r="I270" s="181">
        <f t="shared" si="145"/>
        <v>39</v>
      </c>
      <c r="J270" s="208">
        <f t="shared" si="146"/>
        <v>84</v>
      </c>
      <c r="K270" s="116">
        <f t="shared" si="147"/>
        <v>66</v>
      </c>
      <c r="L270" s="118">
        <f t="shared" si="148"/>
        <v>68</v>
      </c>
      <c r="M270" s="187">
        <f t="shared" si="149"/>
        <v>54</v>
      </c>
      <c r="N270" s="191">
        <f t="shared" si="150"/>
        <v>8</v>
      </c>
      <c r="O270" s="38" t="str">
        <f t="shared" si="151"/>
        <v>低速</v>
      </c>
      <c r="P270" s="185" t="str">
        <f t="shared" si="152"/>
        <v>中</v>
      </c>
      <c r="Q270" s="460">
        <f t="shared" si="153"/>
        <v>35</v>
      </c>
      <c r="R270" s="461">
        <f t="shared" si="154"/>
        <v>20</v>
      </c>
      <c r="S270" s="265"/>
      <c r="T270" s="554">
        <f t="shared" si="155"/>
        <v>2</v>
      </c>
      <c r="U270" s="555" t="str">
        <f t="shared" si="156"/>
        <v>14cm連装砲</v>
      </c>
      <c r="V270" s="554">
        <f t="shared" si="157"/>
        <v>2</v>
      </c>
      <c r="W270" s="555" t="str">
        <f t="shared" si="158"/>
        <v>25mm三連装機銃</v>
      </c>
      <c r="X270" s="554">
        <f t="shared" si="159"/>
        <v>2</v>
      </c>
      <c r="Y270" s="555" t="str">
        <f t="shared" si="160"/>
        <v>九三式水中聴音機</v>
      </c>
      <c r="Z270" s="554">
        <f t="shared" si="161"/>
        <v>2</v>
      </c>
      <c r="AA270" s="555" t="str">
        <f t="shared" si="162"/>
        <v>九四式爆雷投射機</v>
      </c>
      <c r="AB270" s="265"/>
      <c r="AC270" s="185" t="str">
        <f t="shared" si="163"/>
        <v>-</v>
      </c>
      <c r="AD270" s="267" t="str">
        <f t="shared" si="164"/>
        <v>-</v>
      </c>
      <c r="AE270" s="38" t="str">
        <f t="shared" si="165"/>
        <v>-</v>
      </c>
      <c r="AF270" s="462" t="str">
        <f t="shared" si="166"/>
        <v>-</v>
      </c>
      <c r="AG270" s="262"/>
      <c r="AH270" s="460">
        <f t="shared" si="167"/>
        <v>3</v>
      </c>
      <c r="AI270" s="38">
        <f t="shared" si="168"/>
        <v>2</v>
      </c>
      <c r="AJ270" s="462">
        <f t="shared" si="169"/>
        <v>11</v>
      </c>
      <c r="AK270" s="463">
        <f t="shared" si="170"/>
        <v>1</v>
      </c>
      <c r="AL270" s="259">
        <f t="shared" si="171"/>
        <v>1</v>
      </c>
      <c r="AM270" s="176">
        <f t="shared" si="172"/>
        <v>1</v>
      </c>
      <c r="AN270" s="189">
        <f t="shared" si="173"/>
        <v>2</v>
      </c>
      <c r="AO270" s="181">
        <f t="shared" si="174"/>
        <v>1</v>
      </c>
      <c r="AP270" s="265"/>
      <c r="AQ270" s="169"/>
    </row>
    <row r="271" spans="2:43">
      <c r="B271" s="167" t="s">
        <v>1381</v>
      </c>
      <c r="C271" s="168" t="s">
        <v>409</v>
      </c>
      <c r="D271" s="45" t="str">
        <f t="shared" si="140"/>
        <v>潜水空母</v>
      </c>
      <c r="E271" s="174">
        <f t="shared" si="141"/>
        <v>24</v>
      </c>
      <c r="F271" s="183">
        <f t="shared" si="142"/>
        <v>9</v>
      </c>
      <c r="G271" s="176">
        <f t="shared" si="143"/>
        <v>72</v>
      </c>
      <c r="H271" s="189">
        <f t="shared" si="144"/>
        <v>0</v>
      </c>
      <c r="I271" s="181">
        <f t="shared" si="145"/>
        <v>24</v>
      </c>
      <c r="J271" s="208">
        <f t="shared" si="146"/>
        <v>0</v>
      </c>
      <c r="K271" s="116">
        <f t="shared" si="147"/>
        <v>47</v>
      </c>
      <c r="L271" s="118">
        <f t="shared" si="148"/>
        <v>61</v>
      </c>
      <c r="M271" s="187">
        <f t="shared" si="149"/>
        <v>59</v>
      </c>
      <c r="N271" s="191">
        <f t="shared" si="150"/>
        <v>3</v>
      </c>
      <c r="O271" s="38" t="str">
        <f t="shared" si="151"/>
        <v>低速</v>
      </c>
      <c r="P271" s="185" t="str">
        <f t="shared" si="152"/>
        <v>短</v>
      </c>
      <c r="Q271" s="460">
        <f t="shared" si="153"/>
        <v>20</v>
      </c>
      <c r="R271" s="461">
        <f t="shared" si="154"/>
        <v>15</v>
      </c>
      <c r="S271" s="265"/>
      <c r="T271" s="554">
        <f t="shared" si="155"/>
        <v>3</v>
      </c>
      <c r="U271" s="555" t="str">
        <f t="shared" si="156"/>
        <v>-</v>
      </c>
      <c r="V271" s="554">
        <f t="shared" si="157"/>
        <v>0</v>
      </c>
      <c r="W271" s="555" t="str">
        <f t="shared" si="158"/>
        <v>-</v>
      </c>
      <c r="X271" s="554">
        <f t="shared" si="159"/>
        <v>0</v>
      </c>
      <c r="Y271" s="555" t="str">
        <f t="shared" si="160"/>
        <v>-</v>
      </c>
      <c r="Z271" s="554">
        <f t="shared" si="161"/>
        <v>0</v>
      </c>
      <c r="AA271" s="555" t="str">
        <f t="shared" si="162"/>
        <v>-</v>
      </c>
      <c r="AB271" s="265"/>
      <c r="AC271" s="185">
        <f t="shared" si="163"/>
        <v>35</v>
      </c>
      <c r="AD271" s="267" t="str">
        <f t="shared" si="164"/>
        <v>-</v>
      </c>
      <c r="AE271" s="38">
        <f t="shared" si="165"/>
        <v>300</v>
      </c>
      <c r="AF271" s="462">
        <f t="shared" si="166"/>
        <v>100</v>
      </c>
      <c r="AG271" s="262"/>
      <c r="AH271" s="460">
        <f t="shared" si="167"/>
        <v>1</v>
      </c>
      <c r="AI271" s="38">
        <f t="shared" si="168"/>
        <v>2</v>
      </c>
      <c r="AJ271" s="462">
        <f t="shared" si="169"/>
        <v>3</v>
      </c>
      <c r="AK271" s="463">
        <f t="shared" si="170"/>
        <v>2</v>
      </c>
      <c r="AL271" s="259">
        <f t="shared" si="171"/>
        <v>0</v>
      </c>
      <c r="AM271" s="176">
        <f t="shared" si="172"/>
        <v>1</v>
      </c>
      <c r="AN271" s="189">
        <f t="shared" si="173"/>
        <v>1</v>
      </c>
      <c r="AO271" s="181">
        <f t="shared" si="174"/>
        <v>1</v>
      </c>
      <c r="AP271" s="265"/>
      <c r="AQ271" s="169"/>
    </row>
    <row r="272" spans="2:43">
      <c r="B272" s="167" t="s">
        <v>1382</v>
      </c>
      <c r="C272" s="168" t="s">
        <v>649</v>
      </c>
      <c r="D272" s="45" t="str">
        <f t="shared" si="140"/>
        <v>潜水空母</v>
      </c>
      <c r="E272" s="174">
        <f t="shared" si="141"/>
        <v>28</v>
      </c>
      <c r="F272" s="183">
        <f t="shared" si="142"/>
        <v>19</v>
      </c>
      <c r="G272" s="176">
        <f t="shared" si="143"/>
        <v>80</v>
      </c>
      <c r="H272" s="189">
        <f t="shared" si="144"/>
        <v>0</v>
      </c>
      <c r="I272" s="181">
        <f t="shared" si="145"/>
        <v>24</v>
      </c>
      <c r="J272" s="208">
        <f t="shared" si="146"/>
        <v>0</v>
      </c>
      <c r="K272" s="116">
        <f t="shared" si="147"/>
        <v>62</v>
      </c>
      <c r="L272" s="118">
        <f t="shared" si="148"/>
        <v>61</v>
      </c>
      <c r="M272" s="187">
        <f t="shared" si="149"/>
        <v>59</v>
      </c>
      <c r="N272" s="191">
        <f t="shared" si="150"/>
        <v>6</v>
      </c>
      <c r="O272" s="38" t="str">
        <f t="shared" si="151"/>
        <v>低速</v>
      </c>
      <c r="P272" s="185" t="str">
        <f t="shared" si="152"/>
        <v>短</v>
      </c>
      <c r="Q272" s="460">
        <f t="shared" si="153"/>
        <v>25</v>
      </c>
      <c r="R272" s="461">
        <f t="shared" si="154"/>
        <v>30</v>
      </c>
      <c r="S272" s="265"/>
      <c r="T272" s="554">
        <f t="shared" si="155"/>
        <v>3</v>
      </c>
      <c r="U272" s="555" t="str">
        <f t="shared" si="156"/>
        <v>試製晴嵐</v>
      </c>
      <c r="V272" s="554">
        <f t="shared" si="157"/>
        <v>3</v>
      </c>
      <c r="W272" s="555" t="str">
        <f t="shared" si="158"/>
        <v>-</v>
      </c>
      <c r="X272" s="554">
        <f t="shared" si="159"/>
        <v>0</v>
      </c>
      <c r="Y272" s="555" t="str">
        <f t="shared" si="160"/>
        <v>-</v>
      </c>
      <c r="Z272" s="554">
        <f t="shared" si="161"/>
        <v>0</v>
      </c>
      <c r="AA272" s="555" t="str">
        <f t="shared" si="162"/>
        <v>-</v>
      </c>
      <c r="AB272" s="265"/>
      <c r="AC272" s="185" t="str">
        <f t="shared" si="163"/>
        <v>-</v>
      </c>
      <c r="AD272" s="267" t="str">
        <f t="shared" si="164"/>
        <v>-</v>
      </c>
      <c r="AE272" s="38" t="str">
        <f t="shared" si="165"/>
        <v>-</v>
      </c>
      <c r="AF272" s="462" t="str">
        <f t="shared" si="166"/>
        <v>-</v>
      </c>
      <c r="AG272" s="262"/>
      <c r="AH272" s="460">
        <f t="shared" si="167"/>
        <v>1</v>
      </c>
      <c r="AI272" s="38">
        <f t="shared" si="168"/>
        <v>2</v>
      </c>
      <c r="AJ272" s="462">
        <f t="shared" si="169"/>
        <v>4</v>
      </c>
      <c r="AK272" s="463">
        <f t="shared" si="170"/>
        <v>3</v>
      </c>
      <c r="AL272" s="259">
        <f t="shared" si="171"/>
        <v>0</v>
      </c>
      <c r="AM272" s="176">
        <f t="shared" si="172"/>
        <v>2</v>
      </c>
      <c r="AN272" s="189">
        <f t="shared" si="173"/>
        <v>1</v>
      </c>
      <c r="AO272" s="181">
        <f t="shared" si="174"/>
        <v>1</v>
      </c>
      <c r="AP272" s="265"/>
      <c r="AQ272" s="169"/>
    </row>
    <row r="273" spans="2:43">
      <c r="B273" s="167">
        <v>156</v>
      </c>
      <c r="C273" s="168" t="s">
        <v>411</v>
      </c>
      <c r="D273" s="45" t="str">
        <f t="shared" si="140"/>
        <v>装甲空母</v>
      </c>
      <c r="E273" s="174">
        <f t="shared" si="141"/>
        <v>78</v>
      </c>
      <c r="F273" s="183">
        <f t="shared" si="142"/>
        <v>59</v>
      </c>
      <c r="G273" s="176">
        <f t="shared" si="143"/>
        <v>0</v>
      </c>
      <c r="H273" s="189">
        <f t="shared" si="144"/>
        <v>86</v>
      </c>
      <c r="I273" s="181">
        <f t="shared" si="145"/>
        <v>84</v>
      </c>
      <c r="J273" s="208">
        <f t="shared" si="146"/>
        <v>0</v>
      </c>
      <c r="K273" s="116">
        <f t="shared" si="147"/>
        <v>73</v>
      </c>
      <c r="L273" s="118">
        <f t="shared" si="148"/>
        <v>92</v>
      </c>
      <c r="M273" s="187">
        <f t="shared" si="149"/>
        <v>39</v>
      </c>
      <c r="N273" s="191">
        <f t="shared" si="150"/>
        <v>86</v>
      </c>
      <c r="O273" s="38" t="str">
        <f t="shared" si="151"/>
        <v>高速</v>
      </c>
      <c r="P273" s="185" t="str">
        <f t="shared" si="152"/>
        <v>短</v>
      </c>
      <c r="Q273" s="171">
        <f t="shared" si="153"/>
        <v>90</v>
      </c>
      <c r="R273" s="180">
        <f t="shared" si="154"/>
        <v>75</v>
      </c>
      <c r="S273" s="265"/>
      <c r="T273" s="554">
        <f t="shared" si="155"/>
        <v>30</v>
      </c>
      <c r="U273" s="555" t="str">
        <f t="shared" si="156"/>
        <v>烈風</v>
      </c>
      <c r="V273" s="554">
        <f t="shared" si="157"/>
        <v>24</v>
      </c>
      <c r="W273" s="555" t="str">
        <f t="shared" si="158"/>
        <v>流星</v>
      </c>
      <c r="X273" s="554">
        <f t="shared" si="159"/>
        <v>24</v>
      </c>
      <c r="Y273" s="555" t="str">
        <f t="shared" si="160"/>
        <v>10cm連装高角砲(砲架)</v>
      </c>
      <c r="Z273" s="554">
        <f t="shared" si="161"/>
        <v>8</v>
      </c>
      <c r="AA273" s="555" t="str">
        <f t="shared" si="162"/>
        <v>-</v>
      </c>
      <c r="AB273" s="265"/>
      <c r="AC273" s="185" t="str">
        <f t="shared" si="163"/>
        <v>-</v>
      </c>
      <c r="AD273" s="267" t="str">
        <f t="shared" si="164"/>
        <v>-</v>
      </c>
      <c r="AE273" s="38" t="str">
        <f t="shared" si="165"/>
        <v>-</v>
      </c>
      <c r="AF273" s="52" t="str">
        <f t="shared" si="166"/>
        <v>-</v>
      </c>
      <c r="AG273" s="262"/>
      <c r="AH273" s="171">
        <f t="shared" si="167"/>
        <v>9</v>
      </c>
      <c r="AI273" s="38">
        <f t="shared" si="168"/>
        <v>16</v>
      </c>
      <c r="AJ273" s="52">
        <f t="shared" si="169"/>
        <v>36</v>
      </c>
      <c r="AK273" s="41">
        <f t="shared" si="170"/>
        <v>14</v>
      </c>
      <c r="AL273" s="259">
        <f t="shared" si="171"/>
        <v>0</v>
      </c>
      <c r="AM273" s="176">
        <f t="shared" si="172"/>
        <v>0</v>
      </c>
      <c r="AN273" s="189">
        <f t="shared" si="173"/>
        <v>5</v>
      </c>
      <c r="AO273" s="181">
        <f t="shared" si="174"/>
        <v>5</v>
      </c>
      <c r="AP273" s="265"/>
      <c r="AQ273" s="169"/>
    </row>
    <row r="274" spans="2:43">
      <c r="B274" s="167">
        <v>157</v>
      </c>
      <c r="C274" s="168" t="s">
        <v>412</v>
      </c>
      <c r="D274" s="45" t="str">
        <f t="shared" si="140"/>
        <v>軽空母</v>
      </c>
      <c r="E274" s="174">
        <f t="shared" si="141"/>
        <v>57</v>
      </c>
      <c r="F274" s="183">
        <f t="shared" si="142"/>
        <v>40</v>
      </c>
      <c r="G274" s="176">
        <f t="shared" si="143"/>
        <v>0</v>
      </c>
      <c r="H274" s="189">
        <f t="shared" si="144"/>
        <v>48</v>
      </c>
      <c r="I274" s="181">
        <f t="shared" si="145"/>
        <v>62</v>
      </c>
      <c r="J274" s="208">
        <f t="shared" si="146"/>
        <v>0</v>
      </c>
      <c r="K274" s="116">
        <f t="shared" si="147"/>
        <v>87</v>
      </c>
      <c r="L274" s="118">
        <f t="shared" si="148"/>
        <v>102</v>
      </c>
      <c r="M274" s="187">
        <f t="shared" si="149"/>
        <v>59</v>
      </c>
      <c r="N274" s="191">
        <f t="shared" si="150"/>
        <v>55</v>
      </c>
      <c r="O274" s="38" t="str">
        <f t="shared" si="151"/>
        <v>高速</v>
      </c>
      <c r="P274" s="185" t="str">
        <f t="shared" si="152"/>
        <v>短</v>
      </c>
      <c r="Q274" s="460">
        <f t="shared" si="153"/>
        <v>40</v>
      </c>
      <c r="R274" s="461">
        <f t="shared" si="154"/>
        <v>45</v>
      </c>
      <c r="S274" s="265"/>
      <c r="T274" s="554">
        <f t="shared" si="155"/>
        <v>18</v>
      </c>
      <c r="U274" s="555" t="str">
        <f t="shared" si="156"/>
        <v>零式艦戦62型(爆戦)</v>
      </c>
      <c r="V274" s="554">
        <f t="shared" si="157"/>
        <v>28</v>
      </c>
      <c r="W274" s="555" t="str">
        <f t="shared" si="158"/>
        <v>25mm連装機銃</v>
      </c>
      <c r="X274" s="554">
        <f t="shared" si="159"/>
        <v>6</v>
      </c>
      <c r="Y274" s="555" t="str">
        <f t="shared" si="160"/>
        <v>二式艦上偵察機</v>
      </c>
      <c r="Z274" s="554">
        <f t="shared" si="161"/>
        <v>3</v>
      </c>
      <c r="AA274" s="555" t="str">
        <f t="shared" si="162"/>
        <v>-</v>
      </c>
      <c r="AB274" s="265"/>
      <c r="AC274" s="185" t="str">
        <f t="shared" si="163"/>
        <v>-</v>
      </c>
      <c r="AD274" s="267" t="str">
        <f t="shared" si="164"/>
        <v>-</v>
      </c>
      <c r="AE274" s="38" t="str">
        <f t="shared" si="165"/>
        <v>-</v>
      </c>
      <c r="AF274" s="462" t="str">
        <f t="shared" si="166"/>
        <v>-</v>
      </c>
      <c r="AG274" s="262"/>
      <c r="AH274" s="460">
        <f t="shared" si="167"/>
        <v>4</v>
      </c>
      <c r="AI274" s="38">
        <f t="shared" si="168"/>
        <v>12</v>
      </c>
      <c r="AJ274" s="462">
        <f t="shared" si="169"/>
        <v>22</v>
      </c>
      <c r="AK274" s="463">
        <f t="shared" si="170"/>
        <v>6</v>
      </c>
      <c r="AL274" s="259">
        <f t="shared" si="171"/>
        <v>0</v>
      </c>
      <c r="AM274" s="176">
        <f t="shared" si="172"/>
        <v>0</v>
      </c>
      <c r="AN274" s="189">
        <f t="shared" si="173"/>
        <v>3</v>
      </c>
      <c r="AO274" s="181">
        <f t="shared" si="174"/>
        <v>3</v>
      </c>
      <c r="AP274" s="265"/>
      <c r="AQ274" s="169"/>
    </row>
    <row r="275" spans="2:43">
      <c r="B275" s="167">
        <v>158</v>
      </c>
      <c r="C275" s="168" t="s">
        <v>413</v>
      </c>
      <c r="D275" s="45" t="str">
        <f t="shared" si="140"/>
        <v>軽巡洋艦</v>
      </c>
      <c r="E275" s="174">
        <f t="shared" si="141"/>
        <v>54</v>
      </c>
      <c r="F275" s="183">
        <f t="shared" si="142"/>
        <v>67</v>
      </c>
      <c r="G275" s="176">
        <f t="shared" si="143"/>
        <v>88</v>
      </c>
      <c r="H275" s="189">
        <f t="shared" si="144"/>
        <v>70</v>
      </c>
      <c r="I275" s="181">
        <f t="shared" si="145"/>
        <v>69</v>
      </c>
      <c r="J275" s="208">
        <f t="shared" si="146"/>
        <v>94</v>
      </c>
      <c r="K275" s="116">
        <f t="shared" si="147"/>
        <v>107</v>
      </c>
      <c r="L275" s="118">
        <f t="shared" si="148"/>
        <v>77</v>
      </c>
      <c r="M275" s="187">
        <f t="shared" si="149"/>
        <v>79</v>
      </c>
      <c r="N275" s="191">
        <f t="shared" si="150"/>
        <v>3</v>
      </c>
      <c r="O275" s="38" t="str">
        <f t="shared" si="151"/>
        <v>高速</v>
      </c>
      <c r="P275" s="185" t="str">
        <f t="shared" si="152"/>
        <v>中</v>
      </c>
      <c r="Q275" s="460">
        <f t="shared" si="153"/>
        <v>25</v>
      </c>
      <c r="R275" s="461">
        <f t="shared" si="154"/>
        <v>35</v>
      </c>
      <c r="S275" s="265"/>
      <c r="T275" s="554">
        <f t="shared" si="155"/>
        <v>1</v>
      </c>
      <c r="U275" s="555" t="str">
        <f t="shared" si="156"/>
        <v>照明弾</v>
      </c>
      <c r="V275" s="554">
        <f t="shared" si="157"/>
        <v>1</v>
      </c>
      <c r="W275" s="555" t="str">
        <f t="shared" si="158"/>
        <v>探照灯</v>
      </c>
      <c r="X275" s="554">
        <f t="shared" si="159"/>
        <v>1</v>
      </c>
      <c r="Y275" s="555" t="str">
        <f t="shared" si="160"/>
        <v>九八式水上偵察機(夜偵)</v>
      </c>
      <c r="Z275" s="554">
        <f t="shared" si="161"/>
        <v>0</v>
      </c>
      <c r="AA275" s="555" t="str">
        <f t="shared" si="162"/>
        <v>-</v>
      </c>
      <c r="AB275" s="265"/>
      <c r="AC275" s="185" t="str">
        <f t="shared" si="163"/>
        <v>-</v>
      </c>
      <c r="AD275" s="267" t="str">
        <f t="shared" si="164"/>
        <v>-</v>
      </c>
      <c r="AE275" s="38" t="str">
        <f t="shared" si="165"/>
        <v>-</v>
      </c>
      <c r="AF275" s="462" t="str">
        <f t="shared" si="166"/>
        <v>-</v>
      </c>
      <c r="AG275" s="262"/>
      <c r="AH275" s="460">
        <f t="shared" si="167"/>
        <v>2</v>
      </c>
      <c r="AI275" s="38">
        <f t="shared" si="168"/>
        <v>2</v>
      </c>
      <c r="AJ275" s="462">
        <f t="shared" si="169"/>
        <v>10</v>
      </c>
      <c r="AK275" s="463">
        <f t="shared" si="170"/>
        <v>0</v>
      </c>
      <c r="AL275" s="259">
        <f t="shared" si="171"/>
        <v>1</v>
      </c>
      <c r="AM275" s="176">
        <f t="shared" si="172"/>
        <v>1</v>
      </c>
      <c r="AN275" s="189">
        <f t="shared" si="173"/>
        <v>1</v>
      </c>
      <c r="AO275" s="181">
        <f t="shared" si="174"/>
        <v>2</v>
      </c>
      <c r="AP275" s="265"/>
      <c r="AQ275" s="169"/>
    </row>
    <row r="276" spans="2:43">
      <c r="B276" s="167">
        <v>159</v>
      </c>
      <c r="C276" s="168" t="s">
        <v>414</v>
      </c>
      <c r="D276" s="45" t="str">
        <f t="shared" si="140"/>
        <v>軽巡洋艦</v>
      </c>
      <c r="E276" s="174">
        <f t="shared" si="141"/>
        <v>57</v>
      </c>
      <c r="F276" s="183">
        <f t="shared" si="142"/>
        <v>70</v>
      </c>
      <c r="G276" s="176">
        <f t="shared" si="143"/>
        <v>98</v>
      </c>
      <c r="H276" s="189">
        <f t="shared" si="144"/>
        <v>68</v>
      </c>
      <c r="I276" s="181">
        <f t="shared" si="145"/>
        <v>69</v>
      </c>
      <c r="J276" s="208">
        <f t="shared" si="146"/>
        <v>102</v>
      </c>
      <c r="K276" s="116">
        <f t="shared" si="147"/>
        <v>102</v>
      </c>
      <c r="L276" s="118">
        <f t="shared" si="148"/>
        <v>77</v>
      </c>
      <c r="M276" s="187">
        <f t="shared" si="149"/>
        <v>79</v>
      </c>
      <c r="N276" s="191">
        <f t="shared" si="150"/>
        <v>3</v>
      </c>
      <c r="O276" s="38" t="str">
        <f t="shared" si="151"/>
        <v>高速</v>
      </c>
      <c r="P276" s="185" t="str">
        <f t="shared" si="152"/>
        <v>中</v>
      </c>
      <c r="Q276" s="171">
        <f t="shared" si="153"/>
        <v>25</v>
      </c>
      <c r="R276" s="180">
        <f t="shared" si="154"/>
        <v>35</v>
      </c>
      <c r="S276" s="265"/>
      <c r="T276" s="554">
        <f t="shared" si="155"/>
        <v>1</v>
      </c>
      <c r="U276" s="555" t="str">
        <f t="shared" si="156"/>
        <v>探照灯</v>
      </c>
      <c r="V276" s="554">
        <f t="shared" si="157"/>
        <v>1</v>
      </c>
      <c r="W276" s="555" t="str">
        <f t="shared" si="158"/>
        <v>61cm四連装(酸素)魚雷</v>
      </c>
      <c r="X276" s="554">
        <f t="shared" si="159"/>
        <v>1</v>
      </c>
      <c r="Y276" s="555" t="str">
        <f t="shared" si="160"/>
        <v>61cm四連装(酸素)魚雷</v>
      </c>
      <c r="Z276" s="554">
        <f t="shared" si="161"/>
        <v>0</v>
      </c>
      <c r="AA276" s="555" t="str">
        <f t="shared" si="162"/>
        <v>-</v>
      </c>
      <c r="AB276" s="265"/>
      <c r="AC276" s="185" t="str">
        <f t="shared" si="163"/>
        <v>-</v>
      </c>
      <c r="AD276" s="267" t="str">
        <f t="shared" si="164"/>
        <v>-</v>
      </c>
      <c r="AE276" s="38" t="str">
        <f t="shared" si="165"/>
        <v>-</v>
      </c>
      <c r="AF276" s="52" t="str">
        <f t="shared" si="166"/>
        <v>-</v>
      </c>
      <c r="AG276" s="262"/>
      <c r="AH276" s="171">
        <f t="shared" si="167"/>
        <v>2</v>
      </c>
      <c r="AI276" s="38">
        <f t="shared" si="168"/>
        <v>2</v>
      </c>
      <c r="AJ276" s="52">
        <f t="shared" si="169"/>
        <v>10</v>
      </c>
      <c r="AK276" s="41">
        <f t="shared" si="170"/>
        <v>0</v>
      </c>
      <c r="AL276" s="259">
        <f t="shared" si="171"/>
        <v>1</v>
      </c>
      <c r="AM276" s="176">
        <f t="shared" si="172"/>
        <v>1</v>
      </c>
      <c r="AN276" s="189">
        <f t="shared" si="173"/>
        <v>1</v>
      </c>
      <c r="AO276" s="181">
        <f t="shared" si="174"/>
        <v>2</v>
      </c>
      <c r="AP276" s="265"/>
      <c r="AQ276" s="169"/>
    </row>
    <row r="277" spans="2:43">
      <c r="B277" s="167">
        <v>160</v>
      </c>
      <c r="C277" s="168" t="s">
        <v>415</v>
      </c>
      <c r="D277" s="45" t="str">
        <f t="shared" si="140"/>
        <v>軽巡洋艦</v>
      </c>
      <c r="E277" s="174">
        <f t="shared" si="141"/>
        <v>54</v>
      </c>
      <c r="F277" s="183">
        <f t="shared" si="142"/>
        <v>68</v>
      </c>
      <c r="G277" s="176">
        <f t="shared" si="143"/>
        <v>84</v>
      </c>
      <c r="H277" s="189">
        <f t="shared" si="144"/>
        <v>72</v>
      </c>
      <c r="I277" s="181">
        <f t="shared" si="145"/>
        <v>68</v>
      </c>
      <c r="J277" s="208">
        <f t="shared" si="146"/>
        <v>104</v>
      </c>
      <c r="K277" s="116">
        <f t="shared" si="147"/>
        <v>104</v>
      </c>
      <c r="L277" s="118">
        <f t="shared" si="148"/>
        <v>76</v>
      </c>
      <c r="M277" s="187">
        <f t="shared" si="149"/>
        <v>69</v>
      </c>
      <c r="N277" s="191">
        <f t="shared" si="150"/>
        <v>3</v>
      </c>
      <c r="O277" s="38" t="str">
        <f t="shared" si="151"/>
        <v>高速</v>
      </c>
      <c r="P277" s="185" t="str">
        <f t="shared" si="152"/>
        <v>中</v>
      </c>
      <c r="Q277" s="460">
        <f t="shared" si="153"/>
        <v>25</v>
      </c>
      <c r="R277" s="461">
        <f t="shared" si="154"/>
        <v>35</v>
      </c>
      <c r="S277" s="265"/>
      <c r="T277" s="554">
        <f t="shared" si="155"/>
        <v>1</v>
      </c>
      <c r="U277" s="555" t="str">
        <f t="shared" si="156"/>
        <v>12.7cm連装高角砲</v>
      </c>
      <c r="V277" s="554">
        <f t="shared" si="157"/>
        <v>1</v>
      </c>
      <c r="W277" s="555" t="str">
        <f t="shared" si="158"/>
        <v>61cm四連装(酸素)魚雷</v>
      </c>
      <c r="X277" s="554">
        <f t="shared" si="159"/>
        <v>1</v>
      </c>
      <c r="Y277" s="555" t="str">
        <f t="shared" si="160"/>
        <v>21号対空電探</v>
      </c>
      <c r="Z277" s="554">
        <f t="shared" si="161"/>
        <v>0</v>
      </c>
      <c r="AA277" s="555" t="str">
        <f t="shared" si="162"/>
        <v>-</v>
      </c>
      <c r="AB277" s="265"/>
      <c r="AC277" s="185" t="str">
        <f t="shared" si="163"/>
        <v>-</v>
      </c>
      <c r="AD277" s="267" t="str">
        <f t="shared" si="164"/>
        <v>-</v>
      </c>
      <c r="AE277" s="38" t="str">
        <f t="shared" si="165"/>
        <v>-</v>
      </c>
      <c r="AF277" s="462" t="str">
        <f t="shared" si="166"/>
        <v>-</v>
      </c>
      <c r="AG277" s="262"/>
      <c r="AH277" s="460">
        <f t="shared" si="167"/>
        <v>2</v>
      </c>
      <c r="AI277" s="38">
        <f t="shared" si="168"/>
        <v>2</v>
      </c>
      <c r="AJ277" s="462">
        <f t="shared" si="169"/>
        <v>10</v>
      </c>
      <c r="AK277" s="463">
        <f t="shared" si="170"/>
        <v>0</v>
      </c>
      <c r="AL277" s="259">
        <f t="shared" si="171"/>
        <v>1</v>
      </c>
      <c r="AM277" s="176">
        <f t="shared" si="172"/>
        <v>1</v>
      </c>
      <c r="AN277" s="189">
        <f t="shared" si="173"/>
        <v>1</v>
      </c>
      <c r="AO277" s="181">
        <f t="shared" si="174"/>
        <v>2</v>
      </c>
      <c r="AP277" s="265"/>
      <c r="AQ277" s="169"/>
    </row>
    <row r="278" spans="2:43">
      <c r="B278" s="167">
        <v>161</v>
      </c>
      <c r="C278" s="168" t="s">
        <v>416</v>
      </c>
      <c r="D278" s="45" t="str">
        <f t="shared" si="140"/>
        <v>揚陸艦</v>
      </c>
      <c r="E278" s="174">
        <f t="shared" si="141"/>
        <v>43</v>
      </c>
      <c r="F278" s="183">
        <f t="shared" si="142"/>
        <v>19</v>
      </c>
      <c r="G278" s="176">
        <f t="shared" si="143"/>
        <v>0</v>
      </c>
      <c r="H278" s="189">
        <f t="shared" si="144"/>
        <v>29</v>
      </c>
      <c r="I278" s="181">
        <f t="shared" si="145"/>
        <v>33</v>
      </c>
      <c r="J278" s="208">
        <f t="shared" si="146"/>
        <v>0</v>
      </c>
      <c r="K278" s="116">
        <f t="shared" si="147"/>
        <v>52</v>
      </c>
      <c r="L278" s="118">
        <f t="shared" si="148"/>
        <v>18</v>
      </c>
      <c r="M278" s="187">
        <f t="shared" si="149"/>
        <v>39</v>
      </c>
      <c r="N278" s="191">
        <f t="shared" si="150"/>
        <v>0</v>
      </c>
      <c r="O278" s="38" t="str">
        <f t="shared" si="151"/>
        <v>低速</v>
      </c>
      <c r="P278" s="185" t="str">
        <f t="shared" si="152"/>
        <v>短</v>
      </c>
      <c r="Q278" s="171">
        <f t="shared" si="153"/>
        <v>40</v>
      </c>
      <c r="R278" s="180">
        <f t="shared" si="154"/>
        <v>10</v>
      </c>
      <c r="S278" s="265"/>
      <c r="T278" s="554">
        <f t="shared" si="155"/>
        <v>0</v>
      </c>
      <c r="U278" s="555" t="str">
        <f t="shared" si="156"/>
        <v>大発動艇</v>
      </c>
      <c r="V278" s="554">
        <f t="shared" si="157"/>
        <v>0</v>
      </c>
      <c r="W278" s="555" t="str">
        <f t="shared" si="158"/>
        <v>25mm連装機銃</v>
      </c>
      <c r="X278" s="554">
        <f t="shared" si="159"/>
        <v>0</v>
      </c>
      <c r="Y278" s="555" t="str">
        <f t="shared" si="160"/>
        <v>-</v>
      </c>
      <c r="Z278" s="554">
        <f t="shared" si="161"/>
        <v>0</v>
      </c>
      <c r="AA278" s="555" t="str">
        <f t="shared" si="162"/>
        <v>-</v>
      </c>
      <c r="AB278" s="265"/>
      <c r="AC278" s="185">
        <f t="shared" si="163"/>
        <v>25</v>
      </c>
      <c r="AD278" s="267" t="str">
        <f t="shared" si="164"/>
        <v>-</v>
      </c>
      <c r="AE278" s="38">
        <f t="shared" si="165"/>
        <v>200</v>
      </c>
      <c r="AF278" s="52">
        <f t="shared" si="166"/>
        <v>80</v>
      </c>
      <c r="AG278" s="262"/>
      <c r="AH278" s="171">
        <f t="shared" si="167"/>
        <v>2</v>
      </c>
      <c r="AI278" s="38">
        <f t="shared" si="168"/>
        <v>2</v>
      </c>
      <c r="AJ278" s="52">
        <f t="shared" si="169"/>
        <v>12</v>
      </c>
      <c r="AK278" s="41">
        <f t="shared" si="170"/>
        <v>2</v>
      </c>
      <c r="AL278" s="259">
        <f t="shared" si="171"/>
        <v>0</v>
      </c>
      <c r="AM278" s="176">
        <f t="shared" si="172"/>
        <v>0</v>
      </c>
      <c r="AN278" s="189">
        <f t="shared" si="173"/>
        <v>1</v>
      </c>
      <c r="AO278" s="181">
        <f t="shared" si="174"/>
        <v>1</v>
      </c>
      <c r="AP278" s="265"/>
      <c r="AQ278" s="169"/>
    </row>
    <row r="279" spans="2:43">
      <c r="B279" s="167">
        <v>162</v>
      </c>
      <c r="C279" s="168"/>
      <c r="D279" s="45"/>
      <c r="E279" s="174"/>
      <c r="F279" s="183"/>
      <c r="G279" s="176"/>
      <c r="H279" s="189"/>
      <c r="I279" s="181"/>
      <c r="J279" s="208"/>
      <c r="K279" s="116"/>
      <c r="L279" s="118"/>
      <c r="M279" s="187"/>
      <c r="N279" s="191"/>
      <c r="O279" s="38"/>
      <c r="P279" s="185"/>
      <c r="Q279" s="460"/>
      <c r="R279" s="461"/>
      <c r="S279" s="265"/>
      <c r="T279" s="554"/>
      <c r="U279" s="555"/>
      <c r="V279" s="554"/>
      <c r="W279" s="555"/>
      <c r="X279" s="554"/>
      <c r="Y279" s="555"/>
      <c r="Z279" s="554"/>
      <c r="AA279" s="555"/>
      <c r="AB279" s="265"/>
      <c r="AC279" s="185"/>
      <c r="AD279" s="267"/>
      <c r="AE279" s="38"/>
      <c r="AF279" s="462"/>
      <c r="AG279" s="262"/>
      <c r="AH279" s="460"/>
      <c r="AI279" s="38"/>
      <c r="AJ279" s="462"/>
      <c r="AK279" s="463"/>
      <c r="AL279" s="259"/>
      <c r="AM279" s="176"/>
      <c r="AN279" s="189"/>
      <c r="AO279" s="181"/>
      <c r="AP279" s="265"/>
      <c r="AQ279" s="169"/>
    </row>
    <row r="280" spans="2:43">
      <c r="B280" s="167" t="s">
        <v>1384</v>
      </c>
      <c r="C280" s="168" t="s">
        <v>418</v>
      </c>
      <c r="D280" s="45" t="str">
        <f t="shared" ref="D280:D326" si="175">VLOOKUP(VLOOKUP($C280,舰娘数据_舰娘名基准全数据,3,0),数据转换_舰种,2,0)</f>
        <v>潜水艦</v>
      </c>
      <c r="E280" s="174">
        <f t="shared" ref="E280:E326" si="176">VLOOKUP(C280,舰娘数据_舰娘名基准全数据,IF($C$4 = "最终值(Lv.155)",12,10),0)</f>
        <v>9</v>
      </c>
      <c r="F280" s="183">
        <f t="shared" ref="F280:F326" si="177">VLOOKUP(C280,舰娘数据_舰娘名基准全数据,IF($C$4 = "初期值",13,14),0)</f>
        <v>3</v>
      </c>
      <c r="G280" s="176">
        <f t="shared" ref="G280:G326" si="178">VLOOKUP(C280,舰娘数据_舰娘名基准全数据,IF($C$4 = "初期值",15,16),0)</f>
        <v>9</v>
      </c>
      <c r="H280" s="189">
        <f t="shared" ref="H280:H326" si="179">VLOOKUP(C280,舰娘数据_舰娘名基准全数据,IF($C$4 = "初期值",17,18),0)</f>
        <v>0</v>
      </c>
      <c r="I280" s="181">
        <f t="shared" ref="I280:I326" si="180">VLOOKUP(C280,舰娘数据_舰娘名基准全数据,IF($C$4 = "初期值",19,20),0)</f>
        <v>9</v>
      </c>
      <c r="J280" s="208">
        <f t="shared" ref="J280:J326" si="181">VLOOKUP(C280,舰娘数据_舰娘名基准全数据,IF($C$4 = "初期值",21,IF($C$4 = "最终值(Lv.99)",22,23)),0)</f>
        <v>0</v>
      </c>
      <c r="K280" s="116">
        <f t="shared" ref="K280:K326" si="182">VLOOKUP(C280,舰娘数据_舰娘名基准全数据,IF($C$4 = "初期值",24,IF($C$4 = "最终值(Lv.99)",25,26)),0)</f>
        <v>24</v>
      </c>
      <c r="L280" s="118">
        <f t="shared" ref="L280:L326" si="183">VLOOKUP(C280,舰娘数据_舰娘名基准全数据,IF($C$4 = "初期值",27,IF($C$4 = "最终值(Lv.99)",28,29)),0)</f>
        <v>13</v>
      </c>
      <c r="M280" s="187">
        <f t="shared" ref="M280:M326" si="184">VLOOKUP(C280,舰娘数据_舰娘名基准全数据,IF($C$4 = "初期值",30,31),0)</f>
        <v>77</v>
      </c>
      <c r="N280" s="191">
        <f t="shared" ref="N280:N326" si="185">VLOOKUP(C280,舰娘数据_舰娘名基准全数据,36,0)+VLOOKUP(C280,舰娘数据_舰娘名基准全数据,37,0)+VLOOKUP(C280,舰娘数据_舰娘名基准全数据,38,0)+VLOOKUP(C280,舰娘数据_舰娘名基准全数据,39,0)</f>
        <v>0</v>
      </c>
      <c r="O280" s="38" t="str">
        <f t="shared" ref="O280:O326" si="186">VLOOKUP(VLOOKUP($C280,舰娘数据_舰娘名基准全数据,32,0),数据转换_速力,2,0)</f>
        <v>低速</v>
      </c>
      <c r="P280" s="185" t="str">
        <f t="shared" ref="P280:P326" si="187">VLOOKUP(VLOOKUP($C280,舰娘数据_舰娘名基准全数据,33,0),数据转换_射程,2,0)</f>
        <v>短</v>
      </c>
      <c r="Q280" s="460">
        <f t="shared" ref="Q280:Q326" si="188">VLOOKUP(C280,舰娘数据_舰娘名基准全数据,55,0)</f>
        <v>10</v>
      </c>
      <c r="R280" s="461">
        <f t="shared" ref="R280:R326" si="189">VLOOKUP(C280,舰娘数据_舰娘名基准全数据,56,0)</f>
        <v>5</v>
      </c>
      <c r="S280" s="265"/>
      <c r="T280" s="554">
        <f t="shared" ref="T280:T326" si="190">VLOOKUP(C280,舰娘数据_舰娘名基准全数据,36,0)</f>
        <v>0</v>
      </c>
      <c r="U280" s="555" t="str">
        <f t="shared" ref="U280:U326" si="191">IF(VLOOKUP($C280,舰娘数据_舰娘名基准全数据,41,0)&gt;0,VLOOKUP(VLOOKUP($C280,舰娘数据_舰娘名基准全数据,41,0),舰娘装备数据_装备号基准全数据,2,0),"-")</f>
        <v>-</v>
      </c>
      <c r="V280" s="554">
        <f t="shared" ref="V280:V326" si="192">VLOOKUP(C280,舰娘数据_舰娘名基准全数据,37,0)</f>
        <v>0</v>
      </c>
      <c r="W280" s="555" t="str">
        <f t="shared" ref="W280:W326" si="193">IF(VLOOKUP($C280,舰娘数据_舰娘名基准全数据,42,0)&gt;0,VLOOKUP(VLOOKUP($C280,舰娘数据_舰娘名基准全数据,42,0),舰娘装备数据_装备号基准全数据,2,0),"-")</f>
        <v>-</v>
      </c>
      <c r="X280" s="554">
        <f t="shared" ref="X280:X326" si="194">VLOOKUP(C280,舰娘数据_舰娘名基准全数据,38,0)</f>
        <v>0</v>
      </c>
      <c r="Y280" s="555" t="str">
        <f t="shared" ref="Y280:Y326" si="195">IF(VLOOKUP($C280,舰娘数据_舰娘名基准全数据,43,0)&gt;0,VLOOKUP(VLOOKUP($C280,舰娘数据_舰娘名基准全数据,43,0),舰娘装备数据_装备号基准全数据,2,0),"-")</f>
        <v>-</v>
      </c>
      <c r="Z280" s="554">
        <f t="shared" ref="Z280:Z326" si="196">VLOOKUP(C280,舰娘数据_舰娘名基准全数据,39,0)</f>
        <v>0</v>
      </c>
      <c r="AA280" s="555" t="str">
        <f t="shared" ref="AA280:AA326" si="197">IF(VLOOKUP($C280,舰娘数据_舰娘名基准全数据,44,0)&gt;0,VLOOKUP(VLOOKUP($C280,舰娘数据_舰娘名基准全数据,44,0),舰娘装备数据_装备号基准全数据,2,0),"-")</f>
        <v>-</v>
      </c>
      <c r="AB280" s="265"/>
      <c r="AC280" s="185">
        <f t="shared" ref="AC280:AC326" si="198">IF(VLOOKUP(C280,舰娘数据_舰娘名基准全数据,6,0)&gt;0,VLOOKUP(C280,舰娘数据_舰娘名基准全数据,6,0),"-")</f>
        <v>20</v>
      </c>
      <c r="AD280" s="267" t="str">
        <f t="shared" ref="AD280:AD326" si="199">IF(VLOOKUP(C280,舰娘数据_舰娘名基准全数据,9,0)&gt;0,1,"-")</f>
        <v>-</v>
      </c>
      <c r="AE280" s="38">
        <f t="shared" ref="AE280:AE326" si="200">IF(VLOOKUP(C280,舰娘数据_舰娘名基准全数据,7,0)&gt;0,VLOOKUP(C280,舰娘数据_舰娘名基准全数据,7,0),"-")</f>
        <v>50</v>
      </c>
      <c r="AF280" s="462">
        <f t="shared" ref="AF280:AF326" si="201">IF(VLOOKUP(C280,舰娘数据_舰娘名基准全数据,8,0)&gt;0,VLOOKUP(C280,舰娘数据_舰娘名基准全数据,8,0),"-")</f>
        <v>20</v>
      </c>
      <c r="AG280" s="262"/>
      <c r="AH280" s="460">
        <f t="shared" ref="AH280:AH326" si="202">VLOOKUP(C280,舰娘数据_舰娘名基准全数据,47,0)</f>
        <v>1</v>
      </c>
      <c r="AI280" s="38">
        <f t="shared" ref="AI280:AI326" si="203">VLOOKUP(C280,舰娘数据_舰娘名基准全数据,48,0)</f>
        <v>0</v>
      </c>
      <c r="AJ280" s="462">
        <f t="shared" ref="AJ280:AJ326" si="204">VLOOKUP(C280,舰娘数据_舰娘名基准全数据,49,0)</f>
        <v>1</v>
      </c>
      <c r="AK280" s="463">
        <f t="shared" ref="AK280:AK326" si="205">VLOOKUP(C280,舰娘数据_舰娘名基准全数据,50,0)</f>
        <v>0</v>
      </c>
      <c r="AL280" s="259">
        <f t="shared" ref="AL280:AL326" si="206">VLOOKUP(C280,舰娘数据_舰娘名基准全数据,51,0)</f>
        <v>0</v>
      </c>
      <c r="AM280" s="176">
        <f t="shared" ref="AM280:AM326" si="207">VLOOKUP(C280,舰娘数据_舰娘名基准全数据,52,0)</f>
        <v>0</v>
      </c>
      <c r="AN280" s="189">
        <f t="shared" ref="AN280:AN326" si="208">VLOOKUP(C280,舰娘数据_舰娘名基准全数据,53,0)</f>
        <v>0</v>
      </c>
      <c r="AO280" s="181">
        <f t="shared" ref="AO280:AO326" si="209">VLOOKUP(C280,舰娘数据_舰娘名基准全数据,54,0)</f>
        <v>1</v>
      </c>
      <c r="AP280" s="265"/>
      <c r="AQ280" s="169"/>
    </row>
    <row r="281" spans="2:43">
      <c r="B281" s="167" t="s">
        <v>1385</v>
      </c>
      <c r="C281" s="168" t="s">
        <v>648</v>
      </c>
      <c r="D281" s="45" t="str">
        <f t="shared" si="175"/>
        <v>潜水艦</v>
      </c>
      <c r="E281" s="174">
        <f t="shared" si="176"/>
        <v>11</v>
      </c>
      <c r="F281" s="183">
        <f t="shared" si="177"/>
        <v>5</v>
      </c>
      <c r="G281" s="176">
        <f t="shared" si="178"/>
        <v>19</v>
      </c>
      <c r="H281" s="189">
        <f t="shared" si="179"/>
        <v>0</v>
      </c>
      <c r="I281" s="181">
        <f t="shared" si="180"/>
        <v>11</v>
      </c>
      <c r="J281" s="208">
        <f t="shared" si="181"/>
        <v>0</v>
      </c>
      <c r="K281" s="116">
        <f t="shared" si="182"/>
        <v>40</v>
      </c>
      <c r="L281" s="118">
        <f t="shared" si="183"/>
        <v>29</v>
      </c>
      <c r="M281" s="187">
        <f t="shared" si="184"/>
        <v>77</v>
      </c>
      <c r="N281" s="191">
        <f t="shared" si="185"/>
        <v>0</v>
      </c>
      <c r="O281" s="38" t="str">
        <f t="shared" si="186"/>
        <v>低速</v>
      </c>
      <c r="P281" s="185" t="str">
        <f t="shared" si="187"/>
        <v>短</v>
      </c>
      <c r="Q281" s="460">
        <f t="shared" si="188"/>
        <v>10</v>
      </c>
      <c r="R281" s="461">
        <f t="shared" si="189"/>
        <v>10</v>
      </c>
      <c r="S281" s="265"/>
      <c r="T281" s="554">
        <f t="shared" si="190"/>
        <v>0</v>
      </c>
      <c r="U281" s="555" t="str">
        <f t="shared" si="191"/>
        <v>-</v>
      </c>
      <c r="V281" s="554">
        <f t="shared" si="192"/>
        <v>0</v>
      </c>
      <c r="W281" s="555" t="str">
        <f t="shared" si="193"/>
        <v>-</v>
      </c>
      <c r="X281" s="554">
        <f t="shared" si="194"/>
        <v>0</v>
      </c>
      <c r="Y281" s="555" t="str">
        <f t="shared" si="195"/>
        <v>-</v>
      </c>
      <c r="Z281" s="554">
        <f t="shared" si="196"/>
        <v>0</v>
      </c>
      <c r="AA281" s="555" t="str">
        <f t="shared" si="197"/>
        <v>-</v>
      </c>
      <c r="AB281" s="265"/>
      <c r="AC281" s="185" t="str">
        <f t="shared" si="198"/>
        <v>-</v>
      </c>
      <c r="AD281" s="267" t="str">
        <f t="shared" si="199"/>
        <v>-</v>
      </c>
      <c r="AE281" s="38" t="str">
        <f t="shared" si="200"/>
        <v>-</v>
      </c>
      <c r="AF281" s="462" t="str">
        <f t="shared" si="201"/>
        <v>-</v>
      </c>
      <c r="AG281" s="262"/>
      <c r="AH281" s="460">
        <f t="shared" si="202"/>
        <v>1</v>
      </c>
      <c r="AI281" s="38">
        <f t="shared" si="203"/>
        <v>0</v>
      </c>
      <c r="AJ281" s="462">
        <f t="shared" si="204"/>
        <v>1</v>
      </c>
      <c r="AK281" s="463">
        <f t="shared" si="205"/>
        <v>0</v>
      </c>
      <c r="AL281" s="259">
        <f t="shared" si="206"/>
        <v>0</v>
      </c>
      <c r="AM281" s="176">
        <f t="shared" si="207"/>
        <v>1</v>
      </c>
      <c r="AN281" s="189">
        <f t="shared" si="208"/>
        <v>0</v>
      </c>
      <c r="AO281" s="181">
        <f t="shared" si="209"/>
        <v>1</v>
      </c>
      <c r="AP281" s="265"/>
      <c r="AQ281" s="169"/>
    </row>
    <row r="282" spans="2:43">
      <c r="B282" s="167" t="s">
        <v>1386</v>
      </c>
      <c r="C282" s="168" t="s">
        <v>419</v>
      </c>
      <c r="D282" s="45" t="str">
        <f t="shared" si="175"/>
        <v>駆逐艦</v>
      </c>
      <c r="E282" s="174">
        <f t="shared" si="176"/>
        <v>17</v>
      </c>
      <c r="F282" s="183">
        <f t="shared" si="177"/>
        <v>29</v>
      </c>
      <c r="G282" s="176">
        <f t="shared" si="178"/>
        <v>49</v>
      </c>
      <c r="H282" s="189">
        <f t="shared" si="179"/>
        <v>29</v>
      </c>
      <c r="I282" s="181">
        <f t="shared" si="180"/>
        <v>18</v>
      </c>
      <c r="J282" s="208">
        <f t="shared" si="181"/>
        <v>52</v>
      </c>
      <c r="K282" s="116">
        <f t="shared" si="182"/>
        <v>87</v>
      </c>
      <c r="L282" s="118">
        <f t="shared" si="183"/>
        <v>24</v>
      </c>
      <c r="M282" s="187">
        <f t="shared" si="184"/>
        <v>49</v>
      </c>
      <c r="N282" s="191">
        <f t="shared" si="185"/>
        <v>0</v>
      </c>
      <c r="O282" s="38" t="str">
        <f t="shared" si="186"/>
        <v>高速</v>
      </c>
      <c r="P282" s="185" t="str">
        <f t="shared" si="187"/>
        <v>短</v>
      </c>
      <c r="Q282" s="171">
        <f t="shared" si="188"/>
        <v>15</v>
      </c>
      <c r="R282" s="180">
        <f t="shared" si="189"/>
        <v>15</v>
      </c>
      <c r="S282" s="265"/>
      <c r="T282" s="554">
        <f t="shared" si="190"/>
        <v>0</v>
      </c>
      <c r="U282" s="555" t="str">
        <f t="shared" si="191"/>
        <v>12cm単装砲</v>
      </c>
      <c r="V282" s="554">
        <f t="shared" si="192"/>
        <v>0</v>
      </c>
      <c r="W282" s="555" t="str">
        <f t="shared" si="193"/>
        <v>-</v>
      </c>
      <c r="X282" s="554">
        <f t="shared" si="194"/>
        <v>0</v>
      </c>
      <c r="Y282" s="555" t="str">
        <f t="shared" si="195"/>
        <v>-</v>
      </c>
      <c r="Z282" s="554">
        <f t="shared" si="196"/>
        <v>0</v>
      </c>
      <c r="AA282" s="555" t="str">
        <f t="shared" si="197"/>
        <v>-</v>
      </c>
      <c r="AB282" s="265"/>
      <c r="AC282" s="185">
        <f t="shared" si="198"/>
        <v>20</v>
      </c>
      <c r="AD282" s="267" t="str">
        <f t="shared" si="199"/>
        <v>-</v>
      </c>
      <c r="AE282" s="38">
        <f t="shared" si="200"/>
        <v>100</v>
      </c>
      <c r="AF282" s="52">
        <f t="shared" si="201"/>
        <v>100</v>
      </c>
      <c r="AG282" s="262"/>
      <c r="AH282" s="171">
        <f t="shared" si="202"/>
        <v>1</v>
      </c>
      <c r="AI282" s="38">
        <f t="shared" si="203"/>
        <v>1</v>
      </c>
      <c r="AJ282" s="52">
        <f t="shared" si="204"/>
        <v>4</v>
      </c>
      <c r="AK282" s="41">
        <f t="shared" si="205"/>
        <v>0</v>
      </c>
      <c r="AL282" s="259">
        <f t="shared" si="206"/>
        <v>1</v>
      </c>
      <c r="AM282" s="176">
        <f t="shared" si="207"/>
        <v>1</v>
      </c>
      <c r="AN282" s="189">
        <f t="shared" si="208"/>
        <v>0</v>
      </c>
      <c r="AO282" s="181">
        <f t="shared" si="209"/>
        <v>0</v>
      </c>
      <c r="AP282" s="265"/>
      <c r="AQ282" s="169"/>
    </row>
    <row r="283" spans="2:43">
      <c r="B283" s="167" t="s">
        <v>1387</v>
      </c>
      <c r="C283" s="168" t="s">
        <v>576</v>
      </c>
      <c r="D283" s="45" t="str">
        <f t="shared" si="175"/>
        <v>駆逐艦</v>
      </c>
      <c r="E283" s="174">
        <f t="shared" si="176"/>
        <v>28</v>
      </c>
      <c r="F283" s="183">
        <f t="shared" si="177"/>
        <v>39</v>
      </c>
      <c r="G283" s="176">
        <f t="shared" si="178"/>
        <v>69</v>
      </c>
      <c r="H283" s="189">
        <f t="shared" si="179"/>
        <v>39</v>
      </c>
      <c r="I283" s="181">
        <f t="shared" si="180"/>
        <v>39</v>
      </c>
      <c r="J283" s="208">
        <f t="shared" si="181"/>
        <v>82</v>
      </c>
      <c r="K283" s="116">
        <f t="shared" si="182"/>
        <v>116</v>
      </c>
      <c r="L283" s="118">
        <f t="shared" si="183"/>
        <v>57</v>
      </c>
      <c r="M283" s="187">
        <f t="shared" si="184"/>
        <v>59</v>
      </c>
      <c r="N283" s="191">
        <f t="shared" si="185"/>
        <v>0</v>
      </c>
      <c r="O283" s="38" t="str">
        <f t="shared" si="186"/>
        <v>高速</v>
      </c>
      <c r="P283" s="185" t="str">
        <f t="shared" si="187"/>
        <v>短</v>
      </c>
      <c r="Q283" s="460">
        <f t="shared" si="188"/>
        <v>15</v>
      </c>
      <c r="R283" s="461">
        <f t="shared" si="189"/>
        <v>15</v>
      </c>
      <c r="S283" s="265"/>
      <c r="T283" s="554">
        <f t="shared" si="190"/>
        <v>0</v>
      </c>
      <c r="U283" s="555" t="str">
        <f t="shared" si="191"/>
        <v>12.7cm連装砲</v>
      </c>
      <c r="V283" s="554">
        <f t="shared" si="192"/>
        <v>0</v>
      </c>
      <c r="W283" s="555" t="str">
        <f t="shared" si="193"/>
        <v>61cm三連装魚雷</v>
      </c>
      <c r="X283" s="554">
        <f t="shared" si="194"/>
        <v>0</v>
      </c>
      <c r="Y283" s="555" t="str">
        <f t="shared" si="195"/>
        <v>-</v>
      </c>
      <c r="Z283" s="554">
        <f t="shared" si="196"/>
        <v>0</v>
      </c>
      <c r="AA283" s="555" t="str">
        <f t="shared" si="197"/>
        <v>-</v>
      </c>
      <c r="AB283" s="265"/>
      <c r="AC283" s="185" t="str">
        <f t="shared" si="198"/>
        <v>-</v>
      </c>
      <c r="AD283" s="267" t="str">
        <f t="shared" si="199"/>
        <v>-</v>
      </c>
      <c r="AE283" s="38" t="str">
        <f t="shared" si="200"/>
        <v>-</v>
      </c>
      <c r="AF283" s="462" t="str">
        <f t="shared" si="201"/>
        <v>-</v>
      </c>
      <c r="AG283" s="262"/>
      <c r="AH283" s="460">
        <f t="shared" si="202"/>
        <v>1</v>
      </c>
      <c r="AI283" s="38">
        <f t="shared" si="203"/>
        <v>1</v>
      </c>
      <c r="AJ283" s="462">
        <f t="shared" si="204"/>
        <v>4</v>
      </c>
      <c r="AK283" s="463">
        <f t="shared" si="205"/>
        <v>0</v>
      </c>
      <c r="AL283" s="259">
        <f t="shared" si="206"/>
        <v>1</v>
      </c>
      <c r="AM283" s="176">
        <f t="shared" si="207"/>
        <v>1</v>
      </c>
      <c r="AN283" s="189">
        <f t="shared" si="208"/>
        <v>0</v>
      </c>
      <c r="AO283" s="181">
        <f t="shared" si="209"/>
        <v>0</v>
      </c>
      <c r="AP283" s="265"/>
      <c r="AQ283" s="169"/>
    </row>
    <row r="284" spans="2:43">
      <c r="B284" s="167" t="s">
        <v>1388</v>
      </c>
      <c r="C284" s="168" t="s">
        <v>421</v>
      </c>
      <c r="D284" s="45" t="str">
        <f t="shared" si="175"/>
        <v>駆逐艦</v>
      </c>
      <c r="E284" s="174">
        <f t="shared" si="176"/>
        <v>17</v>
      </c>
      <c r="F284" s="183">
        <f t="shared" si="177"/>
        <v>29</v>
      </c>
      <c r="G284" s="176">
        <f t="shared" si="178"/>
        <v>49</v>
      </c>
      <c r="H284" s="189">
        <f t="shared" si="179"/>
        <v>29</v>
      </c>
      <c r="I284" s="181">
        <f t="shared" si="180"/>
        <v>18</v>
      </c>
      <c r="J284" s="208">
        <f t="shared" si="181"/>
        <v>52</v>
      </c>
      <c r="K284" s="116">
        <f t="shared" si="182"/>
        <v>87</v>
      </c>
      <c r="L284" s="118">
        <f t="shared" si="183"/>
        <v>24</v>
      </c>
      <c r="M284" s="187">
        <f t="shared" si="184"/>
        <v>49</v>
      </c>
      <c r="N284" s="191">
        <f t="shared" si="185"/>
        <v>0</v>
      </c>
      <c r="O284" s="38" t="str">
        <f t="shared" si="186"/>
        <v>高速</v>
      </c>
      <c r="P284" s="185" t="str">
        <f t="shared" si="187"/>
        <v>短</v>
      </c>
      <c r="Q284" s="460">
        <f t="shared" si="188"/>
        <v>15</v>
      </c>
      <c r="R284" s="461">
        <f t="shared" si="189"/>
        <v>15</v>
      </c>
      <c r="S284" s="265"/>
      <c r="T284" s="554">
        <f t="shared" si="190"/>
        <v>0</v>
      </c>
      <c r="U284" s="555" t="str">
        <f t="shared" si="191"/>
        <v>12cm単装砲</v>
      </c>
      <c r="V284" s="554">
        <f t="shared" si="192"/>
        <v>0</v>
      </c>
      <c r="W284" s="555" t="str">
        <f t="shared" si="193"/>
        <v>-</v>
      </c>
      <c r="X284" s="554">
        <f t="shared" si="194"/>
        <v>0</v>
      </c>
      <c r="Y284" s="555" t="str">
        <f t="shared" si="195"/>
        <v>-</v>
      </c>
      <c r="Z284" s="554">
        <f t="shared" si="196"/>
        <v>0</v>
      </c>
      <c r="AA284" s="555" t="str">
        <f t="shared" si="197"/>
        <v>-</v>
      </c>
      <c r="AB284" s="265"/>
      <c r="AC284" s="185">
        <f t="shared" si="198"/>
        <v>25</v>
      </c>
      <c r="AD284" s="267" t="str">
        <f t="shared" si="199"/>
        <v>-</v>
      </c>
      <c r="AE284" s="38">
        <f t="shared" si="200"/>
        <v>100</v>
      </c>
      <c r="AF284" s="462">
        <f t="shared" si="201"/>
        <v>100</v>
      </c>
      <c r="AG284" s="262"/>
      <c r="AH284" s="460">
        <f t="shared" si="202"/>
        <v>1</v>
      </c>
      <c r="AI284" s="38">
        <f t="shared" si="203"/>
        <v>1</v>
      </c>
      <c r="AJ284" s="462">
        <f t="shared" si="204"/>
        <v>4</v>
      </c>
      <c r="AK284" s="463">
        <f t="shared" si="205"/>
        <v>0</v>
      </c>
      <c r="AL284" s="259">
        <f t="shared" si="206"/>
        <v>0</v>
      </c>
      <c r="AM284" s="176">
        <f t="shared" si="207"/>
        <v>1</v>
      </c>
      <c r="AN284" s="189">
        <f t="shared" si="208"/>
        <v>0</v>
      </c>
      <c r="AO284" s="181">
        <f t="shared" si="209"/>
        <v>0</v>
      </c>
      <c r="AP284" s="265"/>
      <c r="AQ284" s="169"/>
    </row>
    <row r="285" spans="2:43">
      <c r="B285" s="167" t="s">
        <v>1389</v>
      </c>
      <c r="C285" s="168" t="s">
        <v>577</v>
      </c>
      <c r="D285" s="45" t="str">
        <f t="shared" si="175"/>
        <v>駆逐艦</v>
      </c>
      <c r="E285" s="174">
        <f t="shared" si="176"/>
        <v>28</v>
      </c>
      <c r="F285" s="183">
        <f t="shared" si="177"/>
        <v>34</v>
      </c>
      <c r="G285" s="176">
        <f t="shared" si="178"/>
        <v>69</v>
      </c>
      <c r="H285" s="189">
        <f t="shared" si="179"/>
        <v>49</v>
      </c>
      <c r="I285" s="181">
        <f t="shared" si="180"/>
        <v>39</v>
      </c>
      <c r="J285" s="208">
        <f t="shared" si="181"/>
        <v>86</v>
      </c>
      <c r="K285" s="116">
        <f t="shared" si="182"/>
        <v>116</v>
      </c>
      <c r="L285" s="118">
        <f t="shared" si="183"/>
        <v>57</v>
      </c>
      <c r="M285" s="187">
        <f t="shared" si="184"/>
        <v>59</v>
      </c>
      <c r="N285" s="191">
        <f t="shared" si="185"/>
        <v>0</v>
      </c>
      <c r="O285" s="38" t="str">
        <f t="shared" si="186"/>
        <v>高速</v>
      </c>
      <c r="P285" s="185" t="str">
        <f t="shared" si="187"/>
        <v>短</v>
      </c>
      <c r="Q285" s="171">
        <f t="shared" si="188"/>
        <v>15</v>
      </c>
      <c r="R285" s="180">
        <f t="shared" si="189"/>
        <v>15</v>
      </c>
      <c r="S285" s="265"/>
      <c r="T285" s="554">
        <f t="shared" si="190"/>
        <v>0</v>
      </c>
      <c r="U285" s="555" t="str">
        <f t="shared" si="191"/>
        <v>25mm三連装機銃</v>
      </c>
      <c r="V285" s="554">
        <f t="shared" si="192"/>
        <v>0</v>
      </c>
      <c r="W285" s="555" t="str">
        <f t="shared" si="193"/>
        <v>25mm連装機銃</v>
      </c>
      <c r="X285" s="554">
        <f t="shared" si="194"/>
        <v>0</v>
      </c>
      <c r="Y285" s="555" t="str">
        <f t="shared" si="195"/>
        <v>13号対空電探</v>
      </c>
      <c r="Z285" s="554">
        <f t="shared" si="196"/>
        <v>0</v>
      </c>
      <c r="AA285" s="555" t="str">
        <f t="shared" si="197"/>
        <v>-</v>
      </c>
      <c r="AB285" s="265"/>
      <c r="AC285" s="185" t="str">
        <f t="shared" si="198"/>
        <v>-</v>
      </c>
      <c r="AD285" s="267" t="str">
        <f t="shared" si="199"/>
        <v>-</v>
      </c>
      <c r="AE285" s="38" t="str">
        <f t="shared" si="200"/>
        <v>-</v>
      </c>
      <c r="AF285" s="52" t="str">
        <f t="shared" si="201"/>
        <v>-</v>
      </c>
      <c r="AG285" s="262"/>
      <c r="AH285" s="171">
        <f t="shared" si="202"/>
        <v>1</v>
      </c>
      <c r="AI285" s="38">
        <f t="shared" si="203"/>
        <v>1</v>
      </c>
      <c r="AJ285" s="52">
        <f t="shared" si="204"/>
        <v>4</v>
      </c>
      <c r="AK285" s="41">
        <f t="shared" si="205"/>
        <v>0</v>
      </c>
      <c r="AL285" s="259">
        <f t="shared" si="206"/>
        <v>0</v>
      </c>
      <c r="AM285" s="176">
        <f t="shared" si="207"/>
        <v>1</v>
      </c>
      <c r="AN285" s="189">
        <f t="shared" si="208"/>
        <v>0</v>
      </c>
      <c r="AO285" s="181">
        <f t="shared" si="209"/>
        <v>0</v>
      </c>
      <c r="AP285" s="265"/>
      <c r="AQ285" s="169"/>
    </row>
    <row r="286" spans="2:43">
      <c r="B286" s="167">
        <v>166</v>
      </c>
      <c r="C286" s="168" t="s">
        <v>423</v>
      </c>
      <c r="D286" s="45" t="str">
        <f t="shared" si="175"/>
        <v>揚陸艦</v>
      </c>
      <c r="E286" s="174">
        <f t="shared" si="176"/>
        <v>46</v>
      </c>
      <c r="F286" s="183">
        <f t="shared" si="177"/>
        <v>33</v>
      </c>
      <c r="G286" s="176">
        <f t="shared" si="178"/>
        <v>0</v>
      </c>
      <c r="H286" s="189">
        <f t="shared" si="179"/>
        <v>37</v>
      </c>
      <c r="I286" s="181">
        <f t="shared" si="180"/>
        <v>43</v>
      </c>
      <c r="J286" s="208">
        <f t="shared" si="181"/>
        <v>0</v>
      </c>
      <c r="K286" s="116">
        <f t="shared" si="182"/>
        <v>67</v>
      </c>
      <c r="L286" s="118">
        <f t="shared" si="183"/>
        <v>85</v>
      </c>
      <c r="M286" s="187">
        <f t="shared" si="184"/>
        <v>49</v>
      </c>
      <c r="N286" s="191">
        <f t="shared" si="185"/>
        <v>24</v>
      </c>
      <c r="O286" s="38" t="str">
        <f t="shared" si="186"/>
        <v>低速</v>
      </c>
      <c r="P286" s="185" t="str">
        <f t="shared" si="187"/>
        <v>短</v>
      </c>
      <c r="Q286" s="171">
        <f t="shared" si="188"/>
        <v>45</v>
      </c>
      <c r="R286" s="180">
        <f t="shared" si="189"/>
        <v>25</v>
      </c>
      <c r="S286" s="265"/>
      <c r="T286" s="554">
        <f t="shared" si="190"/>
        <v>8</v>
      </c>
      <c r="U286" s="555" t="str">
        <f t="shared" si="191"/>
        <v>三式指揮連絡機(対潜)</v>
      </c>
      <c r="V286" s="554">
        <f t="shared" si="192"/>
        <v>8</v>
      </c>
      <c r="W286" s="555" t="str">
        <f t="shared" si="193"/>
        <v>カ号観測機</v>
      </c>
      <c r="X286" s="554">
        <f t="shared" si="194"/>
        <v>8</v>
      </c>
      <c r="Y286" s="555" t="str">
        <f t="shared" si="195"/>
        <v>-</v>
      </c>
      <c r="Z286" s="554">
        <f t="shared" si="196"/>
        <v>0</v>
      </c>
      <c r="AA286" s="555" t="str">
        <f t="shared" si="197"/>
        <v>-</v>
      </c>
      <c r="AB286" s="265"/>
      <c r="AC286" s="185" t="str">
        <f t="shared" si="198"/>
        <v>-</v>
      </c>
      <c r="AD286" s="267" t="str">
        <f t="shared" si="199"/>
        <v>-</v>
      </c>
      <c r="AE286" s="38" t="str">
        <f t="shared" si="200"/>
        <v>-</v>
      </c>
      <c r="AF286" s="52" t="str">
        <f t="shared" si="201"/>
        <v>-</v>
      </c>
      <c r="AG286" s="262"/>
      <c r="AH286" s="171">
        <f t="shared" si="202"/>
        <v>2</v>
      </c>
      <c r="AI286" s="38">
        <f t="shared" si="203"/>
        <v>2</v>
      </c>
      <c r="AJ286" s="52">
        <f t="shared" si="204"/>
        <v>13</v>
      </c>
      <c r="AK286" s="41">
        <f t="shared" si="205"/>
        <v>5</v>
      </c>
      <c r="AL286" s="259">
        <f t="shared" si="206"/>
        <v>1</v>
      </c>
      <c r="AM286" s="176">
        <f t="shared" si="207"/>
        <v>0</v>
      </c>
      <c r="AN286" s="189">
        <f t="shared" si="208"/>
        <v>1</v>
      </c>
      <c r="AO286" s="181">
        <f t="shared" si="209"/>
        <v>1</v>
      </c>
      <c r="AP286" s="265"/>
      <c r="AQ286" s="169"/>
    </row>
    <row r="287" spans="2:43">
      <c r="B287" s="167" t="s">
        <v>1390</v>
      </c>
      <c r="C287" s="168" t="s">
        <v>424</v>
      </c>
      <c r="D287" s="45" t="str">
        <f t="shared" si="175"/>
        <v>駆逐艦</v>
      </c>
      <c r="E287" s="174">
        <f t="shared" si="176"/>
        <v>20</v>
      </c>
      <c r="F287" s="183">
        <f t="shared" si="177"/>
        <v>29</v>
      </c>
      <c r="G287" s="176">
        <f t="shared" si="178"/>
        <v>69</v>
      </c>
      <c r="H287" s="189">
        <f t="shared" si="179"/>
        <v>44</v>
      </c>
      <c r="I287" s="181">
        <f t="shared" si="180"/>
        <v>19</v>
      </c>
      <c r="J287" s="208">
        <f t="shared" si="181"/>
        <v>63</v>
      </c>
      <c r="K287" s="116">
        <f t="shared" si="182"/>
        <v>98</v>
      </c>
      <c r="L287" s="118">
        <f t="shared" si="183"/>
        <v>25</v>
      </c>
      <c r="M287" s="187">
        <f t="shared" si="184"/>
        <v>54</v>
      </c>
      <c r="N287" s="191">
        <f t="shared" si="185"/>
        <v>0</v>
      </c>
      <c r="O287" s="38" t="str">
        <f t="shared" si="186"/>
        <v>高速</v>
      </c>
      <c r="P287" s="185" t="str">
        <f t="shared" si="187"/>
        <v>短</v>
      </c>
      <c r="Q287" s="460">
        <f t="shared" si="188"/>
        <v>15</v>
      </c>
      <c r="R287" s="461">
        <f t="shared" si="189"/>
        <v>20</v>
      </c>
      <c r="S287" s="265"/>
      <c r="T287" s="554">
        <f t="shared" si="190"/>
        <v>0</v>
      </c>
      <c r="U287" s="555" t="str">
        <f t="shared" si="191"/>
        <v>12.7cm連装砲</v>
      </c>
      <c r="V287" s="554">
        <f t="shared" si="192"/>
        <v>0</v>
      </c>
      <c r="W287" s="555" t="str">
        <f t="shared" si="193"/>
        <v>25mm三連装機銃</v>
      </c>
      <c r="X287" s="554">
        <f t="shared" si="194"/>
        <v>0</v>
      </c>
      <c r="Y287" s="555" t="str">
        <f t="shared" si="195"/>
        <v>-</v>
      </c>
      <c r="Z287" s="554">
        <f t="shared" si="196"/>
        <v>0</v>
      </c>
      <c r="AA287" s="555" t="str">
        <f t="shared" si="197"/>
        <v>-</v>
      </c>
      <c r="AB287" s="265"/>
      <c r="AC287" s="185">
        <f t="shared" si="198"/>
        <v>45</v>
      </c>
      <c r="AD287" s="267" t="str">
        <f t="shared" si="199"/>
        <v>-</v>
      </c>
      <c r="AE287" s="38">
        <f t="shared" si="200"/>
        <v>140</v>
      </c>
      <c r="AF287" s="462">
        <f t="shared" si="201"/>
        <v>160</v>
      </c>
      <c r="AG287" s="262"/>
      <c r="AH287" s="460">
        <f t="shared" si="202"/>
        <v>1</v>
      </c>
      <c r="AI287" s="38">
        <f t="shared" si="203"/>
        <v>1</v>
      </c>
      <c r="AJ287" s="462">
        <f t="shared" si="204"/>
        <v>6</v>
      </c>
      <c r="AK287" s="463">
        <f t="shared" si="205"/>
        <v>0</v>
      </c>
      <c r="AL287" s="259">
        <f t="shared" si="206"/>
        <v>0</v>
      </c>
      <c r="AM287" s="176">
        <f t="shared" si="207"/>
        <v>1</v>
      </c>
      <c r="AN287" s="189">
        <f t="shared" si="208"/>
        <v>0</v>
      </c>
      <c r="AO287" s="181">
        <f t="shared" si="209"/>
        <v>1</v>
      </c>
      <c r="AP287" s="265"/>
      <c r="AQ287" s="169"/>
    </row>
    <row r="288" spans="2:43">
      <c r="B288" s="167" t="s">
        <v>1391</v>
      </c>
      <c r="C288" s="168" t="s">
        <v>587</v>
      </c>
      <c r="D288" s="45" t="str">
        <f t="shared" si="175"/>
        <v>駆逐艦</v>
      </c>
      <c r="E288" s="174">
        <f t="shared" si="176"/>
        <v>38</v>
      </c>
      <c r="F288" s="183">
        <f t="shared" si="177"/>
        <v>48</v>
      </c>
      <c r="G288" s="176">
        <f t="shared" si="178"/>
        <v>79</v>
      </c>
      <c r="H288" s="189">
        <f t="shared" si="179"/>
        <v>64</v>
      </c>
      <c r="I288" s="181">
        <f t="shared" si="180"/>
        <v>49</v>
      </c>
      <c r="J288" s="208">
        <f t="shared" si="181"/>
        <v>84</v>
      </c>
      <c r="K288" s="116">
        <f t="shared" si="182"/>
        <v>111</v>
      </c>
      <c r="L288" s="118">
        <f t="shared" si="183"/>
        <v>55</v>
      </c>
      <c r="M288" s="187">
        <f t="shared" si="184"/>
        <v>77</v>
      </c>
      <c r="N288" s="191">
        <f t="shared" si="185"/>
        <v>0</v>
      </c>
      <c r="O288" s="38" t="str">
        <f t="shared" si="186"/>
        <v>高速</v>
      </c>
      <c r="P288" s="185" t="str">
        <f t="shared" si="187"/>
        <v>短</v>
      </c>
      <c r="Q288" s="171">
        <f t="shared" si="188"/>
        <v>15</v>
      </c>
      <c r="R288" s="180">
        <f t="shared" si="189"/>
        <v>20</v>
      </c>
      <c r="S288" s="265"/>
      <c r="T288" s="554">
        <f t="shared" si="190"/>
        <v>0</v>
      </c>
      <c r="U288" s="555" t="str">
        <f t="shared" si="191"/>
        <v>12.7cm連装高角砲(後期型)</v>
      </c>
      <c r="V288" s="554">
        <f t="shared" si="192"/>
        <v>0</v>
      </c>
      <c r="W288" s="555" t="str">
        <f t="shared" si="193"/>
        <v>九四式爆雷投射機</v>
      </c>
      <c r="X288" s="554">
        <f t="shared" si="194"/>
        <v>0</v>
      </c>
      <c r="Y288" s="555" t="str">
        <f t="shared" si="195"/>
        <v>13号対空電探改</v>
      </c>
      <c r="Z288" s="554">
        <f t="shared" si="196"/>
        <v>0</v>
      </c>
      <c r="AA288" s="555" t="str">
        <f t="shared" si="197"/>
        <v>-</v>
      </c>
      <c r="AB288" s="265"/>
      <c r="AC288" s="185" t="str">
        <f t="shared" si="198"/>
        <v>-</v>
      </c>
      <c r="AD288" s="267" t="str">
        <f t="shared" si="199"/>
        <v>-</v>
      </c>
      <c r="AE288" s="38" t="str">
        <f t="shared" si="200"/>
        <v>-</v>
      </c>
      <c r="AF288" s="52" t="str">
        <f t="shared" si="201"/>
        <v>-</v>
      </c>
      <c r="AG288" s="262"/>
      <c r="AH288" s="171">
        <f t="shared" si="202"/>
        <v>1</v>
      </c>
      <c r="AI288" s="38">
        <f t="shared" si="203"/>
        <v>2</v>
      </c>
      <c r="AJ288" s="52">
        <f t="shared" si="204"/>
        <v>10</v>
      </c>
      <c r="AK288" s="41">
        <f t="shared" si="205"/>
        <v>0</v>
      </c>
      <c r="AL288" s="259">
        <f t="shared" si="206"/>
        <v>1</v>
      </c>
      <c r="AM288" s="176">
        <f t="shared" si="207"/>
        <v>1</v>
      </c>
      <c r="AN288" s="189">
        <f t="shared" si="208"/>
        <v>1</v>
      </c>
      <c r="AO288" s="181">
        <f t="shared" si="209"/>
        <v>1</v>
      </c>
      <c r="AP288" s="265"/>
      <c r="AQ288" s="169"/>
    </row>
    <row r="289" spans="2:43">
      <c r="B289" s="167" t="s">
        <v>1392</v>
      </c>
      <c r="C289" s="168" t="s">
        <v>426</v>
      </c>
      <c r="D289" s="45" t="str">
        <f t="shared" si="175"/>
        <v>駆逐艦</v>
      </c>
      <c r="E289" s="174">
        <f t="shared" si="176"/>
        <v>20</v>
      </c>
      <c r="F289" s="183">
        <f t="shared" si="177"/>
        <v>29</v>
      </c>
      <c r="G289" s="176">
        <f t="shared" si="178"/>
        <v>69</v>
      </c>
      <c r="H289" s="189">
        <f t="shared" si="179"/>
        <v>40</v>
      </c>
      <c r="I289" s="181">
        <f t="shared" si="180"/>
        <v>19</v>
      </c>
      <c r="J289" s="208">
        <f t="shared" si="181"/>
        <v>63</v>
      </c>
      <c r="K289" s="116">
        <f t="shared" si="182"/>
        <v>98</v>
      </c>
      <c r="L289" s="118">
        <f t="shared" si="183"/>
        <v>25</v>
      </c>
      <c r="M289" s="187">
        <f t="shared" si="184"/>
        <v>49</v>
      </c>
      <c r="N289" s="191">
        <f t="shared" si="185"/>
        <v>0</v>
      </c>
      <c r="O289" s="38" t="str">
        <f t="shared" si="186"/>
        <v>高速</v>
      </c>
      <c r="P289" s="185" t="str">
        <f t="shared" si="187"/>
        <v>短</v>
      </c>
      <c r="Q289" s="460">
        <f t="shared" si="188"/>
        <v>15</v>
      </c>
      <c r="R289" s="461">
        <f t="shared" si="189"/>
        <v>20</v>
      </c>
      <c r="S289" s="265"/>
      <c r="T289" s="554">
        <f t="shared" si="190"/>
        <v>0</v>
      </c>
      <c r="U289" s="555" t="str">
        <f t="shared" si="191"/>
        <v>12.7cm連装砲</v>
      </c>
      <c r="V289" s="554">
        <f t="shared" si="192"/>
        <v>0</v>
      </c>
      <c r="W289" s="555" t="str">
        <f t="shared" si="193"/>
        <v>九四式爆雷投射機</v>
      </c>
      <c r="X289" s="554">
        <f t="shared" si="194"/>
        <v>0</v>
      </c>
      <c r="Y289" s="555" t="str">
        <f t="shared" si="195"/>
        <v>-</v>
      </c>
      <c r="Z289" s="554">
        <f t="shared" si="196"/>
        <v>0</v>
      </c>
      <c r="AA289" s="555" t="str">
        <f t="shared" si="197"/>
        <v>-</v>
      </c>
      <c r="AB289" s="265"/>
      <c r="AC289" s="185">
        <f t="shared" si="198"/>
        <v>35</v>
      </c>
      <c r="AD289" s="267" t="str">
        <f t="shared" si="199"/>
        <v>-</v>
      </c>
      <c r="AE289" s="38">
        <f t="shared" si="200"/>
        <v>110</v>
      </c>
      <c r="AF289" s="462">
        <f t="shared" si="201"/>
        <v>140</v>
      </c>
      <c r="AG289" s="262"/>
      <c r="AH289" s="460">
        <f t="shared" si="202"/>
        <v>1</v>
      </c>
      <c r="AI289" s="38">
        <f t="shared" si="203"/>
        <v>1</v>
      </c>
      <c r="AJ289" s="462">
        <f t="shared" si="204"/>
        <v>6</v>
      </c>
      <c r="AK289" s="463">
        <f t="shared" si="205"/>
        <v>0</v>
      </c>
      <c r="AL289" s="259">
        <f t="shared" si="206"/>
        <v>0</v>
      </c>
      <c r="AM289" s="176">
        <f t="shared" si="207"/>
        <v>1</v>
      </c>
      <c r="AN289" s="189">
        <f t="shared" si="208"/>
        <v>0</v>
      </c>
      <c r="AO289" s="181">
        <f t="shared" si="209"/>
        <v>1</v>
      </c>
      <c r="AP289" s="265"/>
      <c r="AQ289" s="169"/>
    </row>
    <row r="290" spans="2:43">
      <c r="B290" s="167" t="s">
        <v>1393</v>
      </c>
      <c r="C290" s="168" t="s">
        <v>584</v>
      </c>
      <c r="D290" s="45" t="str">
        <f t="shared" si="175"/>
        <v>駆逐艦</v>
      </c>
      <c r="E290" s="174">
        <f t="shared" si="176"/>
        <v>37</v>
      </c>
      <c r="F290" s="183">
        <f t="shared" si="177"/>
        <v>48</v>
      </c>
      <c r="G290" s="176">
        <f t="shared" si="178"/>
        <v>79</v>
      </c>
      <c r="H290" s="189">
        <f t="shared" si="179"/>
        <v>49</v>
      </c>
      <c r="I290" s="181">
        <f t="shared" si="180"/>
        <v>49</v>
      </c>
      <c r="J290" s="208">
        <f t="shared" si="181"/>
        <v>91</v>
      </c>
      <c r="K290" s="116">
        <f t="shared" si="182"/>
        <v>111</v>
      </c>
      <c r="L290" s="118">
        <f t="shared" si="183"/>
        <v>56</v>
      </c>
      <c r="M290" s="187">
        <f t="shared" si="184"/>
        <v>59</v>
      </c>
      <c r="N290" s="191">
        <f t="shared" si="185"/>
        <v>0</v>
      </c>
      <c r="O290" s="38" t="str">
        <f t="shared" si="186"/>
        <v>高速</v>
      </c>
      <c r="P290" s="185" t="str">
        <f t="shared" si="187"/>
        <v>短</v>
      </c>
      <c r="Q290" s="460">
        <f t="shared" si="188"/>
        <v>15</v>
      </c>
      <c r="R290" s="461">
        <f t="shared" si="189"/>
        <v>20</v>
      </c>
      <c r="S290" s="265"/>
      <c r="T290" s="554">
        <f t="shared" si="190"/>
        <v>0</v>
      </c>
      <c r="U290" s="555" t="str">
        <f t="shared" si="191"/>
        <v>12.7cm連装高角砲(後期型)</v>
      </c>
      <c r="V290" s="554">
        <f t="shared" si="192"/>
        <v>0</v>
      </c>
      <c r="W290" s="555" t="str">
        <f t="shared" si="193"/>
        <v>九三式水中聴音機</v>
      </c>
      <c r="X290" s="554">
        <f t="shared" si="194"/>
        <v>0</v>
      </c>
      <c r="Y290" s="555" t="str">
        <f t="shared" si="195"/>
        <v>-</v>
      </c>
      <c r="Z290" s="554">
        <f t="shared" si="196"/>
        <v>0</v>
      </c>
      <c r="AA290" s="555" t="str">
        <f t="shared" si="197"/>
        <v>-</v>
      </c>
      <c r="AB290" s="265"/>
      <c r="AC290" s="185" t="str">
        <f t="shared" si="198"/>
        <v>-</v>
      </c>
      <c r="AD290" s="267" t="str">
        <f t="shared" si="199"/>
        <v>-</v>
      </c>
      <c r="AE290" s="38" t="str">
        <f t="shared" si="200"/>
        <v>-</v>
      </c>
      <c r="AF290" s="462" t="str">
        <f t="shared" si="201"/>
        <v>-</v>
      </c>
      <c r="AG290" s="262"/>
      <c r="AH290" s="460">
        <f t="shared" si="202"/>
        <v>1</v>
      </c>
      <c r="AI290" s="38">
        <f t="shared" si="203"/>
        <v>2</v>
      </c>
      <c r="AJ290" s="462">
        <f t="shared" si="204"/>
        <v>10</v>
      </c>
      <c r="AK290" s="463">
        <f t="shared" si="205"/>
        <v>0</v>
      </c>
      <c r="AL290" s="259">
        <f t="shared" si="206"/>
        <v>1</v>
      </c>
      <c r="AM290" s="176">
        <f t="shared" si="207"/>
        <v>1</v>
      </c>
      <c r="AN290" s="189">
        <f t="shared" si="208"/>
        <v>1</v>
      </c>
      <c r="AO290" s="181">
        <f t="shared" si="209"/>
        <v>1</v>
      </c>
      <c r="AP290" s="265"/>
      <c r="AQ290" s="169"/>
    </row>
    <row r="291" spans="2:43">
      <c r="B291" s="167" t="s">
        <v>1394</v>
      </c>
      <c r="C291" s="168" t="s">
        <v>428</v>
      </c>
      <c r="D291" s="45" t="str">
        <f t="shared" si="175"/>
        <v>駆逐艦</v>
      </c>
      <c r="E291" s="174">
        <f t="shared" si="176"/>
        <v>20</v>
      </c>
      <c r="F291" s="183">
        <f t="shared" si="177"/>
        <v>29</v>
      </c>
      <c r="G291" s="176">
        <f t="shared" si="178"/>
        <v>69</v>
      </c>
      <c r="H291" s="189">
        <f t="shared" si="179"/>
        <v>40</v>
      </c>
      <c r="I291" s="181">
        <f t="shared" si="180"/>
        <v>19</v>
      </c>
      <c r="J291" s="208">
        <f t="shared" si="181"/>
        <v>63</v>
      </c>
      <c r="K291" s="116">
        <f t="shared" si="182"/>
        <v>98</v>
      </c>
      <c r="L291" s="118">
        <f t="shared" si="183"/>
        <v>25</v>
      </c>
      <c r="M291" s="187">
        <f t="shared" si="184"/>
        <v>49</v>
      </c>
      <c r="N291" s="191">
        <f t="shared" si="185"/>
        <v>0</v>
      </c>
      <c r="O291" s="38" t="str">
        <f t="shared" si="186"/>
        <v>高速</v>
      </c>
      <c r="P291" s="185" t="str">
        <f t="shared" si="187"/>
        <v>短</v>
      </c>
      <c r="Q291" s="171">
        <f t="shared" si="188"/>
        <v>15</v>
      </c>
      <c r="R291" s="180">
        <f t="shared" si="189"/>
        <v>20</v>
      </c>
      <c r="S291" s="265"/>
      <c r="T291" s="554">
        <f t="shared" si="190"/>
        <v>0</v>
      </c>
      <c r="U291" s="555" t="str">
        <f t="shared" si="191"/>
        <v>12.7cm連装砲</v>
      </c>
      <c r="V291" s="554">
        <f t="shared" si="192"/>
        <v>0</v>
      </c>
      <c r="W291" s="555" t="str">
        <f t="shared" si="193"/>
        <v>九四式爆雷投射機</v>
      </c>
      <c r="X291" s="554">
        <f t="shared" si="194"/>
        <v>0</v>
      </c>
      <c r="Y291" s="555" t="str">
        <f t="shared" si="195"/>
        <v>-</v>
      </c>
      <c r="Z291" s="554">
        <f t="shared" si="196"/>
        <v>0</v>
      </c>
      <c r="AA291" s="555" t="str">
        <f t="shared" si="197"/>
        <v>-</v>
      </c>
      <c r="AB291" s="265"/>
      <c r="AC291" s="185">
        <f t="shared" si="198"/>
        <v>30</v>
      </c>
      <c r="AD291" s="267" t="str">
        <f t="shared" si="199"/>
        <v>-</v>
      </c>
      <c r="AE291" s="38">
        <f t="shared" si="200"/>
        <v>100</v>
      </c>
      <c r="AF291" s="52">
        <f t="shared" si="201"/>
        <v>100</v>
      </c>
      <c r="AG291" s="262"/>
      <c r="AH291" s="171">
        <f t="shared" si="202"/>
        <v>1</v>
      </c>
      <c r="AI291" s="38">
        <f t="shared" si="203"/>
        <v>1</v>
      </c>
      <c r="AJ291" s="52">
        <f t="shared" si="204"/>
        <v>6</v>
      </c>
      <c r="AK291" s="41">
        <f t="shared" si="205"/>
        <v>0</v>
      </c>
      <c r="AL291" s="259">
        <f t="shared" si="206"/>
        <v>0</v>
      </c>
      <c r="AM291" s="176">
        <f t="shared" si="207"/>
        <v>1</v>
      </c>
      <c r="AN291" s="189">
        <f t="shared" si="208"/>
        <v>0</v>
      </c>
      <c r="AO291" s="181">
        <f t="shared" si="209"/>
        <v>1</v>
      </c>
      <c r="AP291" s="265"/>
      <c r="AQ291" s="169"/>
    </row>
    <row r="292" spans="2:43">
      <c r="B292" s="167" t="s">
        <v>1395</v>
      </c>
      <c r="C292" s="168" t="s">
        <v>581</v>
      </c>
      <c r="D292" s="45" t="str">
        <f t="shared" si="175"/>
        <v>駆逐艦</v>
      </c>
      <c r="E292" s="174">
        <f t="shared" si="176"/>
        <v>37</v>
      </c>
      <c r="F292" s="183">
        <f t="shared" si="177"/>
        <v>48</v>
      </c>
      <c r="G292" s="176">
        <f t="shared" si="178"/>
        <v>79</v>
      </c>
      <c r="H292" s="189">
        <f t="shared" si="179"/>
        <v>49</v>
      </c>
      <c r="I292" s="181">
        <f t="shared" si="180"/>
        <v>49</v>
      </c>
      <c r="J292" s="208">
        <f t="shared" si="181"/>
        <v>90</v>
      </c>
      <c r="K292" s="116">
        <f t="shared" si="182"/>
        <v>111</v>
      </c>
      <c r="L292" s="118">
        <f t="shared" si="183"/>
        <v>56</v>
      </c>
      <c r="M292" s="187">
        <f t="shared" si="184"/>
        <v>59</v>
      </c>
      <c r="N292" s="191">
        <f t="shared" si="185"/>
        <v>0</v>
      </c>
      <c r="O292" s="38" t="str">
        <f t="shared" si="186"/>
        <v>高速</v>
      </c>
      <c r="P292" s="185" t="str">
        <f t="shared" si="187"/>
        <v>短</v>
      </c>
      <c r="Q292" s="171">
        <f t="shared" si="188"/>
        <v>15</v>
      </c>
      <c r="R292" s="180">
        <f t="shared" si="189"/>
        <v>20</v>
      </c>
      <c r="S292" s="265"/>
      <c r="T292" s="554">
        <f t="shared" si="190"/>
        <v>0</v>
      </c>
      <c r="U292" s="555" t="str">
        <f t="shared" si="191"/>
        <v>九四式爆雷投射機</v>
      </c>
      <c r="V292" s="554">
        <f t="shared" si="192"/>
        <v>0</v>
      </c>
      <c r="W292" s="555" t="str">
        <f t="shared" si="193"/>
        <v>九三式水中聴音機</v>
      </c>
      <c r="X292" s="554">
        <f t="shared" si="194"/>
        <v>0</v>
      </c>
      <c r="Y292" s="555" t="str">
        <f t="shared" si="195"/>
        <v>-</v>
      </c>
      <c r="Z292" s="554">
        <f t="shared" si="196"/>
        <v>0</v>
      </c>
      <c r="AA292" s="555" t="str">
        <f t="shared" si="197"/>
        <v>-</v>
      </c>
      <c r="AB292" s="265"/>
      <c r="AC292" s="185" t="str">
        <f t="shared" si="198"/>
        <v>-</v>
      </c>
      <c r="AD292" s="267" t="str">
        <f t="shared" si="199"/>
        <v>-</v>
      </c>
      <c r="AE292" s="38" t="str">
        <f t="shared" si="200"/>
        <v>-</v>
      </c>
      <c r="AF292" s="52" t="str">
        <f t="shared" si="201"/>
        <v>-</v>
      </c>
      <c r="AG292" s="262"/>
      <c r="AH292" s="171">
        <f t="shared" si="202"/>
        <v>1</v>
      </c>
      <c r="AI292" s="38">
        <f t="shared" si="203"/>
        <v>2</v>
      </c>
      <c r="AJ292" s="52">
        <f t="shared" si="204"/>
        <v>10</v>
      </c>
      <c r="AK292" s="41">
        <f t="shared" si="205"/>
        <v>0</v>
      </c>
      <c r="AL292" s="259">
        <f t="shared" si="206"/>
        <v>1</v>
      </c>
      <c r="AM292" s="176">
        <f t="shared" si="207"/>
        <v>1</v>
      </c>
      <c r="AN292" s="189">
        <f t="shared" si="208"/>
        <v>1</v>
      </c>
      <c r="AO292" s="181">
        <f t="shared" si="209"/>
        <v>1</v>
      </c>
      <c r="AP292" s="265"/>
      <c r="AQ292" s="169"/>
    </row>
    <row r="293" spans="2:43">
      <c r="B293" s="167" t="s">
        <v>1396</v>
      </c>
      <c r="C293" s="168" t="s">
        <v>430</v>
      </c>
      <c r="D293" s="45" t="str">
        <f t="shared" si="175"/>
        <v>駆逐艦</v>
      </c>
      <c r="E293" s="174">
        <f t="shared" si="176"/>
        <v>20</v>
      </c>
      <c r="F293" s="183">
        <f t="shared" si="177"/>
        <v>29</v>
      </c>
      <c r="G293" s="176">
        <f t="shared" si="178"/>
        <v>69</v>
      </c>
      <c r="H293" s="189">
        <f t="shared" si="179"/>
        <v>42</v>
      </c>
      <c r="I293" s="181">
        <f t="shared" si="180"/>
        <v>19</v>
      </c>
      <c r="J293" s="208">
        <f t="shared" si="181"/>
        <v>63</v>
      </c>
      <c r="K293" s="116">
        <f t="shared" si="182"/>
        <v>98</v>
      </c>
      <c r="L293" s="118">
        <f t="shared" si="183"/>
        <v>25</v>
      </c>
      <c r="M293" s="187">
        <f t="shared" si="184"/>
        <v>49</v>
      </c>
      <c r="N293" s="191">
        <f t="shared" si="185"/>
        <v>0</v>
      </c>
      <c r="O293" s="38" t="str">
        <f t="shared" si="186"/>
        <v>高速</v>
      </c>
      <c r="P293" s="185" t="str">
        <f t="shared" si="187"/>
        <v>短</v>
      </c>
      <c r="Q293" s="171">
        <f t="shared" si="188"/>
        <v>15</v>
      </c>
      <c r="R293" s="180">
        <f t="shared" si="189"/>
        <v>20</v>
      </c>
      <c r="S293" s="265"/>
      <c r="T293" s="554">
        <f t="shared" si="190"/>
        <v>0</v>
      </c>
      <c r="U293" s="555" t="str">
        <f t="shared" si="191"/>
        <v>12.7cm連装砲</v>
      </c>
      <c r="V293" s="554">
        <f t="shared" si="192"/>
        <v>0</v>
      </c>
      <c r="W293" s="555" t="str">
        <f t="shared" si="193"/>
        <v>九四式爆雷投射機</v>
      </c>
      <c r="X293" s="554">
        <f t="shared" si="194"/>
        <v>0</v>
      </c>
      <c r="Y293" s="555" t="str">
        <f t="shared" si="195"/>
        <v>-</v>
      </c>
      <c r="Z293" s="554">
        <f t="shared" si="196"/>
        <v>0</v>
      </c>
      <c r="AA293" s="555" t="str">
        <f t="shared" si="197"/>
        <v>-</v>
      </c>
      <c r="AB293" s="265"/>
      <c r="AC293" s="185">
        <f t="shared" si="198"/>
        <v>30</v>
      </c>
      <c r="AD293" s="267" t="str">
        <f t="shared" si="199"/>
        <v>-</v>
      </c>
      <c r="AE293" s="38">
        <f t="shared" si="200"/>
        <v>100</v>
      </c>
      <c r="AF293" s="52">
        <f t="shared" si="201"/>
        <v>100</v>
      </c>
      <c r="AG293" s="262"/>
      <c r="AH293" s="171">
        <f t="shared" si="202"/>
        <v>1</v>
      </c>
      <c r="AI293" s="38">
        <f t="shared" si="203"/>
        <v>1</v>
      </c>
      <c r="AJ293" s="52">
        <f t="shared" si="204"/>
        <v>6</v>
      </c>
      <c r="AK293" s="41">
        <f t="shared" si="205"/>
        <v>0</v>
      </c>
      <c r="AL293" s="259">
        <f t="shared" si="206"/>
        <v>0</v>
      </c>
      <c r="AM293" s="176">
        <f t="shared" si="207"/>
        <v>1</v>
      </c>
      <c r="AN293" s="189">
        <f t="shared" si="208"/>
        <v>0</v>
      </c>
      <c r="AO293" s="181">
        <f t="shared" si="209"/>
        <v>1</v>
      </c>
      <c r="AP293" s="265"/>
      <c r="AQ293" s="169"/>
    </row>
    <row r="294" spans="2:43">
      <c r="B294" s="167" t="s">
        <v>1397</v>
      </c>
      <c r="C294" s="168" t="s">
        <v>580</v>
      </c>
      <c r="D294" s="45" t="str">
        <f t="shared" si="175"/>
        <v>駆逐艦</v>
      </c>
      <c r="E294" s="174">
        <f t="shared" si="176"/>
        <v>37</v>
      </c>
      <c r="F294" s="183">
        <f t="shared" si="177"/>
        <v>48</v>
      </c>
      <c r="G294" s="176">
        <f t="shared" si="178"/>
        <v>79</v>
      </c>
      <c r="H294" s="189">
        <f t="shared" si="179"/>
        <v>60</v>
      </c>
      <c r="I294" s="181">
        <f t="shared" si="180"/>
        <v>49</v>
      </c>
      <c r="J294" s="208">
        <f t="shared" si="181"/>
        <v>84</v>
      </c>
      <c r="K294" s="116">
        <f t="shared" si="182"/>
        <v>111</v>
      </c>
      <c r="L294" s="118">
        <f t="shared" si="183"/>
        <v>56</v>
      </c>
      <c r="M294" s="187">
        <f t="shared" si="184"/>
        <v>59</v>
      </c>
      <c r="N294" s="191">
        <f t="shared" si="185"/>
        <v>0</v>
      </c>
      <c r="O294" s="38" t="str">
        <f t="shared" si="186"/>
        <v>高速</v>
      </c>
      <c r="P294" s="185" t="str">
        <f t="shared" si="187"/>
        <v>短</v>
      </c>
      <c r="Q294" s="171">
        <f t="shared" si="188"/>
        <v>15</v>
      </c>
      <c r="R294" s="180">
        <f t="shared" si="189"/>
        <v>20</v>
      </c>
      <c r="S294" s="265"/>
      <c r="T294" s="554">
        <f t="shared" si="190"/>
        <v>0</v>
      </c>
      <c r="U294" s="555" t="str">
        <f t="shared" si="191"/>
        <v>25mm三連装機銃</v>
      </c>
      <c r="V294" s="554">
        <f t="shared" si="192"/>
        <v>0</v>
      </c>
      <c r="W294" s="555" t="str">
        <f t="shared" si="193"/>
        <v>22号対水上電探</v>
      </c>
      <c r="X294" s="554">
        <f t="shared" si="194"/>
        <v>0</v>
      </c>
      <c r="Y294" s="555" t="str">
        <f t="shared" si="195"/>
        <v>-</v>
      </c>
      <c r="Z294" s="554">
        <f t="shared" si="196"/>
        <v>0</v>
      </c>
      <c r="AA294" s="555" t="str">
        <f t="shared" si="197"/>
        <v>-</v>
      </c>
      <c r="AB294" s="265"/>
      <c r="AC294" s="185" t="str">
        <f t="shared" si="198"/>
        <v>-</v>
      </c>
      <c r="AD294" s="267" t="str">
        <f t="shared" si="199"/>
        <v>-</v>
      </c>
      <c r="AE294" s="38" t="str">
        <f t="shared" si="200"/>
        <v>-</v>
      </c>
      <c r="AF294" s="52" t="str">
        <f t="shared" si="201"/>
        <v>-</v>
      </c>
      <c r="AG294" s="262"/>
      <c r="AH294" s="171">
        <f t="shared" si="202"/>
        <v>1</v>
      </c>
      <c r="AI294" s="38">
        <f t="shared" si="203"/>
        <v>2</v>
      </c>
      <c r="AJ294" s="52">
        <f t="shared" si="204"/>
        <v>10</v>
      </c>
      <c r="AK294" s="41">
        <f t="shared" si="205"/>
        <v>0</v>
      </c>
      <c r="AL294" s="259">
        <f t="shared" si="206"/>
        <v>1</v>
      </c>
      <c r="AM294" s="176">
        <f t="shared" si="207"/>
        <v>1</v>
      </c>
      <c r="AN294" s="189">
        <f t="shared" si="208"/>
        <v>1</v>
      </c>
      <c r="AO294" s="181">
        <f t="shared" si="209"/>
        <v>1</v>
      </c>
      <c r="AP294" s="265"/>
      <c r="AQ294" s="169"/>
    </row>
    <row r="295" spans="2:43">
      <c r="B295" s="167">
        <v>171</v>
      </c>
      <c r="C295" s="168" t="s">
        <v>432</v>
      </c>
      <c r="D295" s="45" t="str">
        <f t="shared" si="175"/>
        <v>戦艦</v>
      </c>
      <c r="E295" s="174">
        <f t="shared" si="176"/>
        <v>96</v>
      </c>
      <c r="F295" s="183">
        <f t="shared" si="177"/>
        <v>88</v>
      </c>
      <c r="G295" s="176">
        <f t="shared" si="178"/>
        <v>0</v>
      </c>
      <c r="H295" s="189">
        <f t="shared" si="179"/>
        <v>48</v>
      </c>
      <c r="I295" s="181">
        <f t="shared" si="180"/>
        <v>83</v>
      </c>
      <c r="J295" s="208">
        <f t="shared" si="181"/>
        <v>0</v>
      </c>
      <c r="K295" s="116">
        <f t="shared" si="182"/>
        <v>79</v>
      </c>
      <c r="L295" s="118">
        <f t="shared" si="183"/>
        <v>56</v>
      </c>
      <c r="M295" s="187">
        <f t="shared" si="184"/>
        <v>69</v>
      </c>
      <c r="N295" s="191">
        <f t="shared" si="185"/>
        <v>16</v>
      </c>
      <c r="O295" s="38" t="str">
        <f t="shared" si="186"/>
        <v>高速</v>
      </c>
      <c r="P295" s="185" t="str">
        <f t="shared" si="187"/>
        <v>長</v>
      </c>
      <c r="Q295" s="171">
        <f t="shared" si="188"/>
        <v>90</v>
      </c>
      <c r="R295" s="180">
        <f t="shared" si="189"/>
        <v>110</v>
      </c>
      <c r="S295" s="265"/>
      <c r="T295" s="554">
        <f t="shared" si="190"/>
        <v>4</v>
      </c>
      <c r="U295" s="555" t="str">
        <f t="shared" si="191"/>
        <v>38cm連装砲</v>
      </c>
      <c r="V295" s="554">
        <f t="shared" si="192"/>
        <v>4</v>
      </c>
      <c r="W295" s="555" t="str">
        <f t="shared" si="193"/>
        <v>15cm連装副砲</v>
      </c>
      <c r="X295" s="554">
        <f t="shared" si="194"/>
        <v>4</v>
      </c>
      <c r="Y295" s="555" t="str">
        <f t="shared" si="195"/>
        <v>-</v>
      </c>
      <c r="Z295" s="554">
        <f t="shared" si="196"/>
        <v>4</v>
      </c>
      <c r="AA295" s="555" t="str">
        <f t="shared" si="197"/>
        <v>-</v>
      </c>
      <c r="AB295" s="265"/>
      <c r="AC295" s="185">
        <f t="shared" si="198"/>
        <v>30</v>
      </c>
      <c r="AD295" s="267" t="str">
        <f t="shared" si="199"/>
        <v>-</v>
      </c>
      <c r="AE295" s="38">
        <f t="shared" si="200"/>
        <v>600</v>
      </c>
      <c r="AF295" s="52">
        <f t="shared" si="201"/>
        <v>800</v>
      </c>
      <c r="AG295" s="262"/>
      <c r="AH295" s="171">
        <f t="shared" si="202"/>
        <v>10</v>
      </c>
      <c r="AI295" s="38">
        <f t="shared" si="203"/>
        <v>16</v>
      </c>
      <c r="AJ295" s="52">
        <f t="shared" si="204"/>
        <v>38</v>
      </c>
      <c r="AK295" s="41">
        <f t="shared" si="205"/>
        <v>4</v>
      </c>
      <c r="AL295" s="259">
        <f t="shared" si="206"/>
        <v>3</v>
      </c>
      <c r="AM295" s="176">
        <f t="shared" si="207"/>
        <v>0</v>
      </c>
      <c r="AN295" s="189">
        <f t="shared" si="208"/>
        <v>1</v>
      </c>
      <c r="AO295" s="181">
        <f t="shared" si="209"/>
        <v>3</v>
      </c>
      <c r="AP295" s="265"/>
      <c r="AQ295" s="169"/>
    </row>
    <row r="296" spans="2:43">
      <c r="B296" s="167">
        <v>172</v>
      </c>
      <c r="C296" s="168" t="s">
        <v>434</v>
      </c>
      <c r="D296" s="45" t="str">
        <f t="shared" si="175"/>
        <v>戦艦</v>
      </c>
      <c r="E296" s="174">
        <f t="shared" si="176"/>
        <v>99</v>
      </c>
      <c r="F296" s="183">
        <f t="shared" si="177"/>
        <v>93</v>
      </c>
      <c r="G296" s="176">
        <f t="shared" si="178"/>
        <v>0</v>
      </c>
      <c r="H296" s="189">
        <f t="shared" si="179"/>
        <v>58</v>
      </c>
      <c r="I296" s="181">
        <f t="shared" si="180"/>
        <v>93</v>
      </c>
      <c r="J296" s="208">
        <f t="shared" si="181"/>
        <v>0</v>
      </c>
      <c r="K296" s="116">
        <f t="shared" si="182"/>
        <v>86</v>
      </c>
      <c r="L296" s="118">
        <f t="shared" si="183"/>
        <v>71</v>
      </c>
      <c r="M296" s="187">
        <f t="shared" si="184"/>
        <v>79</v>
      </c>
      <c r="N296" s="191">
        <f t="shared" si="185"/>
        <v>16</v>
      </c>
      <c r="O296" s="38" t="str">
        <f t="shared" si="186"/>
        <v>高速</v>
      </c>
      <c r="P296" s="185" t="str">
        <f t="shared" si="187"/>
        <v>長</v>
      </c>
      <c r="Q296" s="460">
        <f t="shared" si="188"/>
        <v>95</v>
      </c>
      <c r="R296" s="461">
        <f t="shared" si="189"/>
        <v>115</v>
      </c>
      <c r="S296" s="265"/>
      <c r="T296" s="554">
        <f t="shared" si="190"/>
        <v>4</v>
      </c>
      <c r="U296" s="555" t="str">
        <f t="shared" si="191"/>
        <v>38cm連装砲</v>
      </c>
      <c r="V296" s="554">
        <f t="shared" si="192"/>
        <v>4</v>
      </c>
      <c r="W296" s="555" t="str">
        <f t="shared" si="193"/>
        <v>15cm連装副砲</v>
      </c>
      <c r="X296" s="554">
        <f t="shared" si="194"/>
        <v>4</v>
      </c>
      <c r="Y296" s="555" t="str">
        <f t="shared" si="195"/>
        <v>-</v>
      </c>
      <c r="Z296" s="554">
        <f t="shared" si="196"/>
        <v>4</v>
      </c>
      <c r="AA296" s="555" t="str">
        <f t="shared" si="197"/>
        <v>-</v>
      </c>
      <c r="AB296" s="265"/>
      <c r="AC296" s="185">
        <f t="shared" si="198"/>
        <v>50</v>
      </c>
      <c r="AD296" s="267">
        <f t="shared" si="199"/>
        <v>1</v>
      </c>
      <c r="AE296" s="38">
        <f t="shared" si="200"/>
        <v>1200</v>
      </c>
      <c r="AF296" s="462">
        <f t="shared" si="201"/>
        <v>1600</v>
      </c>
      <c r="AG296" s="262"/>
      <c r="AH296" s="460">
        <f t="shared" si="202"/>
        <v>12</v>
      </c>
      <c r="AI296" s="38">
        <f t="shared" si="203"/>
        <v>18</v>
      </c>
      <c r="AJ296" s="462">
        <f t="shared" si="204"/>
        <v>40</v>
      </c>
      <c r="AK296" s="463">
        <f t="shared" si="205"/>
        <v>4</v>
      </c>
      <c r="AL296" s="259">
        <f t="shared" si="206"/>
        <v>4</v>
      </c>
      <c r="AM296" s="176">
        <f t="shared" si="207"/>
        <v>0</v>
      </c>
      <c r="AN296" s="189">
        <f t="shared" si="208"/>
        <v>1</v>
      </c>
      <c r="AO296" s="181">
        <f t="shared" si="209"/>
        <v>4</v>
      </c>
      <c r="AP296" s="265"/>
      <c r="AQ296" s="169"/>
    </row>
    <row r="297" spans="2:43">
      <c r="B297" s="167">
        <v>173</v>
      </c>
      <c r="C297" s="168" t="s">
        <v>435</v>
      </c>
      <c r="D297" s="45" t="str">
        <f t="shared" si="175"/>
        <v>戦艦</v>
      </c>
      <c r="E297" s="174">
        <f t="shared" si="176"/>
        <v>99</v>
      </c>
      <c r="F297" s="183">
        <f t="shared" si="177"/>
        <v>97</v>
      </c>
      <c r="G297" s="176">
        <f t="shared" si="178"/>
        <v>0</v>
      </c>
      <c r="H297" s="189">
        <f t="shared" si="179"/>
        <v>62</v>
      </c>
      <c r="I297" s="181">
        <f t="shared" si="180"/>
        <v>94</v>
      </c>
      <c r="J297" s="208">
        <f t="shared" si="181"/>
        <v>0</v>
      </c>
      <c r="K297" s="116">
        <f t="shared" si="182"/>
        <v>91</v>
      </c>
      <c r="L297" s="118">
        <f t="shared" si="183"/>
        <v>71</v>
      </c>
      <c r="M297" s="187">
        <f t="shared" si="184"/>
        <v>82</v>
      </c>
      <c r="N297" s="191">
        <f t="shared" si="185"/>
        <v>16</v>
      </c>
      <c r="O297" s="38" t="str">
        <f t="shared" si="186"/>
        <v>高速</v>
      </c>
      <c r="P297" s="185" t="str">
        <f t="shared" si="187"/>
        <v>長</v>
      </c>
      <c r="Q297" s="460">
        <f t="shared" si="188"/>
        <v>105</v>
      </c>
      <c r="R297" s="461">
        <f t="shared" si="189"/>
        <v>135</v>
      </c>
      <c r="S297" s="265"/>
      <c r="T297" s="554">
        <f t="shared" si="190"/>
        <v>4</v>
      </c>
      <c r="U297" s="555" t="str">
        <f t="shared" si="191"/>
        <v>38cm連装砲</v>
      </c>
      <c r="V297" s="554">
        <f t="shared" si="192"/>
        <v>4</v>
      </c>
      <c r="W297" s="555" t="str">
        <f t="shared" si="193"/>
        <v>3.7cm FlaK M42</v>
      </c>
      <c r="X297" s="554">
        <f t="shared" si="194"/>
        <v>4</v>
      </c>
      <c r="Y297" s="555" t="str">
        <f t="shared" si="195"/>
        <v>2cm 四連装FlaK 38</v>
      </c>
      <c r="Z297" s="554">
        <f t="shared" si="196"/>
        <v>4</v>
      </c>
      <c r="AA297" s="555" t="str">
        <f t="shared" si="197"/>
        <v>-</v>
      </c>
      <c r="AB297" s="265"/>
      <c r="AC297" s="185">
        <f t="shared" si="198"/>
        <v>75</v>
      </c>
      <c r="AD297" s="267">
        <f t="shared" si="199"/>
        <v>1</v>
      </c>
      <c r="AE297" s="38">
        <f t="shared" si="200"/>
        <v>1800</v>
      </c>
      <c r="AF297" s="462">
        <f t="shared" si="201"/>
        <v>2400</v>
      </c>
      <c r="AG297" s="262"/>
      <c r="AH297" s="460">
        <f t="shared" si="202"/>
        <v>12</v>
      </c>
      <c r="AI297" s="38">
        <f t="shared" si="203"/>
        <v>18</v>
      </c>
      <c r="AJ297" s="462">
        <f t="shared" si="204"/>
        <v>40</v>
      </c>
      <c r="AK297" s="463">
        <f t="shared" si="205"/>
        <v>4</v>
      </c>
      <c r="AL297" s="259">
        <f t="shared" si="206"/>
        <v>4</v>
      </c>
      <c r="AM297" s="176">
        <f t="shared" si="207"/>
        <v>0</v>
      </c>
      <c r="AN297" s="189">
        <f t="shared" si="208"/>
        <v>2</v>
      </c>
      <c r="AO297" s="181">
        <f t="shared" si="209"/>
        <v>4</v>
      </c>
      <c r="AP297" s="265"/>
      <c r="AQ297" s="169"/>
    </row>
    <row r="298" spans="2:43">
      <c r="B298" s="167" t="s">
        <v>1398</v>
      </c>
      <c r="C298" s="168" t="s">
        <v>436</v>
      </c>
      <c r="D298" s="45" t="str">
        <f t="shared" si="175"/>
        <v>駆逐艦</v>
      </c>
      <c r="E298" s="174">
        <f t="shared" si="176"/>
        <v>22</v>
      </c>
      <c r="F298" s="183">
        <f t="shared" si="177"/>
        <v>26</v>
      </c>
      <c r="G298" s="176">
        <f t="shared" si="178"/>
        <v>60</v>
      </c>
      <c r="H298" s="189">
        <f t="shared" si="179"/>
        <v>42</v>
      </c>
      <c r="I298" s="181">
        <f t="shared" si="180"/>
        <v>22</v>
      </c>
      <c r="J298" s="208">
        <f t="shared" si="181"/>
        <v>82</v>
      </c>
      <c r="K298" s="116">
        <f t="shared" si="182"/>
        <v>98</v>
      </c>
      <c r="L298" s="118">
        <f t="shared" si="183"/>
        <v>34</v>
      </c>
      <c r="M298" s="187">
        <f t="shared" si="184"/>
        <v>39</v>
      </c>
      <c r="N298" s="191">
        <f t="shared" si="185"/>
        <v>0</v>
      </c>
      <c r="O298" s="38" t="str">
        <f t="shared" si="186"/>
        <v>高速</v>
      </c>
      <c r="P298" s="185" t="str">
        <f t="shared" si="187"/>
        <v>短</v>
      </c>
      <c r="Q298" s="460">
        <f t="shared" si="188"/>
        <v>20</v>
      </c>
      <c r="R298" s="461">
        <f t="shared" si="189"/>
        <v>20</v>
      </c>
      <c r="S298" s="265"/>
      <c r="T298" s="554">
        <f t="shared" si="190"/>
        <v>0</v>
      </c>
      <c r="U298" s="555" t="str">
        <f t="shared" si="191"/>
        <v>12.7cm単装砲</v>
      </c>
      <c r="V298" s="554">
        <f t="shared" si="192"/>
        <v>0</v>
      </c>
      <c r="W298" s="555" t="str">
        <f t="shared" si="193"/>
        <v>-</v>
      </c>
      <c r="X298" s="554">
        <f t="shared" si="194"/>
        <v>0</v>
      </c>
      <c r="Y298" s="555" t="str">
        <f t="shared" si="195"/>
        <v>-</v>
      </c>
      <c r="Z298" s="554">
        <f t="shared" si="196"/>
        <v>0</v>
      </c>
      <c r="AA298" s="555" t="str">
        <f t="shared" si="197"/>
        <v>-</v>
      </c>
      <c r="AB298" s="265"/>
      <c r="AC298" s="185">
        <f t="shared" si="198"/>
        <v>30</v>
      </c>
      <c r="AD298" s="267" t="str">
        <f t="shared" si="199"/>
        <v>-</v>
      </c>
      <c r="AE298" s="38">
        <f t="shared" si="200"/>
        <v>170</v>
      </c>
      <c r="AF298" s="462">
        <f t="shared" si="201"/>
        <v>150</v>
      </c>
      <c r="AG298" s="262"/>
      <c r="AH298" s="460">
        <f t="shared" si="202"/>
        <v>1</v>
      </c>
      <c r="AI298" s="38">
        <f t="shared" si="203"/>
        <v>1</v>
      </c>
      <c r="AJ298" s="462">
        <f t="shared" si="204"/>
        <v>6</v>
      </c>
      <c r="AK298" s="463">
        <f t="shared" si="205"/>
        <v>0</v>
      </c>
      <c r="AL298" s="259">
        <f t="shared" si="206"/>
        <v>1</v>
      </c>
      <c r="AM298" s="176">
        <f t="shared" si="207"/>
        <v>1</v>
      </c>
      <c r="AN298" s="189">
        <f t="shared" si="208"/>
        <v>0</v>
      </c>
      <c r="AO298" s="181">
        <f t="shared" si="209"/>
        <v>0</v>
      </c>
      <c r="AP298" s="265"/>
      <c r="AQ298" s="169"/>
    </row>
    <row r="299" spans="2:43">
      <c r="B299" s="167" t="s">
        <v>1399</v>
      </c>
      <c r="C299" s="168" t="s">
        <v>578</v>
      </c>
      <c r="D299" s="45" t="str">
        <f t="shared" si="175"/>
        <v>駆逐艦</v>
      </c>
      <c r="E299" s="174">
        <f t="shared" si="176"/>
        <v>38</v>
      </c>
      <c r="F299" s="183">
        <f t="shared" si="177"/>
        <v>45</v>
      </c>
      <c r="G299" s="176">
        <f t="shared" si="178"/>
        <v>70</v>
      </c>
      <c r="H299" s="189">
        <f t="shared" si="179"/>
        <v>45</v>
      </c>
      <c r="I299" s="181">
        <f t="shared" si="180"/>
        <v>45</v>
      </c>
      <c r="J299" s="208">
        <f t="shared" si="181"/>
        <v>87</v>
      </c>
      <c r="K299" s="116">
        <f t="shared" si="182"/>
        <v>100</v>
      </c>
      <c r="L299" s="118">
        <f t="shared" si="183"/>
        <v>61</v>
      </c>
      <c r="M299" s="187">
        <f t="shared" si="184"/>
        <v>49</v>
      </c>
      <c r="N299" s="191">
        <f t="shared" si="185"/>
        <v>0</v>
      </c>
      <c r="O299" s="38" t="str">
        <f t="shared" si="186"/>
        <v>高速</v>
      </c>
      <c r="P299" s="185" t="str">
        <f t="shared" si="187"/>
        <v>短</v>
      </c>
      <c r="Q299" s="460">
        <f t="shared" si="188"/>
        <v>20</v>
      </c>
      <c r="R299" s="461">
        <f t="shared" si="189"/>
        <v>25</v>
      </c>
      <c r="S299" s="265"/>
      <c r="T299" s="554">
        <f t="shared" si="190"/>
        <v>0</v>
      </c>
      <c r="U299" s="555" t="str">
        <f t="shared" si="191"/>
        <v>12.7cm単装砲</v>
      </c>
      <c r="V299" s="554">
        <f t="shared" si="192"/>
        <v>0</v>
      </c>
      <c r="W299" s="555" t="str">
        <f t="shared" si="193"/>
        <v>-</v>
      </c>
      <c r="X299" s="554">
        <f t="shared" si="194"/>
        <v>0</v>
      </c>
      <c r="Y299" s="555" t="str">
        <f t="shared" si="195"/>
        <v>-</v>
      </c>
      <c r="Z299" s="554">
        <f t="shared" si="196"/>
        <v>0</v>
      </c>
      <c r="AA299" s="555" t="str">
        <f t="shared" si="197"/>
        <v>-</v>
      </c>
      <c r="AB299" s="265"/>
      <c r="AC299" s="185">
        <f t="shared" si="198"/>
        <v>70</v>
      </c>
      <c r="AD299" s="267" t="str">
        <f t="shared" si="199"/>
        <v>-</v>
      </c>
      <c r="AE299" s="38">
        <f t="shared" si="200"/>
        <v>350</v>
      </c>
      <c r="AF299" s="462">
        <f t="shared" si="201"/>
        <v>300</v>
      </c>
      <c r="AG299" s="262"/>
      <c r="AH299" s="460">
        <f t="shared" si="202"/>
        <v>1</v>
      </c>
      <c r="AI299" s="38">
        <f t="shared" si="203"/>
        <v>1</v>
      </c>
      <c r="AJ299" s="462">
        <f t="shared" si="204"/>
        <v>6</v>
      </c>
      <c r="AK299" s="463">
        <f t="shared" si="205"/>
        <v>0</v>
      </c>
      <c r="AL299" s="259">
        <f t="shared" si="206"/>
        <v>1</v>
      </c>
      <c r="AM299" s="176">
        <f t="shared" si="207"/>
        <v>1</v>
      </c>
      <c r="AN299" s="189">
        <f t="shared" si="208"/>
        <v>0</v>
      </c>
      <c r="AO299" s="181">
        <f t="shared" si="209"/>
        <v>0</v>
      </c>
      <c r="AP299" s="265"/>
      <c r="AQ299" s="169"/>
    </row>
    <row r="300" spans="2:43">
      <c r="B300" s="167" t="s">
        <v>1400</v>
      </c>
      <c r="C300" s="168" t="s">
        <v>438</v>
      </c>
      <c r="D300" s="45" t="str">
        <f t="shared" si="175"/>
        <v>駆逐艦</v>
      </c>
      <c r="E300" s="174">
        <f t="shared" si="176"/>
        <v>22</v>
      </c>
      <c r="F300" s="183">
        <f t="shared" si="177"/>
        <v>26</v>
      </c>
      <c r="G300" s="176">
        <f t="shared" si="178"/>
        <v>60</v>
      </c>
      <c r="H300" s="189">
        <f t="shared" si="179"/>
        <v>42</v>
      </c>
      <c r="I300" s="181">
        <f t="shared" si="180"/>
        <v>22</v>
      </c>
      <c r="J300" s="208">
        <f t="shared" si="181"/>
        <v>82</v>
      </c>
      <c r="K300" s="116">
        <f t="shared" si="182"/>
        <v>98</v>
      </c>
      <c r="L300" s="118">
        <f t="shared" si="183"/>
        <v>34</v>
      </c>
      <c r="M300" s="187">
        <f t="shared" si="184"/>
        <v>39</v>
      </c>
      <c r="N300" s="191">
        <f t="shared" si="185"/>
        <v>0</v>
      </c>
      <c r="O300" s="38" t="str">
        <f t="shared" si="186"/>
        <v>高速</v>
      </c>
      <c r="P300" s="185" t="str">
        <f t="shared" si="187"/>
        <v>短</v>
      </c>
      <c r="Q300" s="460">
        <f t="shared" si="188"/>
        <v>20</v>
      </c>
      <c r="R300" s="461">
        <f t="shared" si="189"/>
        <v>20</v>
      </c>
      <c r="S300" s="265"/>
      <c r="T300" s="554">
        <f t="shared" si="190"/>
        <v>0</v>
      </c>
      <c r="U300" s="555" t="str">
        <f t="shared" si="191"/>
        <v>12.7cm単装砲</v>
      </c>
      <c r="V300" s="554">
        <f t="shared" si="192"/>
        <v>0</v>
      </c>
      <c r="W300" s="555" t="str">
        <f t="shared" si="193"/>
        <v>-</v>
      </c>
      <c r="X300" s="554">
        <f t="shared" si="194"/>
        <v>0</v>
      </c>
      <c r="Y300" s="555" t="str">
        <f t="shared" si="195"/>
        <v>-</v>
      </c>
      <c r="Z300" s="554">
        <f t="shared" si="196"/>
        <v>0</v>
      </c>
      <c r="AA300" s="555" t="str">
        <f t="shared" si="197"/>
        <v>-</v>
      </c>
      <c r="AB300" s="265"/>
      <c r="AC300" s="185">
        <f t="shared" si="198"/>
        <v>30</v>
      </c>
      <c r="AD300" s="267" t="str">
        <f t="shared" si="199"/>
        <v>-</v>
      </c>
      <c r="AE300" s="38">
        <f t="shared" si="200"/>
        <v>170</v>
      </c>
      <c r="AF300" s="462">
        <f t="shared" si="201"/>
        <v>150</v>
      </c>
      <c r="AG300" s="262"/>
      <c r="AH300" s="460">
        <f t="shared" si="202"/>
        <v>1</v>
      </c>
      <c r="AI300" s="38">
        <f t="shared" si="203"/>
        <v>1</v>
      </c>
      <c r="AJ300" s="462">
        <f t="shared" si="204"/>
        <v>6</v>
      </c>
      <c r="AK300" s="463">
        <f t="shared" si="205"/>
        <v>0</v>
      </c>
      <c r="AL300" s="259">
        <f t="shared" si="206"/>
        <v>1</v>
      </c>
      <c r="AM300" s="176">
        <f t="shared" si="207"/>
        <v>1</v>
      </c>
      <c r="AN300" s="189">
        <f t="shared" si="208"/>
        <v>0</v>
      </c>
      <c r="AO300" s="181">
        <f t="shared" si="209"/>
        <v>0</v>
      </c>
      <c r="AP300" s="265"/>
      <c r="AQ300" s="169"/>
    </row>
    <row r="301" spans="2:43">
      <c r="B301" s="167" t="s">
        <v>1401</v>
      </c>
      <c r="C301" s="168" t="s">
        <v>579</v>
      </c>
      <c r="D301" s="45" t="str">
        <f t="shared" si="175"/>
        <v>駆逐艦</v>
      </c>
      <c r="E301" s="174">
        <f t="shared" si="176"/>
        <v>38</v>
      </c>
      <c r="F301" s="183">
        <f t="shared" si="177"/>
        <v>45</v>
      </c>
      <c r="G301" s="176">
        <f t="shared" si="178"/>
        <v>70</v>
      </c>
      <c r="H301" s="189">
        <f t="shared" si="179"/>
        <v>45</v>
      </c>
      <c r="I301" s="181">
        <f t="shared" si="180"/>
        <v>45</v>
      </c>
      <c r="J301" s="208">
        <f t="shared" si="181"/>
        <v>87</v>
      </c>
      <c r="K301" s="116">
        <f t="shared" si="182"/>
        <v>100</v>
      </c>
      <c r="L301" s="118">
        <f t="shared" si="183"/>
        <v>61</v>
      </c>
      <c r="M301" s="187">
        <f t="shared" si="184"/>
        <v>49</v>
      </c>
      <c r="N301" s="191">
        <f t="shared" si="185"/>
        <v>0</v>
      </c>
      <c r="O301" s="38" t="str">
        <f t="shared" si="186"/>
        <v>高速</v>
      </c>
      <c r="P301" s="185" t="str">
        <f t="shared" si="187"/>
        <v>短</v>
      </c>
      <c r="Q301" s="171">
        <f t="shared" si="188"/>
        <v>20</v>
      </c>
      <c r="R301" s="180">
        <f t="shared" si="189"/>
        <v>25</v>
      </c>
      <c r="S301" s="265"/>
      <c r="T301" s="554">
        <f t="shared" si="190"/>
        <v>0</v>
      </c>
      <c r="U301" s="555" t="str">
        <f t="shared" si="191"/>
        <v>12.7cm単装砲</v>
      </c>
      <c r="V301" s="554">
        <f t="shared" si="192"/>
        <v>0</v>
      </c>
      <c r="W301" s="555" t="str">
        <f t="shared" si="193"/>
        <v>-</v>
      </c>
      <c r="X301" s="554">
        <f t="shared" si="194"/>
        <v>0</v>
      </c>
      <c r="Y301" s="555" t="str">
        <f t="shared" si="195"/>
        <v>-</v>
      </c>
      <c r="Z301" s="554">
        <f t="shared" si="196"/>
        <v>0</v>
      </c>
      <c r="AA301" s="555" t="str">
        <f t="shared" si="197"/>
        <v>-</v>
      </c>
      <c r="AB301" s="265"/>
      <c r="AC301" s="185">
        <f t="shared" si="198"/>
        <v>70</v>
      </c>
      <c r="AD301" s="267" t="str">
        <f t="shared" si="199"/>
        <v>-</v>
      </c>
      <c r="AE301" s="38">
        <f t="shared" si="200"/>
        <v>350</v>
      </c>
      <c r="AF301" s="52">
        <f t="shared" si="201"/>
        <v>300</v>
      </c>
      <c r="AG301" s="262"/>
      <c r="AH301" s="171">
        <f t="shared" si="202"/>
        <v>1</v>
      </c>
      <c r="AI301" s="38">
        <f t="shared" si="203"/>
        <v>1</v>
      </c>
      <c r="AJ301" s="52">
        <f t="shared" si="204"/>
        <v>6</v>
      </c>
      <c r="AK301" s="41">
        <f t="shared" si="205"/>
        <v>0</v>
      </c>
      <c r="AL301" s="259">
        <f t="shared" si="206"/>
        <v>1</v>
      </c>
      <c r="AM301" s="176">
        <f t="shared" si="207"/>
        <v>1</v>
      </c>
      <c r="AN301" s="189">
        <f t="shared" si="208"/>
        <v>0</v>
      </c>
      <c r="AO301" s="181">
        <f t="shared" si="209"/>
        <v>0</v>
      </c>
      <c r="AP301" s="265"/>
      <c r="AQ301" s="169"/>
    </row>
    <row r="302" spans="2:43">
      <c r="B302" s="167">
        <v>176</v>
      </c>
      <c r="C302" s="168" t="s">
        <v>440</v>
      </c>
      <c r="D302" s="45" t="str">
        <f t="shared" si="175"/>
        <v>重巡洋艦</v>
      </c>
      <c r="E302" s="174">
        <f t="shared" si="176"/>
        <v>57</v>
      </c>
      <c r="F302" s="183">
        <f t="shared" si="177"/>
        <v>56</v>
      </c>
      <c r="G302" s="176">
        <f t="shared" si="178"/>
        <v>64</v>
      </c>
      <c r="H302" s="189">
        <f t="shared" si="179"/>
        <v>44</v>
      </c>
      <c r="I302" s="181">
        <f t="shared" si="180"/>
        <v>64</v>
      </c>
      <c r="J302" s="208">
        <f t="shared" si="181"/>
        <v>0</v>
      </c>
      <c r="K302" s="116">
        <f t="shared" si="182"/>
        <v>87</v>
      </c>
      <c r="L302" s="118">
        <f t="shared" si="183"/>
        <v>54</v>
      </c>
      <c r="M302" s="187">
        <f t="shared" si="184"/>
        <v>79</v>
      </c>
      <c r="N302" s="191">
        <f t="shared" si="185"/>
        <v>9</v>
      </c>
      <c r="O302" s="38" t="str">
        <f t="shared" si="186"/>
        <v>高速</v>
      </c>
      <c r="P302" s="185" t="str">
        <f t="shared" si="187"/>
        <v>中</v>
      </c>
      <c r="Q302" s="460">
        <f t="shared" si="188"/>
        <v>50</v>
      </c>
      <c r="R302" s="461">
        <f t="shared" si="189"/>
        <v>70</v>
      </c>
      <c r="S302" s="265"/>
      <c r="T302" s="554">
        <f t="shared" si="190"/>
        <v>3</v>
      </c>
      <c r="U302" s="555" t="str">
        <f t="shared" si="191"/>
        <v>SKC34 20.3cm連装砲</v>
      </c>
      <c r="V302" s="554">
        <f t="shared" si="192"/>
        <v>3</v>
      </c>
      <c r="W302" s="555" t="str">
        <f t="shared" si="193"/>
        <v>Ar196改</v>
      </c>
      <c r="X302" s="554">
        <f t="shared" si="194"/>
        <v>3</v>
      </c>
      <c r="Y302" s="555" t="str">
        <f t="shared" si="195"/>
        <v>-</v>
      </c>
      <c r="Z302" s="554">
        <f t="shared" si="196"/>
        <v>0</v>
      </c>
      <c r="AA302" s="555" t="str">
        <f t="shared" si="197"/>
        <v>-</v>
      </c>
      <c r="AB302" s="265"/>
      <c r="AC302" s="185">
        <f t="shared" si="198"/>
        <v>45</v>
      </c>
      <c r="AD302" s="267" t="str">
        <f t="shared" si="199"/>
        <v>-</v>
      </c>
      <c r="AE302" s="38">
        <f t="shared" si="200"/>
        <v>700</v>
      </c>
      <c r="AF302" s="462">
        <f t="shared" si="201"/>
        <v>600</v>
      </c>
      <c r="AG302" s="262"/>
      <c r="AH302" s="460">
        <f t="shared" si="202"/>
        <v>2</v>
      </c>
      <c r="AI302" s="38">
        <f t="shared" si="203"/>
        <v>3</v>
      </c>
      <c r="AJ302" s="462">
        <f t="shared" si="204"/>
        <v>15</v>
      </c>
      <c r="AK302" s="463">
        <f t="shared" si="205"/>
        <v>2</v>
      </c>
      <c r="AL302" s="259">
        <f t="shared" si="206"/>
        <v>2</v>
      </c>
      <c r="AM302" s="176">
        <f t="shared" si="207"/>
        <v>1</v>
      </c>
      <c r="AN302" s="189">
        <f t="shared" si="208"/>
        <v>0</v>
      </c>
      <c r="AO302" s="181">
        <f t="shared" si="209"/>
        <v>2</v>
      </c>
      <c r="AP302" s="265"/>
      <c r="AQ302" s="169"/>
    </row>
    <row r="303" spans="2:43">
      <c r="B303" s="167">
        <v>177</v>
      </c>
      <c r="C303" s="168" t="s">
        <v>442</v>
      </c>
      <c r="D303" s="45" t="str">
        <f t="shared" si="175"/>
        <v>重巡洋艦</v>
      </c>
      <c r="E303" s="174">
        <f t="shared" si="176"/>
        <v>70</v>
      </c>
      <c r="F303" s="183">
        <f t="shared" si="177"/>
        <v>75</v>
      </c>
      <c r="G303" s="176">
        <f t="shared" si="178"/>
        <v>84</v>
      </c>
      <c r="H303" s="189">
        <f t="shared" si="179"/>
        <v>60</v>
      </c>
      <c r="I303" s="181">
        <f t="shared" si="180"/>
        <v>82</v>
      </c>
      <c r="J303" s="208">
        <f t="shared" si="181"/>
        <v>0</v>
      </c>
      <c r="K303" s="116">
        <f t="shared" si="182"/>
        <v>93</v>
      </c>
      <c r="L303" s="118">
        <f t="shared" si="183"/>
        <v>69</v>
      </c>
      <c r="M303" s="187">
        <f t="shared" si="184"/>
        <v>89</v>
      </c>
      <c r="N303" s="191">
        <f t="shared" si="185"/>
        <v>12</v>
      </c>
      <c r="O303" s="38" t="str">
        <f t="shared" si="186"/>
        <v>高速</v>
      </c>
      <c r="P303" s="185" t="str">
        <f t="shared" si="187"/>
        <v>中</v>
      </c>
      <c r="Q303" s="171">
        <f t="shared" si="188"/>
        <v>55</v>
      </c>
      <c r="R303" s="180">
        <f t="shared" si="189"/>
        <v>75</v>
      </c>
      <c r="S303" s="265"/>
      <c r="T303" s="554">
        <f t="shared" si="190"/>
        <v>3</v>
      </c>
      <c r="U303" s="555" t="str">
        <f t="shared" si="191"/>
        <v>SKC34 20.3cm連装砲</v>
      </c>
      <c r="V303" s="554">
        <f t="shared" si="192"/>
        <v>3</v>
      </c>
      <c r="W303" s="555" t="str">
        <f t="shared" si="193"/>
        <v>2cm 四連装FlaK 38</v>
      </c>
      <c r="X303" s="554">
        <f t="shared" si="194"/>
        <v>3</v>
      </c>
      <c r="Y303" s="555" t="str">
        <f t="shared" si="195"/>
        <v>FuMO25 レーダー</v>
      </c>
      <c r="Z303" s="554">
        <f t="shared" si="196"/>
        <v>3</v>
      </c>
      <c r="AA303" s="555" t="str">
        <f t="shared" si="197"/>
        <v>-</v>
      </c>
      <c r="AB303" s="265"/>
      <c r="AC303" s="185" t="str">
        <f t="shared" si="198"/>
        <v>-</v>
      </c>
      <c r="AD303" s="267" t="str">
        <f t="shared" si="199"/>
        <v>-</v>
      </c>
      <c r="AE303" s="38" t="str">
        <f t="shared" si="200"/>
        <v>-</v>
      </c>
      <c r="AF303" s="52" t="str">
        <f t="shared" si="201"/>
        <v>-</v>
      </c>
      <c r="AG303" s="262"/>
      <c r="AH303" s="171">
        <f t="shared" si="202"/>
        <v>4</v>
      </c>
      <c r="AI303" s="38">
        <f t="shared" si="203"/>
        <v>8</v>
      </c>
      <c r="AJ303" s="52">
        <f t="shared" si="204"/>
        <v>22</v>
      </c>
      <c r="AK303" s="41">
        <f t="shared" si="205"/>
        <v>3</v>
      </c>
      <c r="AL303" s="259">
        <f t="shared" si="206"/>
        <v>3</v>
      </c>
      <c r="AM303" s="176">
        <f t="shared" si="207"/>
        <v>2</v>
      </c>
      <c r="AN303" s="189">
        <f t="shared" si="208"/>
        <v>1</v>
      </c>
      <c r="AO303" s="181">
        <f t="shared" si="209"/>
        <v>3</v>
      </c>
      <c r="AP303" s="265"/>
      <c r="AQ303" s="169"/>
    </row>
    <row r="304" spans="2:43">
      <c r="B304" s="167">
        <v>178</v>
      </c>
      <c r="C304" s="168" t="s">
        <v>443</v>
      </c>
      <c r="D304" s="45" t="str">
        <f t="shared" si="175"/>
        <v>戦艦</v>
      </c>
      <c r="E304" s="174">
        <f t="shared" si="176"/>
        <v>99</v>
      </c>
      <c r="F304" s="183">
        <f t="shared" si="177"/>
        <v>99</v>
      </c>
      <c r="G304" s="176">
        <f t="shared" si="178"/>
        <v>36</v>
      </c>
      <c r="H304" s="189">
        <f t="shared" si="179"/>
        <v>70</v>
      </c>
      <c r="I304" s="181">
        <f t="shared" si="180"/>
        <v>95</v>
      </c>
      <c r="J304" s="208">
        <f t="shared" si="181"/>
        <v>0</v>
      </c>
      <c r="K304" s="116">
        <f t="shared" si="182"/>
        <v>93</v>
      </c>
      <c r="L304" s="118">
        <f t="shared" si="183"/>
        <v>79</v>
      </c>
      <c r="M304" s="187">
        <f t="shared" si="184"/>
        <v>84</v>
      </c>
      <c r="N304" s="191">
        <f t="shared" si="185"/>
        <v>16</v>
      </c>
      <c r="O304" s="38" t="str">
        <f t="shared" si="186"/>
        <v>高速</v>
      </c>
      <c r="P304" s="185" t="str">
        <f t="shared" si="187"/>
        <v>長</v>
      </c>
      <c r="Q304" s="171">
        <f t="shared" si="188"/>
        <v>110</v>
      </c>
      <c r="R304" s="180">
        <f t="shared" si="189"/>
        <v>155</v>
      </c>
      <c r="S304" s="265"/>
      <c r="T304" s="554">
        <f t="shared" si="190"/>
        <v>4</v>
      </c>
      <c r="U304" s="555" t="str">
        <f t="shared" si="191"/>
        <v>38cm連装砲改</v>
      </c>
      <c r="V304" s="554">
        <f t="shared" si="192"/>
        <v>4</v>
      </c>
      <c r="W304" s="555" t="str">
        <f t="shared" si="193"/>
        <v>38cm連装砲改</v>
      </c>
      <c r="X304" s="554">
        <f t="shared" si="194"/>
        <v>4</v>
      </c>
      <c r="Y304" s="555" t="str">
        <f t="shared" si="195"/>
        <v>3.7cm FlaK M42</v>
      </c>
      <c r="Z304" s="554">
        <f t="shared" si="196"/>
        <v>4</v>
      </c>
      <c r="AA304" s="555" t="str">
        <f t="shared" si="197"/>
        <v>Ar196改</v>
      </c>
      <c r="AB304" s="265"/>
      <c r="AC304" s="185" t="str">
        <f t="shared" si="198"/>
        <v>-</v>
      </c>
      <c r="AD304" s="267" t="str">
        <f t="shared" si="199"/>
        <v>-</v>
      </c>
      <c r="AE304" s="38" t="str">
        <f t="shared" si="200"/>
        <v>-</v>
      </c>
      <c r="AF304" s="52" t="str">
        <f t="shared" si="201"/>
        <v>-</v>
      </c>
      <c r="AG304" s="262"/>
      <c r="AH304" s="171">
        <f t="shared" si="202"/>
        <v>12</v>
      </c>
      <c r="AI304" s="38">
        <f t="shared" si="203"/>
        <v>20</v>
      </c>
      <c r="AJ304" s="52">
        <f t="shared" si="204"/>
        <v>42</v>
      </c>
      <c r="AK304" s="41">
        <f t="shared" si="205"/>
        <v>4</v>
      </c>
      <c r="AL304" s="259">
        <f t="shared" si="206"/>
        <v>4</v>
      </c>
      <c r="AM304" s="176">
        <f t="shared" si="207"/>
        <v>1</v>
      </c>
      <c r="AN304" s="189">
        <f t="shared" si="208"/>
        <v>2</v>
      </c>
      <c r="AO304" s="181">
        <f t="shared" si="209"/>
        <v>4</v>
      </c>
      <c r="AP304" s="265"/>
      <c r="AQ304" s="169"/>
    </row>
    <row r="305" spans="2:43">
      <c r="B305" s="167">
        <v>179</v>
      </c>
      <c r="C305" s="168" t="s">
        <v>444</v>
      </c>
      <c r="D305" s="45" t="str">
        <f t="shared" si="175"/>
        <v>駆逐艦</v>
      </c>
      <c r="E305" s="174">
        <f t="shared" si="176"/>
        <v>40</v>
      </c>
      <c r="F305" s="183">
        <f t="shared" si="177"/>
        <v>49</v>
      </c>
      <c r="G305" s="176">
        <f t="shared" si="178"/>
        <v>71</v>
      </c>
      <c r="H305" s="189">
        <f t="shared" si="179"/>
        <v>64</v>
      </c>
      <c r="I305" s="181">
        <f t="shared" si="180"/>
        <v>53</v>
      </c>
      <c r="J305" s="208">
        <f t="shared" si="181"/>
        <v>87</v>
      </c>
      <c r="K305" s="116">
        <f t="shared" si="182"/>
        <v>107</v>
      </c>
      <c r="L305" s="118">
        <f t="shared" si="183"/>
        <v>62</v>
      </c>
      <c r="M305" s="187">
        <f t="shared" si="184"/>
        <v>49</v>
      </c>
      <c r="N305" s="191">
        <f t="shared" si="185"/>
        <v>0</v>
      </c>
      <c r="O305" s="38" t="str">
        <f t="shared" si="186"/>
        <v>高速</v>
      </c>
      <c r="P305" s="185" t="str">
        <f t="shared" si="187"/>
        <v>短</v>
      </c>
      <c r="Q305" s="171">
        <f t="shared" si="188"/>
        <v>20</v>
      </c>
      <c r="R305" s="180">
        <f t="shared" si="189"/>
        <v>25</v>
      </c>
      <c r="S305" s="265"/>
      <c r="T305" s="554">
        <f t="shared" si="190"/>
        <v>0</v>
      </c>
      <c r="U305" s="555" t="str">
        <f t="shared" si="191"/>
        <v>2cm 四連装FlaK 38</v>
      </c>
      <c r="V305" s="554">
        <f t="shared" si="192"/>
        <v>0</v>
      </c>
      <c r="W305" s="555" t="str">
        <f t="shared" si="193"/>
        <v>12.7cm単装砲</v>
      </c>
      <c r="X305" s="554">
        <f t="shared" si="194"/>
        <v>0</v>
      </c>
      <c r="Y305" s="555" t="str">
        <f t="shared" si="195"/>
        <v>-</v>
      </c>
      <c r="Z305" s="554">
        <f t="shared" si="196"/>
        <v>0</v>
      </c>
      <c r="AA305" s="555" t="str">
        <f t="shared" si="197"/>
        <v>-</v>
      </c>
      <c r="AB305" s="265"/>
      <c r="AC305" s="185" t="str">
        <f t="shared" si="198"/>
        <v>-</v>
      </c>
      <c r="AD305" s="267" t="str">
        <f t="shared" si="199"/>
        <v>-</v>
      </c>
      <c r="AE305" s="38" t="str">
        <f t="shared" si="200"/>
        <v>-</v>
      </c>
      <c r="AF305" s="52" t="str">
        <f t="shared" si="201"/>
        <v>-</v>
      </c>
      <c r="AG305" s="262"/>
      <c r="AH305" s="171">
        <f t="shared" si="202"/>
        <v>1</v>
      </c>
      <c r="AI305" s="38">
        <f t="shared" si="203"/>
        <v>1</v>
      </c>
      <c r="AJ305" s="52">
        <f t="shared" si="204"/>
        <v>6</v>
      </c>
      <c r="AK305" s="41">
        <f t="shared" si="205"/>
        <v>0</v>
      </c>
      <c r="AL305" s="259">
        <f t="shared" si="206"/>
        <v>1</v>
      </c>
      <c r="AM305" s="176">
        <f t="shared" si="207"/>
        <v>1</v>
      </c>
      <c r="AN305" s="189">
        <f t="shared" si="208"/>
        <v>0</v>
      </c>
      <c r="AO305" s="181">
        <f t="shared" si="209"/>
        <v>0</v>
      </c>
      <c r="AP305" s="265"/>
      <c r="AQ305" s="169"/>
    </row>
    <row r="306" spans="2:43">
      <c r="B306" s="167">
        <v>180</v>
      </c>
      <c r="C306" s="168" t="s">
        <v>445</v>
      </c>
      <c r="D306" s="45" t="str">
        <f t="shared" si="175"/>
        <v>駆逐艦</v>
      </c>
      <c r="E306" s="174">
        <f t="shared" si="176"/>
        <v>40</v>
      </c>
      <c r="F306" s="183">
        <f t="shared" si="177"/>
        <v>47</v>
      </c>
      <c r="G306" s="176">
        <f t="shared" si="178"/>
        <v>71</v>
      </c>
      <c r="H306" s="189">
        <f t="shared" si="179"/>
        <v>68</v>
      </c>
      <c r="I306" s="181">
        <f t="shared" si="180"/>
        <v>53</v>
      </c>
      <c r="J306" s="208">
        <f t="shared" si="181"/>
        <v>87</v>
      </c>
      <c r="K306" s="116">
        <f t="shared" si="182"/>
        <v>107</v>
      </c>
      <c r="L306" s="118">
        <f t="shared" si="183"/>
        <v>62</v>
      </c>
      <c r="M306" s="187">
        <f t="shared" si="184"/>
        <v>49</v>
      </c>
      <c r="N306" s="191">
        <f t="shared" si="185"/>
        <v>0</v>
      </c>
      <c r="O306" s="38" t="str">
        <f t="shared" si="186"/>
        <v>高速</v>
      </c>
      <c r="P306" s="185" t="str">
        <f t="shared" si="187"/>
        <v>短</v>
      </c>
      <c r="Q306" s="171">
        <f t="shared" si="188"/>
        <v>20</v>
      </c>
      <c r="R306" s="180">
        <f t="shared" si="189"/>
        <v>25</v>
      </c>
      <c r="S306" s="265"/>
      <c r="T306" s="554">
        <f t="shared" si="190"/>
        <v>0</v>
      </c>
      <c r="U306" s="555" t="str">
        <f t="shared" si="191"/>
        <v>3.7cm FlaK M42</v>
      </c>
      <c r="V306" s="554">
        <f t="shared" si="192"/>
        <v>0</v>
      </c>
      <c r="W306" s="555" t="str">
        <f t="shared" si="193"/>
        <v>12.7cm単装砲</v>
      </c>
      <c r="X306" s="554">
        <f t="shared" si="194"/>
        <v>0</v>
      </c>
      <c r="Y306" s="555" t="str">
        <f t="shared" si="195"/>
        <v>-</v>
      </c>
      <c r="Z306" s="554">
        <f t="shared" si="196"/>
        <v>0</v>
      </c>
      <c r="AA306" s="555" t="str">
        <f t="shared" si="197"/>
        <v>-</v>
      </c>
      <c r="AB306" s="265"/>
      <c r="AC306" s="185" t="str">
        <f t="shared" si="198"/>
        <v>-</v>
      </c>
      <c r="AD306" s="267" t="str">
        <f t="shared" si="199"/>
        <v>-</v>
      </c>
      <c r="AE306" s="38" t="str">
        <f t="shared" si="200"/>
        <v>-</v>
      </c>
      <c r="AF306" s="52" t="str">
        <f t="shared" si="201"/>
        <v>-</v>
      </c>
      <c r="AG306" s="262"/>
      <c r="AH306" s="171">
        <f t="shared" si="202"/>
        <v>1</v>
      </c>
      <c r="AI306" s="38">
        <f t="shared" si="203"/>
        <v>1</v>
      </c>
      <c r="AJ306" s="52">
        <f t="shared" si="204"/>
        <v>6</v>
      </c>
      <c r="AK306" s="41">
        <f t="shared" si="205"/>
        <v>0</v>
      </c>
      <c r="AL306" s="259">
        <f t="shared" si="206"/>
        <v>1</v>
      </c>
      <c r="AM306" s="176">
        <f t="shared" si="207"/>
        <v>1</v>
      </c>
      <c r="AN306" s="189">
        <f t="shared" si="208"/>
        <v>0</v>
      </c>
      <c r="AO306" s="181">
        <f t="shared" si="209"/>
        <v>0</v>
      </c>
      <c r="AP306" s="265"/>
      <c r="AQ306" s="169"/>
    </row>
    <row r="307" spans="2:43">
      <c r="B307" s="167" t="s">
        <v>1402</v>
      </c>
      <c r="C307" s="168" t="s">
        <v>446</v>
      </c>
      <c r="D307" s="45" t="str">
        <f t="shared" si="175"/>
        <v>駆逐艦</v>
      </c>
      <c r="E307" s="174">
        <f t="shared" si="176"/>
        <v>22</v>
      </c>
      <c r="F307" s="183">
        <f t="shared" si="177"/>
        <v>29</v>
      </c>
      <c r="G307" s="176">
        <f t="shared" si="178"/>
        <v>79</v>
      </c>
      <c r="H307" s="189">
        <f t="shared" si="179"/>
        <v>53</v>
      </c>
      <c r="I307" s="181">
        <f t="shared" si="180"/>
        <v>25</v>
      </c>
      <c r="J307" s="208">
        <f t="shared" si="181"/>
        <v>69</v>
      </c>
      <c r="K307" s="116">
        <f t="shared" si="182"/>
        <v>112</v>
      </c>
      <c r="L307" s="118">
        <f t="shared" si="183"/>
        <v>25</v>
      </c>
      <c r="M307" s="187">
        <f t="shared" si="184"/>
        <v>59</v>
      </c>
      <c r="N307" s="191">
        <f t="shared" si="185"/>
        <v>0</v>
      </c>
      <c r="O307" s="38" t="str">
        <f t="shared" si="186"/>
        <v>高速</v>
      </c>
      <c r="P307" s="185" t="str">
        <f t="shared" si="187"/>
        <v>短</v>
      </c>
      <c r="Q307" s="171">
        <f t="shared" si="188"/>
        <v>20</v>
      </c>
      <c r="R307" s="180">
        <f t="shared" si="189"/>
        <v>20</v>
      </c>
      <c r="S307" s="265"/>
      <c r="T307" s="554">
        <f t="shared" si="190"/>
        <v>0</v>
      </c>
      <c r="U307" s="555" t="str">
        <f t="shared" si="191"/>
        <v>12.7cm連装砲</v>
      </c>
      <c r="V307" s="554">
        <f t="shared" si="192"/>
        <v>0</v>
      </c>
      <c r="W307" s="555" t="str">
        <f t="shared" si="193"/>
        <v>61cm四連装魚雷</v>
      </c>
      <c r="X307" s="554">
        <f t="shared" si="194"/>
        <v>0</v>
      </c>
      <c r="Y307" s="555" t="str">
        <f t="shared" si="195"/>
        <v>強化型艦本式缶</v>
      </c>
      <c r="Z307" s="554">
        <f t="shared" si="196"/>
        <v>0</v>
      </c>
      <c r="AA307" s="555" t="str">
        <f t="shared" si="197"/>
        <v>-</v>
      </c>
      <c r="AB307" s="265"/>
      <c r="AC307" s="185">
        <f t="shared" si="198"/>
        <v>20</v>
      </c>
      <c r="AD307" s="267" t="str">
        <f t="shared" si="199"/>
        <v>-</v>
      </c>
      <c r="AE307" s="38">
        <f t="shared" si="200"/>
        <v>120</v>
      </c>
      <c r="AF307" s="52">
        <f t="shared" si="201"/>
        <v>100</v>
      </c>
      <c r="AG307" s="262"/>
      <c r="AH307" s="171">
        <f t="shared" si="202"/>
        <v>1</v>
      </c>
      <c r="AI307" s="38">
        <f t="shared" si="203"/>
        <v>1</v>
      </c>
      <c r="AJ307" s="52">
        <f t="shared" si="204"/>
        <v>6</v>
      </c>
      <c r="AK307" s="41">
        <f t="shared" si="205"/>
        <v>0</v>
      </c>
      <c r="AL307" s="259">
        <f t="shared" si="206"/>
        <v>1</v>
      </c>
      <c r="AM307" s="176">
        <f t="shared" si="207"/>
        <v>1</v>
      </c>
      <c r="AN307" s="189">
        <f t="shared" si="208"/>
        <v>1</v>
      </c>
      <c r="AO307" s="181">
        <f t="shared" si="209"/>
        <v>1</v>
      </c>
      <c r="AP307" s="265"/>
      <c r="AQ307" s="169"/>
    </row>
    <row r="308" spans="2:43">
      <c r="B308" s="167" t="s">
        <v>1403</v>
      </c>
      <c r="C308" s="168" t="s">
        <v>583</v>
      </c>
      <c r="D308" s="45" t="str">
        <f t="shared" si="175"/>
        <v>駆逐艦</v>
      </c>
      <c r="E308" s="174">
        <f t="shared" si="176"/>
        <v>39</v>
      </c>
      <c r="F308" s="183">
        <f t="shared" si="177"/>
        <v>49</v>
      </c>
      <c r="G308" s="176">
        <f t="shared" si="178"/>
        <v>84</v>
      </c>
      <c r="H308" s="189">
        <f t="shared" si="179"/>
        <v>63</v>
      </c>
      <c r="I308" s="181">
        <f t="shared" si="180"/>
        <v>61</v>
      </c>
      <c r="J308" s="208">
        <f t="shared" si="181"/>
        <v>76</v>
      </c>
      <c r="K308" s="116">
        <f t="shared" si="182"/>
        <v>118</v>
      </c>
      <c r="L308" s="118">
        <f t="shared" si="183"/>
        <v>55</v>
      </c>
      <c r="M308" s="187">
        <f t="shared" si="184"/>
        <v>69</v>
      </c>
      <c r="N308" s="191">
        <f t="shared" si="185"/>
        <v>0</v>
      </c>
      <c r="O308" s="38" t="str">
        <f t="shared" si="186"/>
        <v>高速</v>
      </c>
      <c r="P308" s="185" t="str">
        <f t="shared" si="187"/>
        <v>短</v>
      </c>
      <c r="Q308" s="460">
        <f t="shared" si="188"/>
        <v>20</v>
      </c>
      <c r="R308" s="461">
        <f t="shared" si="189"/>
        <v>20</v>
      </c>
      <c r="S308" s="265"/>
      <c r="T308" s="554">
        <f t="shared" si="190"/>
        <v>0</v>
      </c>
      <c r="U308" s="555" t="str">
        <f t="shared" si="191"/>
        <v>61cm四連装(酸素)魚雷</v>
      </c>
      <c r="V308" s="554">
        <f t="shared" si="192"/>
        <v>0</v>
      </c>
      <c r="W308" s="555" t="str">
        <f t="shared" si="193"/>
        <v>三式水中探信儀</v>
      </c>
      <c r="X308" s="554">
        <f t="shared" si="194"/>
        <v>0</v>
      </c>
      <c r="Y308" s="555" t="str">
        <f t="shared" si="195"/>
        <v>新型高温高圧缶</v>
      </c>
      <c r="Z308" s="554">
        <f t="shared" si="196"/>
        <v>0</v>
      </c>
      <c r="AA308" s="555" t="str">
        <f t="shared" si="197"/>
        <v>-</v>
      </c>
      <c r="AB308" s="265"/>
      <c r="AC308" s="185" t="str">
        <f t="shared" si="198"/>
        <v>-</v>
      </c>
      <c r="AD308" s="267" t="str">
        <f t="shared" si="199"/>
        <v>-</v>
      </c>
      <c r="AE308" s="38" t="str">
        <f t="shared" si="200"/>
        <v>-</v>
      </c>
      <c r="AF308" s="462" t="str">
        <f t="shared" si="201"/>
        <v>-</v>
      </c>
      <c r="AG308" s="262"/>
      <c r="AH308" s="460">
        <f t="shared" si="202"/>
        <v>1</v>
      </c>
      <c r="AI308" s="38">
        <f t="shared" si="203"/>
        <v>2</v>
      </c>
      <c r="AJ308" s="462">
        <f t="shared" si="204"/>
        <v>10</v>
      </c>
      <c r="AK308" s="463">
        <f t="shared" si="205"/>
        <v>0</v>
      </c>
      <c r="AL308" s="259">
        <f t="shared" si="206"/>
        <v>1</v>
      </c>
      <c r="AM308" s="176">
        <f t="shared" si="207"/>
        <v>1</v>
      </c>
      <c r="AN308" s="189">
        <f t="shared" si="208"/>
        <v>1</v>
      </c>
      <c r="AO308" s="181">
        <f t="shared" si="209"/>
        <v>1</v>
      </c>
      <c r="AP308" s="265"/>
      <c r="AQ308" s="169"/>
    </row>
    <row r="309" spans="2:43">
      <c r="B309" s="167">
        <v>182</v>
      </c>
      <c r="C309" s="168" t="s">
        <v>448</v>
      </c>
      <c r="D309" s="45" t="str">
        <f t="shared" si="175"/>
        <v>工作艦</v>
      </c>
      <c r="E309" s="174">
        <f t="shared" si="176"/>
        <v>44</v>
      </c>
      <c r="F309" s="183">
        <f t="shared" si="177"/>
        <v>14</v>
      </c>
      <c r="G309" s="176">
        <f t="shared" si="178"/>
        <v>0</v>
      </c>
      <c r="H309" s="189">
        <f t="shared" si="179"/>
        <v>24</v>
      </c>
      <c r="I309" s="181">
        <f t="shared" si="180"/>
        <v>19</v>
      </c>
      <c r="J309" s="208">
        <f t="shared" si="181"/>
        <v>0</v>
      </c>
      <c r="K309" s="116">
        <f t="shared" si="182"/>
        <v>40</v>
      </c>
      <c r="L309" s="118">
        <f t="shared" si="183"/>
        <v>7</v>
      </c>
      <c r="M309" s="187">
        <f t="shared" si="184"/>
        <v>39</v>
      </c>
      <c r="N309" s="191">
        <f t="shared" si="185"/>
        <v>0</v>
      </c>
      <c r="O309" s="38" t="str">
        <f t="shared" si="186"/>
        <v>低速</v>
      </c>
      <c r="P309" s="185" t="str">
        <f t="shared" si="187"/>
        <v>短</v>
      </c>
      <c r="Q309" s="171">
        <f t="shared" si="188"/>
        <v>50</v>
      </c>
      <c r="R309" s="180">
        <f t="shared" si="189"/>
        <v>10</v>
      </c>
      <c r="S309" s="265"/>
      <c r="T309" s="554">
        <f t="shared" si="190"/>
        <v>0</v>
      </c>
      <c r="U309" s="555" t="str">
        <f t="shared" si="191"/>
        <v>艦艇修理施設</v>
      </c>
      <c r="V309" s="554">
        <f t="shared" si="192"/>
        <v>0</v>
      </c>
      <c r="W309" s="555" t="str">
        <f t="shared" si="193"/>
        <v>25mm連装機銃</v>
      </c>
      <c r="X309" s="554">
        <f t="shared" si="194"/>
        <v>0</v>
      </c>
      <c r="Y309" s="555" t="str">
        <f t="shared" si="195"/>
        <v>-</v>
      </c>
      <c r="Z309" s="554">
        <f t="shared" si="196"/>
        <v>0</v>
      </c>
      <c r="AA309" s="555" t="str">
        <f t="shared" si="197"/>
        <v>-</v>
      </c>
      <c r="AB309" s="265"/>
      <c r="AC309" s="185">
        <f t="shared" si="198"/>
        <v>35</v>
      </c>
      <c r="AD309" s="267" t="str">
        <f t="shared" si="199"/>
        <v>-</v>
      </c>
      <c r="AE309" s="38">
        <f t="shared" si="200"/>
        <v>1500</v>
      </c>
      <c r="AF309" s="52">
        <f t="shared" si="201"/>
        <v>200</v>
      </c>
      <c r="AG309" s="262"/>
      <c r="AH309" s="171">
        <f t="shared" si="202"/>
        <v>3</v>
      </c>
      <c r="AI309" s="38">
        <f t="shared" si="203"/>
        <v>1</v>
      </c>
      <c r="AJ309" s="52">
        <f t="shared" si="204"/>
        <v>15</v>
      </c>
      <c r="AK309" s="41">
        <f t="shared" si="205"/>
        <v>3</v>
      </c>
      <c r="AL309" s="259">
        <f t="shared" si="206"/>
        <v>0</v>
      </c>
      <c r="AM309" s="176">
        <f t="shared" si="207"/>
        <v>0</v>
      </c>
      <c r="AN309" s="189">
        <f t="shared" si="208"/>
        <v>1</v>
      </c>
      <c r="AO309" s="181">
        <f t="shared" si="209"/>
        <v>1</v>
      </c>
      <c r="AP309" s="265"/>
      <c r="AQ309" s="169"/>
    </row>
    <row r="310" spans="2:43">
      <c r="B310" s="167" t="s">
        <v>1405</v>
      </c>
      <c r="C310" s="168" t="s">
        <v>450</v>
      </c>
      <c r="D310" s="45" t="str">
        <f t="shared" si="175"/>
        <v>軽巡洋艦</v>
      </c>
      <c r="E310" s="174">
        <f t="shared" si="176"/>
        <v>39</v>
      </c>
      <c r="F310" s="183">
        <f t="shared" si="177"/>
        <v>48</v>
      </c>
      <c r="G310" s="176">
        <f t="shared" si="178"/>
        <v>39</v>
      </c>
      <c r="H310" s="189">
        <f t="shared" si="179"/>
        <v>62</v>
      </c>
      <c r="I310" s="181">
        <f t="shared" si="180"/>
        <v>34</v>
      </c>
      <c r="J310" s="208">
        <f t="shared" si="181"/>
        <v>61</v>
      </c>
      <c r="K310" s="116">
        <f t="shared" si="182"/>
        <v>89</v>
      </c>
      <c r="L310" s="118">
        <f t="shared" si="183"/>
        <v>111</v>
      </c>
      <c r="M310" s="187">
        <f t="shared" si="184"/>
        <v>69</v>
      </c>
      <c r="N310" s="191">
        <f t="shared" si="185"/>
        <v>12</v>
      </c>
      <c r="O310" s="38" t="str">
        <f t="shared" si="186"/>
        <v>高速</v>
      </c>
      <c r="P310" s="185" t="str">
        <f t="shared" si="187"/>
        <v>中</v>
      </c>
      <c r="Q310" s="171">
        <f t="shared" si="188"/>
        <v>35</v>
      </c>
      <c r="R310" s="180">
        <f t="shared" si="189"/>
        <v>30</v>
      </c>
      <c r="S310" s="265"/>
      <c r="T310" s="554">
        <f t="shared" si="190"/>
        <v>0</v>
      </c>
      <c r="U310" s="555" t="str">
        <f t="shared" si="191"/>
        <v>15.5cm三連装砲</v>
      </c>
      <c r="V310" s="554">
        <f t="shared" si="192"/>
        <v>6</v>
      </c>
      <c r="W310" s="555" t="str">
        <f t="shared" si="193"/>
        <v>10cm連装高角砲(砲架)</v>
      </c>
      <c r="X310" s="554">
        <f t="shared" si="194"/>
        <v>6</v>
      </c>
      <c r="Y310" s="555" t="str">
        <f t="shared" si="195"/>
        <v>零式水上偵察機</v>
      </c>
      <c r="Z310" s="554">
        <f t="shared" si="196"/>
        <v>0</v>
      </c>
      <c r="AA310" s="555" t="str">
        <f t="shared" si="197"/>
        <v>-</v>
      </c>
      <c r="AB310" s="265"/>
      <c r="AC310" s="185">
        <f t="shared" si="198"/>
        <v>35</v>
      </c>
      <c r="AD310" s="267" t="str">
        <f t="shared" si="199"/>
        <v>-</v>
      </c>
      <c r="AE310" s="38">
        <f t="shared" si="200"/>
        <v>400</v>
      </c>
      <c r="AF310" s="52">
        <f t="shared" si="201"/>
        <v>320</v>
      </c>
      <c r="AG310" s="262"/>
      <c r="AH310" s="171">
        <f t="shared" si="202"/>
        <v>4</v>
      </c>
      <c r="AI310" s="38">
        <f t="shared" si="203"/>
        <v>2</v>
      </c>
      <c r="AJ310" s="52">
        <f t="shared" si="204"/>
        <v>14</v>
      </c>
      <c r="AK310" s="41">
        <f t="shared" si="205"/>
        <v>2</v>
      </c>
      <c r="AL310" s="259">
        <f t="shared" si="206"/>
        <v>1</v>
      </c>
      <c r="AM310" s="176">
        <f t="shared" si="207"/>
        <v>0</v>
      </c>
      <c r="AN310" s="189">
        <f t="shared" si="208"/>
        <v>2</v>
      </c>
      <c r="AO310" s="181">
        <f t="shared" si="209"/>
        <v>2</v>
      </c>
      <c r="AP310" s="265"/>
      <c r="AQ310" s="169"/>
    </row>
    <row r="311" spans="2:43">
      <c r="B311" s="167" t="s">
        <v>1406</v>
      </c>
      <c r="C311" s="168" t="s">
        <v>588</v>
      </c>
      <c r="D311" s="45" t="str">
        <f t="shared" si="175"/>
        <v>軽巡洋艦</v>
      </c>
      <c r="E311" s="174">
        <f t="shared" si="176"/>
        <v>53</v>
      </c>
      <c r="F311" s="183">
        <f t="shared" si="177"/>
        <v>63</v>
      </c>
      <c r="G311" s="176">
        <f t="shared" si="178"/>
        <v>49</v>
      </c>
      <c r="H311" s="189">
        <f t="shared" si="179"/>
        <v>74</v>
      </c>
      <c r="I311" s="181">
        <f t="shared" si="180"/>
        <v>68</v>
      </c>
      <c r="J311" s="208">
        <f t="shared" si="181"/>
        <v>61</v>
      </c>
      <c r="K311" s="116">
        <f t="shared" si="182"/>
        <v>99</v>
      </c>
      <c r="L311" s="118">
        <f t="shared" si="183"/>
        <v>115</v>
      </c>
      <c r="M311" s="187">
        <f t="shared" si="184"/>
        <v>79</v>
      </c>
      <c r="N311" s="191">
        <f t="shared" si="185"/>
        <v>12</v>
      </c>
      <c r="O311" s="38" t="str">
        <f t="shared" si="186"/>
        <v>高速</v>
      </c>
      <c r="P311" s="185" t="str">
        <f t="shared" si="187"/>
        <v>中</v>
      </c>
      <c r="Q311" s="460">
        <f t="shared" si="188"/>
        <v>35</v>
      </c>
      <c r="R311" s="461">
        <f t="shared" si="189"/>
        <v>35</v>
      </c>
      <c r="S311" s="265"/>
      <c r="T311" s="554">
        <f t="shared" si="190"/>
        <v>0</v>
      </c>
      <c r="U311" s="555" t="str">
        <f t="shared" si="191"/>
        <v>15.2cm連装砲</v>
      </c>
      <c r="V311" s="554">
        <f t="shared" si="192"/>
        <v>6</v>
      </c>
      <c r="W311" s="555" t="str">
        <f t="shared" si="193"/>
        <v>艦隊司令部施設</v>
      </c>
      <c r="X311" s="554">
        <f t="shared" si="194"/>
        <v>6</v>
      </c>
      <c r="Y311" s="555" t="str">
        <f t="shared" si="195"/>
        <v>13号対空電探改</v>
      </c>
      <c r="Z311" s="554">
        <f t="shared" si="196"/>
        <v>0</v>
      </c>
      <c r="AA311" s="555" t="str">
        <f t="shared" si="197"/>
        <v>-</v>
      </c>
      <c r="AB311" s="265"/>
      <c r="AC311" s="185" t="str">
        <f t="shared" si="198"/>
        <v>-</v>
      </c>
      <c r="AD311" s="267" t="str">
        <f t="shared" si="199"/>
        <v>-</v>
      </c>
      <c r="AE311" s="38" t="str">
        <f t="shared" si="200"/>
        <v>-</v>
      </c>
      <c r="AF311" s="462" t="str">
        <f t="shared" si="201"/>
        <v>-</v>
      </c>
      <c r="AG311" s="262"/>
      <c r="AH311" s="460">
        <f t="shared" si="202"/>
        <v>4</v>
      </c>
      <c r="AI311" s="38">
        <f t="shared" si="203"/>
        <v>3</v>
      </c>
      <c r="AJ311" s="462">
        <f t="shared" si="204"/>
        <v>14</v>
      </c>
      <c r="AK311" s="463">
        <f t="shared" si="205"/>
        <v>3</v>
      </c>
      <c r="AL311" s="259">
        <f t="shared" si="206"/>
        <v>2</v>
      </c>
      <c r="AM311" s="176">
        <f t="shared" si="207"/>
        <v>0</v>
      </c>
      <c r="AN311" s="189">
        <f t="shared" si="208"/>
        <v>2</v>
      </c>
      <c r="AO311" s="181">
        <f t="shared" si="209"/>
        <v>2</v>
      </c>
      <c r="AP311" s="265"/>
      <c r="AQ311" s="169"/>
    </row>
    <row r="312" spans="2:43">
      <c r="B312" s="167">
        <v>184</v>
      </c>
      <c r="C312" s="168" t="s">
        <v>452</v>
      </c>
      <c r="D312" s="45" t="str">
        <f t="shared" si="175"/>
        <v>潜水母艦</v>
      </c>
      <c r="E312" s="174">
        <f t="shared" si="176"/>
        <v>44</v>
      </c>
      <c r="F312" s="183">
        <f t="shared" si="177"/>
        <v>15</v>
      </c>
      <c r="G312" s="176">
        <f t="shared" si="178"/>
        <v>0</v>
      </c>
      <c r="H312" s="189">
        <f t="shared" si="179"/>
        <v>36</v>
      </c>
      <c r="I312" s="181">
        <f t="shared" si="180"/>
        <v>37</v>
      </c>
      <c r="J312" s="208">
        <f t="shared" si="181"/>
        <v>0</v>
      </c>
      <c r="K312" s="116">
        <f t="shared" si="182"/>
        <v>47</v>
      </c>
      <c r="L312" s="118">
        <f t="shared" si="183"/>
        <v>61</v>
      </c>
      <c r="M312" s="187">
        <f t="shared" si="184"/>
        <v>59</v>
      </c>
      <c r="N312" s="191">
        <f t="shared" si="185"/>
        <v>8</v>
      </c>
      <c r="O312" s="38" t="str">
        <f t="shared" si="186"/>
        <v>低速</v>
      </c>
      <c r="P312" s="185" t="str">
        <f t="shared" si="187"/>
        <v>短</v>
      </c>
      <c r="Q312" s="171">
        <f t="shared" si="188"/>
        <v>35</v>
      </c>
      <c r="R312" s="180">
        <f t="shared" si="189"/>
        <v>10</v>
      </c>
      <c r="S312" s="265"/>
      <c r="T312" s="554">
        <f t="shared" si="190"/>
        <v>2</v>
      </c>
      <c r="U312" s="555" t="str">
        <f t="shared" si="191"/>
        <v>12.7cm連装高角砲</v>
      </c>
      <c r="V312" s="554">
        <f t="shared" si="192"/>
        <v>3</v>
      </c>
      <c r="W312" s="555" t="str">
        <f t="shared" si="193"/>
        <v>毘式40mm連装機銃</v>
      </c>
      <c r="X312" s="554">
        <f t="shared" si="194"/>
        <v>3</v>
      </c>
      <c r="Y312" s="555" t="str">
        <f t="shared" si="195"/>
        <v>-</v>
      </c>
      <c r="Z312" s="554">
        <f t="shared" si="196"/>
        <v>0</v>
      </c>
      <c r="AA312" s="555" t="str">
        <f t="shared" si="197"/>
        <v>-</v>
      </c>
      <c r="AB312" s="265"/>
      <c r="AC312" s="185">
        <f t="shared" si="198"/>
        <v>25</v>
      </c>
      <c r="AD312" s="267">
        <f t="shared" si="199"/>
        <v>1</v>
      </c>
      <c r="AE312" s="38">
        <f t="shared" si="200"/>
        <v>700</v>
      </c>
      <c r="AF312" s="52">
        <f t="shared" si="201"/>
        <v>450</v>
      </c>
      <c r="AG312" s="262"/>
      <c r="AH312" s="171">
        <f t="shared" si="202"/>
        <v>2</v>
      </c>
      <c r="AI312" s="38">
        <f t="shared" si="203"/>
        <v>2</v>
      </c>
      <c r="AJ312" s="52">
        <f t="shared" si="204"/>
        <v>12</v>
      </c>
      <c r="AK312" s="41">
        <f t="shared" si="205"/>
        <v>2</v>
      </c>
      <c r="AL312" s="259">
        <f t="shared" si="206"/>
        <v>0</v>
      </c>
      <c r="AM312" s="176">
        <f t="shared" si="207"/>
        <v>0</v>
      </c>
      <c r="AN312" s="189">
        <f t="shared" si="208"/>
        <v>1</v>
      </c>
      <c r="AO312" s="181">
        <f t="shared" si="209"/>
        <v>2</v>
      </c>
      <c r="AP312" s="265"/>
      <c r="AQ312" s="169"/>
    </row>
    <row r="313" spans="2:43">
      <c r="B313" s="167">
        <v>185</v>
      </c>
      <c r="C313" s="168" t="s">
        <v>454</v>
      </c>
      <c r="D313" s="45" t="str">
        <f t="shared" si="175"/>
        <v>軽空母</v>
      </c>
      <c r="E313" s="174">
        <f t="shared" si="176"/>
        <v>44</v>
      </c>
      <c r="F313" s="183">
        <f t="shared" si="177"/>
        <v>20</v>
      </c>
      <c r="G313" s="176">
        <f t="shared" si="178"/>
        <v>0</v>
      </c>
      <c r="H313" s="189">
        <f t="shared" si="179"/>
        <v>48</v>
      </c>
      <c r="I313" s="181">
        <f t="shared" si="180"/>
        <v>38</v>
      </c>
      <c r="J313" s="208">
        <f t="shared" si="181"/>
        <v>0</v>
      </c>
      <c r="K313" s="116">
        <f t="shared" si="182"/>
        <v>61</v>
      </c>
      <c r="L313" s="118">
        <f t="shared" si="183"/>
        <v>84</v>
      </c>
      <c r="M313" s="187">
        <f t="shared" si="184"/>
        <v>69</v>
      </c>
      <c r="N313" s="191">
        <f t="shared" si="185"/>
        <v>31</v>
      </c>
      <c r="O313" s="38" t="str">
        <f t="shared" si="186"/>
        <v>低速</v>
      </c>
      <c r="P313" s="185" t="str">
        <f t="shared" si="187"/>
        <v>短</v>
      </c>
      <c r="Q313" s="460">
        <f t="shared" si="188"/>
        <v>35</v>
      </c>
      <c r="R313" s="461">
        <f t="shared" si="189"/>
        <v>35</v>
      </c>
      <c r="S313" s="265"/>
      <c r="T313" s="554">
        <f t="shared" si="190"/>
        <v>18</v>
      </c>
      <c r="U313" s="555" t="str">
        <f t="shared" si="191"/>
        <v>零式艦戦21型</v>
      </c>
      <c r="V313" s="554">
        <f t="shared" si="192"/>
        <v>7</v>
      </c>
      <c r="W313" s="555" t="str">
        <f t="shared" si="193"/>
        <v>九七式艦攻</v>
      </c>
      <c r="X313" s="554">
        <f t="shared" si="194"/>
        <v>6</v>
      </c>
      <c r="Y313" s="555" t="str">
        <f t="shared" si="195"/>
        <v>-</v>
      </c>
      <c r="Z313" s="554">
        <f t="shared" si="196"/>
        <v>0</v>
      </c>
      <c r="AA313" s="555" t="str">
        <f t="shared" si="197"/>
        <v>-</v>
      </c>
      <c r="AB313" s="265"/>
      <c r="AC313" s="185">
        <f t="shared" si="198"/>
        <v>50</v>
      </c>
      <c r="AD313" s="267" t="str">
        <f t="shared" si="199"/>
        <v>-</v>
      </c>
      <c r="AE313" s="38">
        <f t="shared" si="200"/>
        <v>450</v>
      </c>
      <c r="AF313" s="462">
        <f t="shared" si="201"/>
        <v>550</v>
      </c>
      <c r="AG313" s="262"/>
      <c r="AH313" s="460">
        <f t="shared" si="202"/>
        <v>2</v>
      </c>
      <c r="AI313" s="38">
        <f t="shared" si="203"/>
        <v>3</v>
      </c>
      <c r="AJ313" s="462">
        <f t="shared" si="204"/>
        <v>13</v>
      </c>
      <c r="AK313" s="463">
        <f t="shared" si="205"/>
        <v>4</v>
      </c>
      <c r="AL313" s="259">
        <f t="shared" si="206"/>
        <v>0</v>
      </c>
      <c r="AM313" s="176">
        <f t="shared" si="207"/>
        <v>0</v>
      </c>
      <c r="AN313" s="189">
        <f t="shared" si="208"/>
        <v>2</v>
      </c>
      <c r="AO313" s="181">
        <f t="shared" si="209"/>
        <v>2</v>
      </c>
      <c r="AP313" s="265"/>
      <c r="AQ313" s="169"/>
    </row>
    <row r="314" spans="2:43">
      <c r="B314" s="167" t="s">
        <v>1408</v>
      </c>
      <c r="C314" s="168" t="s">
        <v>455</v>
      </c>
      <c r="D314" s="45" t="str">
        <f t="shared" si="175"/>
        <v>駆逐艦</v>
      </c>
      <c r="E314" s="174">
        <f t="shared" si="176"/>
        <v>20</v>
      </c>
      <c r="F314" s="183">
        <f t="shared" si="177"/>
        <v>29</v>
      </c>
      <c r="G314" s="176">
        <f t="shared" si="178"/>
        <v>69</v>
      </c>
      <c r="H314" s="189">
        <f t="shared" si="179"/>
        <v>40</v>
      </c>
      <c r="I314" s="181">
        <f t="shared" si="180"/>
        <v>19</v>
      </c>
      <c r="J314" s="208">
        <f t="shared" si="181"/>
        <v>63</v>
      </c>
      <c r="K314" s="116">
        <f t="shared" si="182"/>
        <v>98</v>
      </c>
      <c r="L314" s="118">
        <f t="shared" si="183"/>
        <v>25</v>
      </c>
      <c r="M314" s="187">
        <f t="shared" si="184"/>
        <v>49</v>
      </c>
      <c r="N314" s="191">
        <f t="shared" si="185"/>
        <v>0</v>
      </c>
      <c r="O314" s="38" t="str">
        <f t="shared" si="186"/>
        <v>高速</v>
      </c>
      <c r="P314" s="185" t="str">
        <f t="shared" si="187"/>
        <v>短</v>
      </c>
      <c r="Q314" s="171">
        <f t="shared" si="188"/>
        <v>15</v>
      </c>
      <c r="R314" s="180">
        <f t="shared" si="189"/>
        <v>20</v>
      </c>
      <c r="S314" s="265"/>
      <c r="T314" s="554">
        <f t="shared" si="190"/>
        <v>0</v>
      </c>
      <c r="U314" s="555" t="str">
        <f t="shared" si="191"/>
        <v>12.7cm連装砲</v>
      </c>
      <c r="V314" s="554">
        <f t="shared" si="192"/>
        <v>0</v>
      </c>
      <c r="W314" s="555" t="str">
        <f t="shared" si="193"/>
        <v>61cm四連装魚雷</v>
      </c>
      <c r="X314" s="554">
        <f t="shared" si="194"/>
        <v>0</v>
      </c>
      <c r="Y314" s="555" t="str">
        <f t="shared" si="195"/>
        <v>-</v>
      </c>
      <c r="Z314" s="554">
        <f t="shared" si="196"/>
        <v>0</v>
      </c>
      <c r="AA314" s="555" t="str">
        <f t="shared" si="197"/>
        <v>-</v>
      </c>
      <c r="AB314" s="265"/>
      <c r="AC314" s="185">
        <f t="shared" si="198"/>
        <v>30</v>
      </c>
      <c r="AD314" s="267" t="str">
        <f t="shared" si="199"/>
        <v>-</v>
      </c>
      <c r="AE314" s="38">
        <f t="shared" si="200"/>
        <v>120</v>
      </c>
      <c r="AF314" s="52">
        <f t="shared" si="201"/>
        <v>110</v>
      </c>
      <c r="AG314" s="262"/>
      <c r="AH314" s="171">
        <f t="shared" si="202"/>
        <v>1</v>
      </c>
      <c r="AI314" s="38">
        <f t="shared" si="203"/>
        <v>1</v>
      </c>
      <c r="AJ314" s="52">
        <f t="shared" si="204"/>
        <v>6</v>
      </c>
      <c r="AK314" s="41">
        <f t="shared" si="205"/>
        <v>0</v>
      </c>
      <c r="AL314" s="259">
        <f t="shared" si="206"/>
        <v>0</v>
      </c>
      <c r="AM314" s="176">
        <f t="shared" si="207"/>
        <v>1</v>
      </c>
      <c r="AN314" s="189">
        <f t="shared" si="208"/>
        <v>0</v>
      </c>
      <c r="AO314" s="181">
        <f t="shared" si="209"/>
        <v>1</v>
      </c>
      <c r="AP314" s="265"/>
      <c r="AQ314" s="169"/>
    </row>
    <row r="315" spans="2:43">
      <c r="B315" s="167" t="s">
        <v>1409</v>
      </c>
      <c r="C315" s="168" t="s">
        <v>589</v>
      </c>
      <c r="D315" s="45" t="str">
        <f t="shared" si="175"/>
        <v>駆逐艦</v>
      </c>
      <c r="E315" s="174">
        <f t="shared" si="176"/>
        <v>37</v>
      </c>
      <c r="F315" s="183">
        <f t="shared" si="177"/>
        <v>48</v>
      </c>
      <c r="G315" s="176">
        <f t="shared" si="178"/>
        <v>79</v>
      </c>
      <c r="H315" s="189">
        <f t="shared" si="179"/>
        <v>49</v>
      </c>
      <c r="I315" s="181">
        <f t="shared" si="180"/>
        <v>49</v>
      </c>
      <c r="J315" s="208">
        <f t="shared" si="181"/>
        <v>85</v>
      </c>
      <c r="K315" s="116">
        <f t="shared" si="182"/>
        <v>111</v>
      </c>
      <c r="L315" s="118">
        <f t="shared" si="183"/>
        <v>56</v>
      </c>
      <c r="M315" s="187">
        <f t="shared" si="184"/>
        <v>59</v>
      </c>
      <c r="N315" s="191">
        <f t="shared" si="185"/>
        <v>0</v>
      </c>
      <c r="O315" s="38" t="str">
        <f t="shared" si="186"/>
        <v>高速</v>
      </c>
      <c r="P315" s="185" t="str">
        <f t="shared" si="187"/>
        <v>短</v>
      </c>
      <c r="Q315" s="460">
        <f t="shared" si="188"/>
        <v>15</v>
      </c>
      <c r="R315" s="461">
        <f t="shared" si="189"/>
        <v>20</v>
      </c>
      <c r="S315" s="265"/>
      <c r="T315" s="554">
        <f t="shared" si="190"/>
        <v>0</v>
      </c>
      <c r="U315" s="555" t="str">
        <f t="shared" si="191"/>
        <v>61cm四連装(酸素)魚雷</v>
      </c>
      <c r="V315" s="554">
        <f t="shared" si="192"/>
        <v>0</v>
      </c>
      <c r="W315" s="555" t="str">
        <f t="shared" si="193"/>
        <v>12.7cm連装高角砲(後期型)</v>
      </c>
      <c r="X315" s="554">
        <f t="shared" si="194"/>
        <v>0</v>
      </c>
      <c r="Y315" s="555" t="str">
        <f t="shared" si="195"/>
        <v>-</v>
      </c>
      <c r="Z315" s="554">
        <f t="shared" si="196"/>
        <v>0</v>
      </c>
      <c r="AA315" s="555" t="str">
        <f t="shared" si="197"/>
        <v>-</v>
      </c>
      <c r="AB315" s="265"/>
      <c r="AC315" s="185" t="str">
        <f t="shared" si="198"/>
        <v>-</v>
      </c>
      <c r="AD315" s="267" t="str">
        <f t="shared" si="199"/>
        <v>-</v>
      </c>
      <c r="AE315" s="38" t="str">
        <f t="shared" si="200"/>
        <v>-</v>
      </c>
      <c r="AF315" s="462" t="str">
        <f t="shared" si="201"/>
        <v>-</v>
      </c>
      <c r="AG315" s="262"/>
      <c r="AH315" s="460">
        <f t="shared" si="202"/>
        <v>1</v>
      </c>
      <c r="AI315" s="38">
        <f t="shared" si="203"/>
        <v>2</v>
      </c>
      <c r="AJ315" s="462">
        <f t="shared" si="204"/>
        <v>10</v>
      </c>
      <c r="AK315" s="463">
        <f t="shared" si="205"/>
        <v>0</v>
      </c>
      <c r="AL315" s="259">
        <f t="shared" si="206"/>
        <v>1</v>
      </c>
      <c r="AM315" s="176">
        <f t="shared" si="207"/>
        <v>1</v>
      </c>
      <c r="AN315" s="189">
        <f t="shared" si="208"/>
        <v>1</v>
      </c>
      <c r="AO315" s="181">
        <f t="shared" si="209"/>
        <v>1</v>
      </c>
      <c r="AP315" s="265"/>
      <c r="AQ315" s="169"/>
    </row>
    <row r="316" spans="2:43">
      <c r="B316" s="167">
        <v>187</v>
      </c>
      <c r="C316" s="168" t="s">
        <v>457</v>
      </c>
      <c r="D316" s="45" t="str">
        <f t="shared" si="175"/>
        <v>工作艦</v>
      </c>
      <c r="E316" s="174">
        <f t="shared" si="176"/>
        <v>51</v>
      </c>
      <c r="F316" s="183">
        <f t="shared" si="177"/>
        <v>24</v>
      </c>
      <c r="G316" s="176">
        <f t="shared" si="178"/>
        <v>0</v>
      </c>
      <c r="H316" s="189">
        <f t="shared" si="179"/>
        <v>36</v>
      </c>
      <c r="I316" s="181">
        <f t="shared" si="180"/>
        <v>27</v>
      </c>
      <c r="J316" s="208">
        <f t="shared" si="181"/>
        <v>0</v>
      </c>
      <c r="K316" s="116">
        <f t="shared" si="182"/>
        <v>55</v>
      </c>
      <c r="L316" s="118">
        <f t="shared" si="183"/>
        <v>8</v>
      </c>
      <c r="M316" s="187">
        <f t="shared" si="184"/>
        <v>49</v>
      </c>
      <c r="N316" s="191">
        <f t="shared" si="185"/>
        <v>0</v>
      </c>
      <c r="O316" s="38" t="str">
        <f t="shared" si="186"/>
        <v>低速</v>
      </c>
      <c r="P316" s="185" t="str">
        <f t="shared" si="187"/>
        <v>短</v>
      </c>
      <c r="Q316" s="171">
        <f t="shared" si="188"/>
        <v>55</v>
      </c>
      <c r="R316" s="180">
        <f t="shared" si="189"/>
        <v>15</v>
      </c>
      <c r="S316" s="265"/>
      <c r="T316" s="554">
        <f t="shared" si="190"/>
        <v>0</v>
      </c>
      <c r="U316" s="555" t="str">
        <f t="shared" si="191"/>
        <v>艦艇修理施設</v>
      </c>
      <c r="V316" s="554">
        <f t="shared" si="192"/>
        <v>0</v>
      </c>
      <c r="W316" s="555" t="str">
        <f t="shared" si="193"/>
        <v>12.7cm連装高角砲</v>
      </c>
      <c r="X316" s="554">
        <f t="shared" si="194"/>
        <v>0</v>
      </c>
      <c r="Y316" s="555" t="str">
        <f t="shared" si="195"/>
        <v>25mm連装機銃</v>
      </c>
      <c r="Z316" s="554">
        <f t="shared" si="196"/>
        <v>0</v>
      </c>
      <c r="AA316" s="555" t="str">
        <f t="shared" si="197"/>
        <v>-</v>
      </c>
      <c r="AB316" s="265"/>
      <c r="AC316" s="185" t="str">
        <f t="shared" si="198"/>
        <v>-</v>
      </c>
      <c r="AD316" s="267" t="str">
        <f t="shared" si="199"/>
        <v>-</v>
      </c>
      <c r="AE316" s="38" t="str">
        <f t="shared" si="200"/>
        <v>-</v>
      </c>
      <c r="AF316" s="52" t="str">
        <f t="shared" si="201"/>
        <v>-</v>
      </c>
      <c r="AG316" s="262"/>
      <c r="AH316" s="171">
        <f t="shared" si="202"/>
        <v>3</v>
      </c>
      <c r="AI316" s="38">
        <f t="shared" si="203"/>
        <v>2</v>
      </c>
      <c r="AJ316" s="52">
        <f t="shared" si="204"/>
        <v>16</v>
      </c>
      <c r="AK316" s="41">
        <f t="shared" si="205"/>
        <v>3</v>
      </c>
      <c r="AL316" s="259">
        <f t="shared" si="206"/>
        <v>0</v>
      </c>
      <c r="AM316" s="176">
        <f t="shared" si="207"/>
        <v>0</v>
      </c>
      <c r="AN316" s="189">
        <f t="shared" si="208"/>
        <v>1</v>
      </c>
      <c r="AO316" s="181">
        <f t="shared" si="209"/>
        <v>1</v>
      </c>
      <c r="AP316" s="265"/>
      <c r="AQ316" s="169"/>
    </row>
    <row r="317" spans="2:43">
      <c r="B317" s="167">
        <v>188</v>
      </c>
      <c r="C317" s="168" t="s">
        <v>458</v>
      </c>
      <c r="D317" s="45" t="str">
        <f t="shared" si="175"/>
        <v>航空巡洋艦</v>
      </c>
      <c r="E317" s="174">
        <f t="shared" si="176"/>
        <v>66</v>
      </c>
      <c r="F317" s="183">
        <f t="shared" si="177"/>
        <v>77</v>
      </c>
      <c r="G317" s="176">
        <f t="shared" si="178"/>
        <v>82</v>
      </c>
      <c r="H317" s="189">
        <f t="shared" si="179"/>
        <v>82</v>
      </c>
      <c r="I317" s="181">
        <f t="shared" si="180"/>
        <v>79</v>
      </c>
      <c r="J317" s="208">
        <f t="shared" si="181"/>
        <v>0</v>
      </c>
      <c r="K317" s="116">
        <f t="shared" si="182"/>
        <v>99</v>
      </c>
      <c r="L317" s="118">
        <f t="shared" si="183"/>
        <v>123</v>
      </c>
      <c r="M317" s="187">
        <f t="shared" si="184"/>
        <v>69</v>
      </c>
      <c r="N317" s="191">
        <f t="shared" si="185"/>
        <v>18</v>
      </c>
      <c r="O317" s="38" t="str">
        <f t="shared" si="186"/>
        <v>高速</v>
      </c>
      <c r="P317" s="185" t="str">
        <f t="shared" si="187"/>
        <v>中</v>
      </c>
      <c r="Q317" s="460">
        <f t="shared" si="188"/>
        <v>50</v>
      </c>
      <c r="R317" s="461">
        <f t="shared" si="189"/>
        <v>65</v>
      </c>
      <c r="S317" s="265"/>
      <c r="T317" s="554">
        <f t="shared" si="190"/>
        <v>2</v>
      </c>
      <c r="U317" s="555" t="str">
        <f t="shared" si="191"/>
        <v>20.3cm(3号)連装砲</v>
      </c>
      <c r="V317" s="554">
        <f t="shared" si="192"/>
        <v>2</v>
      </c>
      <c r="W317" s="555" t="str">
        <f t="shared" si="193"/>
        <v>21号対空電探</v>
      </c>
      <c r="X317" s="554">
        <f t="shared" si="194"/>
        <v>9</v>
      </c>
      <c r="Y317" s="555" t="str">
        <f t="shared" si="195"/>
        <v>瑞雲(六三四空)</v>
      </c>
      <c r="Z317" s="554">
        <f t="shared" si="196"/>
        <v>5</v>
      </c>
      <c r="AA317" s="555" t="str">
        <f t="shared" si="197"/>
        <v>-</v>
      </c>
      <c r="AB317" s="265"/>
      <c r="AC317" s="185" t="str">
        <f t="shared" si="198"/>
        <v>-</v>
      </c>
      <c r="AD317" s="267" t="str">
        <f t="shared" si="199"/>
        <v>-</v>
      </c>
      <c r="AE317" s="38" t="str">
        <f t="shared" si="200"/>
        <v>-</v>
      </c>
      <c r="AF317" s="462" t="str">
        <f t="shared" si="201"/>
        <v>-</v>
      </c>
      <c r="AG317" s="262"/>
      <c r="AH317" s="460">
        <f t="shared" si="202"/>
        <v>5</v>
      </c>
      <c r="AI317" s="38">
        <f t="shared" si="203"/>
        <v>8</v>
      </c>
      <c r="AJ317" s="462">
        <f t="shared" si="204"/>
        <v>18</v>
      </c>
      <c r="AK317" s="463">
        <f t="shared" si="205"/>
        <v>5</v>
      </c>
      <c r="AL317" s="259">
        <f t="shared" si="206"/>
        <v>3</v>
      </c>
      <c r="AM317" s="176">
        <f t="shared" si="207"/>
        <v>1</v>
      </c>
      <c r="AN317" s="189">
        <f t="shared" si="208"/>
        <v>3</v>
      </c>
      <c r="AO317" s="181">
        <f t="shared" si="209"/>
        <v>2</v>
      </c>
      <c r="AP317" s="265"/>
      <c r="AQ317" s="169"/>
    </row>
    <row r="318" spans="2:43">
      <c r="B318" s="167">
        <v>189</v>
      </c>
      <c r="C318" s="168" t="s">
        <v>459</v>
      </c>
      <c r="D318" s="45" t="str">
        <f t="shared" si="175"/>
        <v>航空巡洋艦</v>
      </c>
      <c r="E318" s="174">
        <f t="shared" si="176"/>
        <v>65</v>
      </c>
      <c r="F318" s="183">
        <f t="shared" si="177"/>
        <v>77</v>
      </c>
      <c r="G318" s="176">
        <f t="shared" si="178"/>
        <v>83</v>
      </c>
      <c r="H318" s="189">
        <f t="shared" si="179"/>
        <v>83</v>
      </c>
      <c r="I318" s="181">
        <f t="shared" si="180"/>
        <v>79</v>
      </c>
      <c r="J318" s="208">
        <f t="shared" si="181"/>
        <v>0</v>
      </c>
      <c r="K318" s="116">
        <f t="shared" si="182"/>
        <v>99</v>
      </c>
      <c r="L318" s="118">
        <f t="shared" si="183"/>
        <v>123</v>
      </c>
      <c r="M318" s="187">
        <f t="shared" si="184"/>
        <v>67</v>
      </c>
      <c r="N318" s="191">
        <f t="shared" si="185"/>
        <v>18</v>
      </c>
      <c r="O318" s="38" t="str">
        <f t="shared" si="186"/>
        <v>高速</v>
      </c>
      <c r="P318" s="185" t="str">
        <f t="shared" si="187"/>
        <v>中</v>
      </c>
      <c r="Q318" s="171">
        <f t="shared" si="188"/>
        <v>50</v>
      </c>
      <c r="R318" s="180">
        <f t="shared" si="189"/>
        <v>65</v>
      </c>
      <c r="S318" s="265"/>
      <c r="T318" s="554">
        <f t="shared" si="190"/>
        <v>2</v>
      </c>
      <c r="U318" s="555" t="str">
        <f t="shared" si="191"/>
        <v>20.3cm(3号)連装砲</v>
      </c>
      <c r="V318" s="554">
        <f t="shared" si="192"/>
        <v>2</v>
      </c>
      <c r="W318" s="555" t="str">
        <f t="shared" si="193"/>
        <v>21号対空電探</v>
      </c>
      <c r="X318" s="554">
        <f t="shared" si="194"/>
        <v>9</v>
      </c>
      <c r="Y318" s="555" t="str">
        <f t="shared" si="195"/>
        <v>瑞雲(六三四空)</v>
      </c>
      <c r="Z318" s="554">
        <f t="shared" si="196"/>
        <v>5</v>
      </c>
      <c r="AA318" s="555" t="str">
        <f t="shared" si="197"/>
        <v>-</v>
      </c>
      <c r="AB318" s="265"/>
      <c r="AC318" s="185" t="str">
        <f t="shared" si="198"/>
        <v>-</v>
      </c>
      <c r="AD318" s="267" t="str">
        <f t="shared" si="199"/>
        <v>-</v>
      </c>
      <c r="AE318" s="38" t="str">
        <f t="shared" si="200"/>
        <v>-</v>
      </c>
      <c r="AF318" s="52" t="str">
        <f t="shared" si="201"/>
        <v>-</v>
      </c>
      <c r="AG318" s="262"/>
      <c r="AH318" s="171">
        <f t="shared" si="202"/>
        <v>5</v>
      </c>
      <c r="AI318" s="38">
        <f t="shared" si="203"/>
        <v>8</v>
      </c>
      <c r="AJ318" s="52">
        <f t="shared" si="204"/>
        <v>18</v>
      </c>
      <c r="AK318" s="41">
        <f t="shared" si="205"/>
        <v>5</v>
      </c>
      <c r="AL318" s="259">
        <f t="shared" si="206"/>
        <v>3</v>
      </c>
      <c r="AM318" s="176">
        <f t="shared" si="207"/>
        <v>1</v>
      </c>
      <c r="AN318" s="189">
        <f t="shared" si="208"/>
        <v>3</v>
      </c>
      <c r="AO318" s="181">
        <f t="shared" si="209"/>
        <v>2</v>
      </c>
      <c r="AP318" s="265"/>
      <c r="AQ318" s="169"/>
    </row>
    <row r="319" spans="2:43">
      <c r="B319" s="167">
        <v>190</v>
      </c>
      <c r="C319" s="168" t="s">
        <v>585</v>
      </c>
      <c r="D319" s="45" t="str">
        <f t="shared" si="175"/>
        <v>軽空母</v>
      </c>
      <c r="E319" s="174">
        <f t="shared" si="176"/>
        <v>54</v>
      </c>
      <c r="F319" s="183">
        <f t="shared" si="177"/>
        <v>32</v>
      </c>
      <c r="G319" s="176">
        <f t="shared" si="178"/>
        <v>0</v>
      </c>
      <c r="H319" s="189">
        <f t="shared" si="179"/>
        <v>62</v>
      </c>
      <c r="I319" s="181">
        <f t="shared" si="180"/>
        <v>57</v>
      </c>
      <c r="J319" s="208">
        <f t="shared" si="181"/>
        <v>0</v>
      </c>
      <c r="K319" s="116">
        <f t="shared" si="182"/>
        <v>80</v>
      </c>
      <c r="L319" s="118">
        <f t="shared" si="183"/>
        <v>98</v>
      </c>
      <c r="M319" s="187">
        <f t="shared" si="184"/>
        <v>79</v>
      </c>
      <c r="N319" s="191">
        <f t="shared" si="185"/>
        <v>45</v>
      </c>
      <c r="O319" s="38" t="str">
        <f t="shared" si="186"/>
        <v>低速</v>
      </c>
      <c r="P319" s="185" t="str">
        <f t="shared" si="187"/>
        <v>短</v>
      </c>
      <c r="Q319" s="460">
        <f t="shared" si="188"/>
        <v>35</v>
      </c>
      <c r="R319" s="461">
        <f t="shared" si="189"/>
        <v>40</v>
      </c>
      <c r="S319" s="265"/>
      <c r="T319" s="554">
        <f t="shared" si="190"/>
        <v>21</v>
      </c>
      <c r="U319" s="555" t="str">
        <f t="shared" si="191"/>
        <v>零式艦戦52型</v>
      </c>
      <c r="V319" s="554">
        <f t="shared" si="192"/>
        <v>9</v>
      </c>
      <c r="W319" s="555" t="str">
        <f t="shared" si="193"/>
        <v>九七式艦攻(九三一空)</v>
      </c>
      <c r="X319" s="554">
        <f t="shared" si="194"/>
        <v>9</v>
      </c>
      <c r="Y319" s="555" t="str">
        <f t="shared" si="195"/>
        <v>12cm30連装噴進砲</v>
      </c>
      <c r="Z319" s="554">
        <f t="shared" si="196"/>
        <v>6</v>
      </c>
      <c r="AA319" s="555" t="str">
        <f t="shared" si="197"/>
        <v>-</v>
      </c>
      <c r="AB319" s="265"/>
      <c r="AC319" s="185" t="str">
        <f t="shared" si="198"/>
        <v>-</v>
      </c>
      <c r="AD319" s="267" t="str">
        <f t="shared" si="199"/>
        <v>-</v>
      </c>
      <c r="AE319" s="38" t="str">
        <f t="shared" si="200"/>
        <v>-</v>
      </c>
      <c r="AF319" s="462" t="str">
        <f t="shared" si="201"/>
        <v>-</v>
      </c>
      <c r="AG319" s="262"/>
      <c r="AH319" s="460">
        <f t="shared" si="202"/>
        <v>4</v>
      </c>
      <c r="AI319" s="38">
        <f t="shared" si="203"/>
        <v>8</v>
      </c>
      <c r="AJ319" s="462">
        <f t="shared" si="204"/>
        <v>24</v>
      </c>
      <c r="AK319" s="463">
        <f t="shared" si="205"/>
        <v>5</v>
      </c>
      <c r="AL319" s="259">
        <f t="shared" si="206"/>
        <v>0</v>
      </c>
      <c r="AM319" s="176">
        <f t="shared" si="207"/>
        <v>0</v>
      </c>
      <c r="AN319" s="189">
        <f t="shared" si="208"/>
        <v>2</v>
      </c>
      <c r="AO319" s="181">
        <f t="shared" si="209"/>
        <v>2</v>
      </c>
      <c r="AP319" s="265"/>
      <c r="AQ319" s="169"/>
    </row>
    <row r="320" spans="2:43">
      <c r="B320" s="167">
        <v>191</v>
      </c>
      <c r="C320" s="168" t="s">
        <v>586</v>
      </c>
      <c r="D320" s="45" t="str">
        <f t="shared" si="175"/>
        <v>重巡洋艦</v>
      </c>
      <c r="E320" s="174">
        <f t="shared" si="176"/>
        <v>63</v>
      </c>
      <c r="F320" s="183">
        <f t="shared" si="177"/>
        <v>80</v>
      </c>
      <c r="G320" s="176">
        <f t="shared" si="178"/>
        <v>88</v>
      </c>
      <c r="H320" s="189">
        <f t="shared" si="179"/>
        <v>80</v>
      </c>
      <c r="I320" s="181">
        <f t="shared" si="180"/>
        <v>78</v>
      </c>
      <c r="J320" s="208">
        <f t="shared" si="181"/>
        <v>0</v>
      </c>
      <c r="K320" s="116">
        <f t="shared" si="182"/>
        <v>106</v>
      </c>
      <c r="L320" s="118">
        <f t="shared" si="183"/>
        <v>81</v>
      </c>
      <c r="M320" s="187">
        <f t="shared" si="184"/>
        <v>79</v>
      </c>
      <c r="N320" s="191">
        <f t="shared" si="185"/>
        <v>12</v>
      </c>
      <c r="O320" s="38" t="str">
        <f t="shared" si="186"/>
        <v>高速</v>
      </c>
      <c r="P320" s="185" t="str">
        <f t="shared" si="187"/>
        <v>中</v>
      </c>
      <c r="Q320" s="460">
        <f t="shared" si="188"/>
        <v>45</v>
      </c>
      <c r="R320" s="461">
        <f t="shared" si="189"/>
        <v>75</v>
      </c>
      <c r="S320" s="265"/>
      <c r="T320" s="554">
        <f t="shared" si="190"/>
        <v>2</v>
      </c>
      <c r="U320" s="555" t="str">
        <f t="shared" si="191"/>
        <v>20.3cm(2号)連装砲</v>
      </c>
      <c r="V320" s="554">
        <f t="shared" si="192"/>
        <v>2</v>
      </c>
      <c r="W320" s="555" t="str">
        <f t="shared" si="193"/>
        <v>20.3cm(2号)連装砲</v>
      </c>
      <c r="X320" s="554">
        <f t="shared" si="194"/>
        <v>4</v>
      </c>
      <c r="Y320" s="555" t="str">
        <f t="shared" si="195"/>
        <v>22号対水上電探</v>
      </c>
      <c r="Z320" s="554">
        <f t="shared" si="196"/>
        <v>4</v>
      </c>
      <c r="AA320" s="555" t="str">
        <f t="shared" si="197"/>
        <v>-</v>
      </c>
      <c r="AB320" s="265"/>
      <c r="AC320" s="185" t="str">
        <f t="shared" si="198"/>
        <v>-</v>
      </c>
      <c r="AD320" s="267" t="str">
        <f t="shared" si="199"/>
        <v>-</v>
      </c>
      <c r="AE320" s="38" t="str">
        <f t="shared" si="200"/>
        <v>-</v>
      </c>
      <c r="AF320" s="462" t="str">
        <f t="shared" si="201"/>
        <v>-</v>
      </c>
      <c r="AG320" s="262"/>
      <c r="AH320" s="460">
        <f t="shared" si="202"/>
        <v>4</v>
      </c>
      <c r="AI320" s="38">
        <f t="shared" si="203"/>
        <v>7</v>
      </c>
      <c r="AJ320" s="462">
        <f t="shared" si="204"/>
        <v>20</v>
      </c>
      <c r="AK320" s="463">
        <f t="shared" si="205"/>
        <v>2</v>
      </c>
      <c r="AL320" s="259">
        <f t="shared" si="206"/>
        <v>3</v>
      </c>
      <c r="AM320" s="176">
        <f t="shared" si="207"/>
        <v>1</v>
      </c>
      <c r="AN320" s="189">
        <f t="shared" si="208"/>
        <v>2</v>
      </c>
      <c r="AO320" s="181">
        <f t="shared" si="209"/>
        <v>2</v>
      </c>
      <c r="AP320" s="265"/>
      <c r="AQ320" s="169"/>
    </row>
    <row r="321" spans="2:43">
      <c r="B321" s="167">
        <v>192</v>
      </c>
      <c r="C321" s="168" t="s">
        <v>464</v>
      </c>
      <c r="D321" s="45" t="str">
        <f t="shared" si="175"/>
        <v>重巡洋艦</v>
      </c>
      <c r="E321" s="174">
        <f t="shared" si="176"/>
        <v>63</v>
      </c>
      <c r="F321" s="183">
        <f t="shared" si="177"/>
        <v>80</v>
      </c>
      <c r="G321" s="176">
        <f t="shared" si="178"/>
        <v>84</v>
      </c>
      <c r="H321" s="189">
        <f t="shared" si="179"/>
        <v>83</v>
      </c>
      <c r="I321" s="181">
        <f t="shared" si="180"/>
        <v>78</v>
      </c>
      <c r="J321" s="208">
        <f t="shared" si="181"/>
        <v>0</v>
      </c>
      <c r="K321" s="116">
        <f t="shared" si="182"/>
        <v>105</v>
      </c>
      <c r="L321" s="118">
        <f t="shared" si="183"/>
        <v>82</v>
      </c>
      <c r="M321" s="187">
        <f t="shared" si="184"/>
        <v>70</v>
      </c>
      <c r="N321" s="191">
        <f t="shared" si="185"/>
        <v>12</v>
      </c>
      <c r="O321" s="38" t="str">
        <f t="shared" si="186"/>
        <v>高速</v>
      </c>
      <c r="P321" s="185" t="str">
        <f t="shared" si="187"/>
        <v>中</v>
      </c>
      <c r="Q321" s="460">
        <f t="shared" si="188"/>
        <v>45</v>
      </c>
      <c r="R321" s="461">
        <f t="shared" si="189"/>
        <v>75</v>
      </c>
      <c r="S321" s="265"/>
      <c r="T321" s="554">
        <f t="shared" si="190"/>
        <v>2</v>
      </c>
      <c r="U321" s="555" t="str">
        <f t="shared" si="191"/>
        <v>20.3cm(2号)連装砲</v>
      </c>
      <c r="V321" s="554">
        <f t="shared" si="192"/>
        <v>2</v>
      </c>
      <c r="W321" s="555" t="str">
        <f t="shared" si="193"/>
        <v>20.3cm(2号)連装砲</v>
      </c>
      <c r="X321" s="554">
        <f t="shared" si="194"/>
        <v>4</v>
      </c>
      <c r="Y321" s="555" t="str">
        <f t="shared" si="195"/>
        <v>61cm四連装(酸素)魚雷</v>
      </c>
      <c r="Z321" s="554">
        <f t="shared" si="196"/>
        <v>4</v>
      </c>
      <c r="AA321" s="555" t="str">
        <f t="shared" si="197"/>
        <v>-</v>
      </c>
      <c r="AB321" s="265"/>
      <c r="AC321" s="185" t="str">
        <f t="shared" si="198"/>
        <v>-</v>
      </c>
      <c r="AD321" s="267" t="str">
        <f t="shared" si="199"/>
        <v>-</v>
      </c>
      <c r="AE321" s="38" t="str">
        <f t="shared" si="200"/>
        <v>-</v>
      </c>
      <c r="AF321" s="462" t="str">
        <f t="shared" si="201"/>
        <v>-</v>
      </c>
      <c r="AG321" s="262"/>
      <c r="AH321" s="460">
        <f t="shared" si="202"/>
        <v>4</v>
      </c>
      <c r="AI321" s="38">
        <f t="shared" si="203"/>
        <v>7</v>
      </c>
      <c r="AJ321" s="462">
        <f t="shared" si="204"/>
        <v>20</v>
      </c>
      <c r="AK321" s="463">
        <f t="shared" si="205"/>
        <v>2</v>
      </c>
      <c r="AL321" s="259">
        <f t="shared" si="206"/>
        <v>3</v>
      </c>
      <c r="AM321" s="176">
        <f t="shared" si="207"/>
        <v>1</v>
      </c>
      <c r="AN321" s="189">
        <f t="shared" si="208"/>
        <v>2</v>
      </c>
      <c r="AO321" s="181">
        <f t="shared" si="209"/>
        <v>2</v>
      </c>
      <c r="AP321" s="265"/>
      <c r="AQ321" s="169"/>
    </row>
    <row r="322" spans="2:43">
      <c r="B322" s="167">
        <v>193</v>
      </c>
      <c r="C322" s="168" t="s">
        <v>465</v>
      </c>
      <c r="D322" s="45" t="str">
        <f t="shared" si="175"/>
        <v>重巡洋艦</v>
      </c>
      <c r="E322" s="174">
        <f t="shared" si="176"/>
        <v>63</v>
      </c>
      <c r="F322" s="183">
        <f t="shared" si="177"/>
        <v>82</v>
      </c>
      <c r="G322" s="176">
        <f t="shared" si="178"/>
        <v>84</v>
      </c>
      <c r="H322" s="189">
        <f t="shared" si="179"/>
        <v>74</v>
      </c>
      <c r="I322" s="181">
        <f t="shared" si="180"/>
        <v>79</v>
      </c>
      <c r="J322" s="208">
        <f t="shared" si="181"/>
        <v>0</v>
      </c>
      <c r="K322" s="116">
        <f t="shared" si="182"/>
        <v>105</v>
      </c>
      <c r="L322" s="118">
        <f t="shared" si="183"/>
        <v>79</v>
      </c>
      <c r="M322" s="187">
        <f t="shared" si="184"/>
        <v>72</v>
      </c>
      <c r="N322" s="191">
        <f t="shared" si="185"/>
        <v>12</v>
      </c>
      <c r="O322" s="38" t="str">
        <f t="shared" si="186"/>
        <v>高速</v>
      </c>
      <c r="P322" s="185" t="str">
        <f t="shared" si="187"/>
        <v>中</v>
      </c>
      <c r="Q322" s="460">
        <f t="shared" si="188"/>
        <v>45</v>
      </c>
      <c r="R322" s="461">
        <f t="shared" si="189"/>
        <v>75</v>
      </c>
      <c r="S322" s="265"/>
      <c r="T322" s="554">
        <f t="shared" si="190"/>
        <v>2</v>
      </c>
      <c r="U322" s="555" t="str">
        <f t="shared" si="191"/>
        <v>20.3cm(2号)連装砲</v>
      </c>
      <c r="V322" s="554">
        <f t="shared" si="192"/>
        <v>2</v>
      </c>
      <c r="W322" s="555" t="str">
        <f t="shared" si="193"/>
        <v>20.3cm(2号)連装砲</v>
      </c>
      <c r="X322" s="554">
        <f t="shared" si="194"/>
        <v>4</v>
      </c>
      <c r="Y322" s="555" t="str">
        <f t="shared" si="195"/>
        <v>20.3cm(2号)連装砲</v>
      </c>
      <c r="Z322" s="554">
        <f t="shared" si="196"/>
        <v>4</v>
      </c>
      <c r="AA322" s="555" t="str">
        <f t="shared" si="197"/>
        <v>-</v>
      </c>
      <c r="AB322" s="265"/>
      <c r="AC322" s="185" t="str">
        <f t="shared" si="198"/>
        <v>-</v>
      </c>
      <c r="AD322" s="267" t="str">
        <f t="shared" si="199"/>
        <v>-</v>
      </c>
      <c r="AE322" s="38" t="str">
        <f t="shared" si="200"/>
        <v>-</v>
      </c>
      <c r="AF322" s="462" t="str">
        <f t="shared" si="201"/>
        <v>-</v>
      </c>
      <c r="AG322" s="262"/>
      <c r="AH322" s="460">
        <f t="shared" si="202"/>
        <v>4</v>
      </c>
      <c r="AI322" s="38">
        <f t="shared" si="203"/>
        <v>7</v>
      </c>
      <c r="AJ322" s="462">
        <f t="shared" si="204"/>
        <v>20</v>
      </c>
      <c r="AK322" s="463">
        <f t="shared" si="205"/>
        <v>2</v>
      </c>
      <c r="AL322" s="259">
        <f t="shared" si="206"/>
        <v>3</v>
      </c>
      <c r="AM322" s="176">
        <f t="shared" si="207"/>
        <v>1</v>
      </c>
      <c r="AN322" s="189">
        <f t="shared" si="208"/>
        <v>2</v>
      </c>
      <c r="AO322" s="181">
        <f t="shared" si="209"/>
        <v>2</v>
      </c>
      <c r="AP322" s="265"/>
      <c r="AQ322" s="169"/>
    </row>
    <row r="323" spans="2:43">
      <c r="B323" s="167">
        <v>194</v>
      </c>
      <c r="C323" s="168" t="s">
        <v>466</v>
      </c>
      <c r="D323" s="45" t="str">
        <f t="shared" si="175"/>
        <v>重巡洋艦</v>
      </c>
      <c r="E323" s="174">
        <f t="shared" si="176"/>
        <v>64</v>
      </c>
      <c r="F323" s="183">
        <f t="shared" si="177"/>
        <v>84</v>
      </c>
      <c r="G323" s="176">
        <f t="shared" si="178"/>
        <v>84</v>
      </c>
      <c r="H323" s="189">
        <f t="shared" si="179"/>
        <v>72</v>
      </c>
      <c r="I323" s="181">
        <f t="shared" si="180"/>
        <v>77</v>
      </c>
      <c r="J323" s="208">
        <f t="shared" si="181"/>
        <v>0</v>
      </c>
      <c r="K323" s="116">
        <f t="shared" si="182"/>
        <v>106</v>
      </c>
      <c r="L323" s="118">
        <f t="shared" si="183"/>
        <v>80</v>
      </c>
      <c r="M323" s="187">
        <f t="shared" si="184"/>
        <v>70</v>
      </c>
      <c r="N323" s="191">
        <f t="shared" si="185"/>
        <v>12</v>
      </c>
      <c r="O323" s="38" t="str">
        <f t="shared" si="186"/>
        <v>高速</v>
      </c>
      <c r="P323" s="185" t="str">
        <f t="shared" si="187"/>
        <v>中</v>
      </c>
      <c r="Q323" s="460">
        <f t="shared" si="188"/>
        <v>45</v>
      </c>
      <c r="R323" s="461">
        <f t="shared" si="189"/>
        <v>75</v>
      </c>
      <c r="S323" s="265"/>
      <c r="T323" s="554">
        <f t="shared" si="190"/>
        <v>2</v>
      </c>
      <c r="U323" s="555" t="str">
        <f t="shared" si="191"/>
        <v>20.3cm(2号)連装砲</v>
      </c>
      <c r="V323" s="554">
        <f t="shared" si="192"/>
        <v>2</v>
      </c>
      <c r="W323" s="555" t="str">
        <f t="shared" si="193"/>
        <v>20.3cm(2号)連装砲</v>
      </c>
      <c r="X323" s="554">
        <f t="shared" si="194"/>
        <v>4</v>
      </c>
      <c r="Y323" s="555" t="str">
        <f t="shared" si="195"/>
        <v>22号対水上電探</v>
      </c>
      <c r="Z323" s="554">
        <f t="shared" si="196"/>
        <v>4</v>
      </c>
      <c r="AA323" s="555" t="str">
        <f t="shared" si="197"/>
        <v>-</v>
      </c>
      <c r="AB323" s="265"/>
      <c r="AC323" s="185" t="str">
        <f t="shared" si="198"/>
        <v>-</v>
      </c>
      <c r="AD323" s="267" t="str">
        <f t="shared" si="199"/>
        <v>-</v>
      </c>
      <c r="AE323" s="38" t="str">
        <f t="shared" si="200"/>
        <v>-</v>
      </c>
      <c r="AF323" s="462" t="str">
        <f t="shared" si="201"/>
        <v>-</v>
      </c>
      <c r="AG323" s="262"/>
      <c r="AH323" s="460">
        <f t="shared" si="202"/>
        <v>4</v>
      </c>
      <c r="AI323" s="38">
        <f t="shared" si="203"/>
        <v>7</v>
      </c>
      <c r="AJ323" s="462">
        <f t="shared" si="204"/>
        <v>20</v>
      </c>
      <c r="AK323" s="463">
        <f t="shared" si="205"/>
        <v>2</v>
      </c>
      <c r="AL323" s="259">
        <f t="shared" si="206"/>
        <v>3</v>
      </c>
      <c r="AM323" s="176">
        <f t="shared" si="207"/>
        <v>1</v>
      </c>
      <c r="AN323" s="189">
        <f t="shared" si="208"/>
        <v>2</v>
      </c>
      <c r="AO323" s="181">
        <f t="shared" si="209"/>
        <v>2</v>
      </c>
      <c r="AP323" s="265"/>
      <c r="AQ323" s="169"/>
    </row>
    <row r="324" spans="2:43">
      <c r="B324" s="167">
        <v>195</v>
      </c>
      <c r="C324" s="168" t="s">
        <v>467</v>
      </c>
      <c r="D324" s="45" t="str">
        <f t="shared" si="175"/>
        <v>駆逐艦</v>
      </c>
      <c r="E324" s="174">
        <f t="shared" si="176"/>
        <v>37</v>
      </c>
      <c r="F324" s="183">
        <f t="shared" si="177"/>
        <v>72</v>
      </c>
      <c r="G324" s="176">
        <f t="shared" si="178"/>
        <v>87</v>
      </c>
      <c r="H324" s="189">
        <f t="shared" si="179"/>
        <v>52</v>
      </c>
      <c r="I324" s="181">
        <f t="shared" si="180"/>
        <v>54</v>
      </c>
      <c r="J324" s="208">
        <f t="shared" si="181"/>
        <v>84</v>
      </c>
      <c r="K324" s="116">
        <f t="shared" si="182"/>
        <v>112</v>
      </c>
      <c r="L324" s="118">
        <f t="shared" si="183"/>
        <v>69</v>
      </c>
      <c r="M324" s="187">
        <f t="shared" si="184"/>
        <v>77</v>
      </c>
      <c r="N324" s="191">
        <f t="shared" si="185"/>
        <v>0</v>
      </c>
      <c r="O324" s="38" t="str">
        <f t="shared" si="186"/>
        <v>高速</v>
      </c>
      <c r="P324" s="185" t="str">
        <f t="shared" si="187"/>
        <v>短</v>
      </c>
      <c r="Q324" s="460">
        <f t="shared" si="188"/>
        <v>15</v>
      </c>
      <c r="R324" s="461">
        <f t="shared" si="189"/>
        <v>20</v>
      </c>
      <c r="S324" s="265"/>
      <c r="T324" s="554">
        <f t="shared" si="190"/>
        <v>0</v>
      </c>
      <c r="U324" s="555" t="str">
        <f t="shared" si="191"/>
        <v>12.7cm連装砲B型改二</v>
      </c>
      <c r="V324" s="554">
        <f t="shared" si="192"/>
        <v>0</v>
      </c>
      <c r="W324" s="555" t="str">
        <f t="shared" si="193"/>
        <v>照明弾</v>
      </c>
      <c r="X324" s="554">
        <f t="shared" si="194"/>
        <v>0</v>
      </c>
      <c r="Y324" s="555" t="str">
        <f t="shared" si="195"/>
        <v>探照灯</v>
      </c>
      <c r="Z324" s="554">
        <f t="shared" si="196"/>
        <v>0</v>
      </c>
      <c r="AA324" s="555" t="str">
        <f t="shared" si="197"/>
        <v>-</v>
      </c>
      <c r="AB324" s="265"/>
      <c r="AC324" s="185" t="str">
        <f t="shared" si="198"/>
        <v>-</v>
      </c>
      <c r="AD324" s="267" t="str">
        <f t="shared" si="199"/>
        <v>-</v>
      </c>
      <c r="AE324" s="38" t="str">
        <f t="shared" si="200"/>
        <v>-</v>
      </c>
      <c r="AF324" s="462" t="str">
        <f t="shared" si="201"/>
        <v>-</v>
      </c>
      <c r="AG324" s="262"/>
      <c r="AH324" s="460">
        <f t="shared" si="202"/>
        <v>1</v>
      </c>
      <c r="AI324" s="38">
        <f t="shared" si="203"/>
        <v>2</v>
      </c>
      <c r="AJ324" s="462">
        <f t="shared" si="204"/>
        <v>10</v>
      </c>
      <c r="AK324" s="463">
        <f t="shared" si="205"/>
        <v>0</v>
      </c>
      <c r="AL324" s="259">
        <f t="shared" si="206"/>
        <v>2</v>
      </c>
      <c r="AM324" s="176">
        <f t="shared" si="207"/>
        <v>2</v>
      </c>
      <c r="AN324" s="189">
        <f t="shared" si="208"/>
        <v>1</v>
      </c>
      <c r="AO324" s="181">
        <f t="shared" si="209"/>
        <v>1</v>
      </c>
      <c r="AP324" s="265"/>
      <c r="AQ324" s="169"/>
    </row>
    <row r="325" spans="2:43">
      <c r="B325" s="167">
        <v>196</v>
      </c>
      <c r="C325" s="168" t="s">
        <v>468</v>
      </c>
      <c r="D325" s="45" t="str">
        <f t="shared" si="175"/>
        <v>正規空母</v>
      </c>
      <c r="E325" s="174">
        <f t="shared" si="176"/>
        <v>74</v>
      </c>
      <c r="F325" s="183">
        <f t="shared" si="177"/>
        <v>64</v>
      </c>
      <c r="G325" s="176">
        <f t="shared" si="178"/>
        <v>0</v>
      </c>
      <c r="H325" s="189">
        <f t="shared" si="179"/>
        <v>82</v>
      </c>
      <c r="I325" s="181">
        <f t="shared" si="180"/>
        <v>76</v>
      </c>
      <c r="J325" s="208">
        <f t="shared" si="181"/>
        <v>0</v>
      </c>
      <c r="K325" s="116">
        <f t="shared" si="182"/>
        <v>105</v>
      </c>
      <c r="L325" s="118">
        <f t="shared" si="183"/>
        <v>109</v>
      </c>
      <c r="M325" s="187">
        <f t="shared" si="184"/>
        <v>92</v>
      </c>
      <c r="N325" s="191">
        <f t="shared" si="185"/>
        <v>79</v>
      </c>
      <c r="O325" s="38" t="str">
        <f t="shared" si="186"/>
        <v>高速</v>
      </c>
      <c r="P325" s="185" t="str">
        <f t="shared" si="187"/>
        <v>短</v>
      </c>
      <c r="Q325" s="460">
        <f t="shared" si="188"/>
        <v>70</v>
      </c>
      <c r="R325" s="461">
        <f t="shared" si="189"/>
        <v>75</v>
      </c>
      <c r="S325" s="265"/>
      <c r="T325" s="554">
        <f t="shared" si="190"/>
        <v>18</v>
      </c>
      <c r="U325" s="555" t="str">
        <f t="shared" si="191"/>
        <v>零式艦戦21型(熟練)</v>
      </c>
      <c r="V325" s="554">
        <f t="shared" si="192"/>
        <v>36</v>
      </c>
      <c r="W325" s="555" t="str">
        <f t="shared" si="193"/>
        <v>九九式艦爆(熟練)</v>
      </c>
      <c r="X325" s="554">
        <f t="shared" si="194"/>
        <v>22</v>
      </c>
      <c r="Y325" s="555" t="str">
        <f t="shared" si="195"/>
        <v>九七式艦攻(友永隊)</v>
      </c>
      <c r="Z325" s="554">
        <f t="shared" si="196"/>
        <v>3</v>
      </c>
      <c r="AA325" s="555" t="str">
        <f t="shared" si="197"/>
        <v>-</v>
      </c>
      <c r="AB325" s="265"/>
      <c r="AC325" s="185" t="str">
        <f t="shared" si="198"/>
        <v>-</v>
      </c>
      <c r="AD325" s="267" t="str">
        <f t="shared" si="199"/>
        <v>-</v>
      </c>
      <c r="AE325" s="38" t="str">
        <f t="shared" si="200"/>
        <v>-</v>
      </c>
      <c r="AF325" s="462" t="str">
        <f t="shared" si="201"/>
        <v>-</v>
      </c>
      <c r="AG325" s="262"/>
      <c r="AH325" s="460">
        <f t="shared" si="202"/>
        <v>10</v>
      </c>
      <c r="AI325" s="38">
        <f t="shared" si="203"/>
        <v>14</v>
      </c>
      <c r="AJ325" s="462">
        <f t="shared" si="204"/>
        <v>32</v>
      </c>
      <c r="AK325" s="463">
        <f t="shared" si="205"/>
        <v>11</v>
      </c>
      <c r="AL325" s="259">
        <f t="shared" si="206"/>
        <v>0</v>
      </c>
      <c r="AM325" s="176">
        <f t="shared" si="207"/>
        <v>0</v>
      </c>
      <c r="AN325" s="189">
        <f t="shared" si="208"/>
        <v>4</v>
      </c>
      <c r="AO325" s="181">
        <f t="shared" si="209"/>
        <v>5</v>
      </c>
      <c r="AP325" s="265"/>
      <c r="AQ325" s="169"/>
    </row>
    <row r="326" spans="2:43">
      <c r="B326" s="167">
        <v>197</v>
      </c>
      <c r="C326" s="168" t="s">
        <v>469</v>
      </c>
      <c r="D326" s="45" t="str">
        <f t="shared" si="175"/>
        <v>正規空母</v>
      </c>
      <c r="E326" s="174">
        <f t="shared" si="176"/>
        <v>74</v>
      </c>
      <c r="F326" s="183">
        <f t="shared" si="177"/>
        <v>57</v>
      </c>
      <c r="G326" s="176">
        <f t="shared" si="178"/>
        <v>0</v>
      </c>
      <c r="H326" s="189">
        <f t="shared" si="179"/>
        <v>84</v>
      </c>
      <c r="I326" s="181">
        <f t="shared" si="180"/>
        <v>75</v>
      </c>
      <c r="J326" s="208">
        <f t="shared" si="181"/>
        <v>0</v>
      </c>
      <c r="K326" s="116">
        <f t="shared" si="182"/>
        <v>95</v>
      </c>
      <c r="L326" s="118">
        <f t="shared" si="183"/>
        <v>109</v>
      </c>
      <c r="M326" s="187">
        <f t="shared" si="184"/>
        <v>59</v>
      </c>
      <c r="N326" s="191">
        <f t="shared" si="185"/>
        <v>79</v>
      </c>
      <c r="O326" s="38" t="str">
        <f t="shared" si="186"/>
        <v>高速</v>
      </c>
      <c r="P326" s="185" t="str">
        <f t="shared" si="187"/>
        <v>短</v>
      </c>
      <c r="Q326" s="460">
        <f t="shared" si="188"/>
        <v>70</v>
      </c>
      <c r="R326" s="461">
        <f t="shared" si="189"/>
        <v>75</v>
      </c>
      <c r="S326" s="265"/>
      <c r="T326" s="554">
        <f t="shared" si="190"/>
        <v>18</v>
      </c>
      <c r="U326" s="555" t="str">
        <f t="shared" si="191"/>
        <v>零式艦戦21型(熟練)</v>
      </c>
      <c r="V326" s="554">
        <f t="shared" si="192"/>
        <v>35</v>
      </c>
      <c r="W326" s="555" t="str">
        <f t="shared" si="193"/>
        <v>九九式艦爆(江草隊)</v>
      </c>
      <c r="X326" s="554">
        <f t="shared" si="194"/>
        <v>20</v>
      </c>
      <c r="Y326" s="555" t="str">
        <f t="shared" si="195"/>
        <v>九七式艦攻(熟練)</v>
      </c>
      <c r="Z326" s="554">
        <f t="shared" si="196"/>
        <v>6</v>
      </c>
      <c r="AA326" s="555" t="str">
        <f t="shared" si="197"/>
        <v>二式艦上偵察機</v>
      </c>
      <c r="AB326" s="265"/>
      <c r="AC326" s="185" t="str">
        <f t="shared" si="198"/>
        <v>-</v>
      </c>
      <c r="AD326" s="267" t="str">
        <f t="shared" si="199"/>
        <v>-</v>
      </c>
      <c r="AE326" s="38" t="str">
        <f t="shared" si="200"/>
        <v>-</v>
      </c>
      <c r="AF326" s="462" t="str">
        <f t="shared" si="201"/>
        <v>-</v>
      </c>
      <c r="AG326" s="262"/>
      <c r="AH326" s="460">
        <f t="shared" si="202"/>
        <v>10</v>
      </c>
      <c r="AI326" s="38">
        <f t="shared" si="203"/>
        <v>14</v>
      </c>
      <c r="AJ326" s="462">
        <f t="shared" si="204"/>
        <v>32</v>
      </c>
      <c r="AK326" s="463">
        <f t="shared" si="205"/>
        <v>11</v>
      </c>
      <c r="AL326" s="259">
        <f t="shared" si="206"/>
        <v>0</v>
      </c>
      <c r="AM326" s="176">
        <f t="shared" si="207"/>
        <v>0</v>
      </c>
      <c r="AN326" s="189">
        <f t="shared" si="208"/>
        <v>4</v>
      </c>
      <c r="AO326" s="181">
        <f t="shared" si="209"/>
        <v>5</v>
      </c>
      <c r="AP326" s="265"/>
      <c r="AQ326" s="169"/>
    </row>
    <row r="327" spans="2:43">
      <c r="B327" s="167">
        <v>198</v>
      </c>
      <c r="C327" s="168"/>
      <c r="D327" s="45"/>
      <c r="E327" s="174"/>
      <c r="F327" s="183"/>
      <c r="G327" s="176"/>
      <c r="H327" s="189"/>
      <c r="I327" s="181"/>
      <c r="J327" s="208"/>
      <c r="K327" s="116"/>
      <c r="L327" s="118"/>
      <c r="M327" s="187"/>
      <c r="N327" s="191"/>
      <c r="O327" s="38"/>
      <c r="P327" s="185"/>
      <c r="Q327" s="460"/>
      <c r="R327" s="461"/>
      <c r="S327" s="265"/>
      <c r="T327" s="554"/>
      <c r="U327" s="555"/>
      <c r="V327" s="554"/>
      <c r="W327" s="555"/>
      <c r="X327" s="554"/>
      <c r="Y327" s="555"/>
      <c r="Z327" s="554"/>
      <c r="AA327" s="555"/>
      <c r="AB327" s="265"/>
      <c r="AC327" s="185"/>
      <c r="AD327" s="267"/>
      <c r="AE327" s="38"/>
      <c r="AF327" s="462"/>
      <c r="AG327" s="262"/>
      <c r="AH327" s="460"/>
      <c r="AI327" s="38"/>
      <c r="AJ327" s="462"/>
      <c r="AK327" s="463"/>
      <c r="AL327" s="259"/>
      <c r="AM327" s="176"/>
      <c r="AN327" s="189"/>
      <c r="AO327" s="181"/>
      <c r="AP327" s="265"/>
      <c r="AQ327" s="169"/>
    </row>
    <row r="328" spans="2:43">
      <c r="B328" s="167">
        <v>199</v>
      </c>
      <c r="C328" s="548" t="s">
        <v>3161</v>
      </c>
      <c r="D328" s="45" t="str">
        <f t="shared" ref="D328:D374" si="210">VLOOKUP(VLOOKUP($C328,舰娘数据_舰娘名基准全数据,3,0),数据转换_舰种,2,0)</f>
        <v>駆逐艦</v>
      </c>
      <c r="E328" s="174">
        <f t="shared" ref="E328:E374" si="211">VLOOKUP(C328,舰娘数据_舰娘名基准全数据,IF($C$4 = "最终值(Lv.155)",12,10),0)</f>
        <v>36</v>
      </c>
      <c r="F328" s="183">
        <f t="shared" ref="F328" si="212">VLOOKUP(C328,舰娘数据_舰娘名基准全数据,IF($C$4 = "初期值",13,14),0)</f>
        <v>67</v>
      </c>
      <c r="G328" s="176">
        <f t="shared" ref="G328" si="213">VLOOKUP(C328,舰娘数据_舰娘名基准全数据,IF($C$4 = "初期值",15,16),0)</f>
        <v>90</v>
      </c>
      <c r="H328" s="189">
        <f t="shared" ref="H328" si="214">VLOOKUP(C328,舰娘数据_舰娘名基准全数据,IF($C$4 = "初期值",17,18),0)</f>
        <v>62</v>
      </c>
      <c r="I328" s="181">
        <f t="shared" ref="I328" si="215">VLOOKUP(C328,舰娘数据_舰娘名基准全数据,IF($C$4 = "初期值",19,20),0)</f>
        <v>51</v>
      </c>
      <c r="J328" s="208">
        <f t="shared" ref="J328" si="216">VLOOKUP(C328,舰娘数据_舰娘名基准全数据,IF($C$4 = "初期值",21,IF($C$4 = "最终值(Lv.99)",22,23)),0)</f>
        <v>85</v>
      </c>
      <c r="K328" s="116">
        <f t="shared" ref="K328" si="217">VLOOKUP(C328,舰娘数据_舰娘名基准全数据,IF($C$4 = "初期值",24,IF($C$4 = "最终值(Lv.99)",25,26)),0)</f>
        <v>114</v>
      </c>
      <c r="L328" s="118">
        <f t="shared" ref="L328" si="218">VLOOKUP(C328,舰娘数据_舰娘名基准全数据,IF($C$4 = "初期值",27,IF($C$4 = "最终值(Lv.99)",28,29)),0)</f>
        <v>77</v>
      </c>
      <c r="M328" s="187">
        <f t="shared" ref="M328" si="219">VLOOKUP(C328,舰娘数据_舰娘名基准全数据,IF($C$4 = "初期值",30,31),0)</f>
        <v>69</v>
      </c>
      <c r="N328" s="191">
        <f t="shared" ref="N328" si="220">VLOOKUP(C328,舰娘数据_舰娘名基准全数据,36,0)+VLOOKUP(C328,舰娘数据_舰娘名基准全数据,37,0)+VLOOKUP(C328,舰娘数据_舰娘名基准全数据,38,0)+VLOOKUP(C328,舰娘数据_舰娘名基准全数据,39,0)</f>
        <v>0</v>
      </c>
      <c r="O328" s="38" t="str">
        <f t="shared" ref="O328:O374" si="221">VLOOKUP(VLOOKUP($C328,舰娘数据_舰娘名基准全数据,32,0),数据转换_速力,2,0)</f>
        <v>高速</v>
      </c>
      <c r="P328" s="185" t="str">
        <f t="shared" ref="P328:P374" si="222">VLOOKUP(VLOOKUP($C328,舰娘数据_舰娘名基准全数据,33,0),数据转换_射程,2,0)</f>
        <v>短</v>
      </c>
      <c r="Q328" s="549">
        <f t="shared" ref="Q328" si="223">VLOOKUP(C328,舰娘数据_舰娘名基准全数据,55,0)</f>
        <v>15</v>
      </c>
      <c r="R328" s="550">
        <f t="shared" ref="R328" si="224">VLOOKUP(C328,舰娘数据_舰娘名基准全数据,56,0)</f>
        <v>20</v>
      </c>
      <c r="S328" s="265"/>
      <c r="T328" s="554">
        <f t="shared" ref="T328" si="225">VLOOKUP(C328,舰娘数据_舰娘名基准全数据,36,0)</f>
        <v>0</v>
      </c>
      <c r="U328" s="555" t="str">
        <f t="shared" ref="U328:U374" si="226">IF(VLOOKUP($C328,舰娘数据_舰娘名基准全数据,41,0)&gt;0,VLOOKUP(VLOOKUP($C328,舰娘数据_舰娘名基准全数据,41,0),舰娘装备数据_装备号基准全数据,2,0),"-")</f>
        <v>12.7cm連装砲B型改二</v>
      </c>
      <c r="V328" s="554">
        <f t="shared" ref="V328" si="227">VLOOKUP(C328,舰娘数据_舰娘名基准全数据,37,0)</f>
        <v>0</v>
      </c>
      <c r="W328" s="555" t="str">
        <f t="shared" ref="W328:W374" si="228">IF(VLOOKUP($C328,舰娘数据_舰娘名基准全数据,42,0)&gt;0,VLOOKUP(VLOOKUP($C328,舰娘数据_舰娘名基准全数据,42,0),舰娘装备数据_装备号基准全数据,2,0),"-")</f>
        <v>61cm四連装(酸素)魚雷</v>
      </c>
      <c r="X328" s="554">
        <f t="shared" ref="X328" si="229">VLOOKUP(C328,舰娘数据_舰娘名基准全数据,38,0)</f>
        <v>0</v>
      </c>
      <c r="Y328" s="555" t="str">
        <f t="shared" ref="Y328:Y374" si="230">IF(VLOOKUP($C328,舰娘数据_舰娘名基准全数据,43,0)&gt;0,VLOOKUP(VLOOKUP($C328,舰娘数据_舰娘名基准全数据,43,0),舰娘装备数据_装备号基准全数据,2,0),"-")</f>
        <v>大発動艇</v>
      </c>
      <c r="Z328" s="554">
        <f t="shared" ref="Z328" si="231">VLOOKUP(C328,舰娘数据_舰娘名基准全数据,39,0)</f>
        <v>0</v>
      </c>
      <c r="AA328" s="555" t="str">
        <f t="shared" ref="AA328:AA374" si="232">IF(VLOOKUP($C328,舰娘数据_舰娘名基准全数据,44,0)&gt;0,VLOOKUP(VLOOKUP($C328,舰娘数据_舰娘名基准全数据,44,0),舰娘装备数据_装备号基准全数据,2,0),"-")</f>
        <v>-</v>
      </c>
      <c r="AB328" s="265"/>
      <c r="AC328" s="185" t="str">
        <f t="shared" ref="AC328" si="233">IF(VLOOKUP(C328,舰娘数据_舰娘名基准全数据,6,0)&gt;0,VLOOKUP(C328,舰娘数据_舰娘名基准全数据,6,0),"-")</f>
        <v>-</v>
      </c>
      <c r="AD328" s="267" t="str">
        <f t="shared" ref="AD328" si="234">IF(VLOOKUP(C328,舰娘数据_舰娘名基准全数据,9,0)&gt;0,1,"-")</f>
        <v>-</v>
      </c>
      <c r="AE328" s="38" t="str">
        <f t="shared" ref="AE328" si="235">IF(VLOOKUP(C328,舰娘数据_舰娘名基准全数据,7,0)&gt;0,VLOOKUP(C328,舰娘数据_舰娘名基准全数据,7,0),"-")</f>
        <v>-</v>
      </c>
      <c r="AF328" s="551" t="str">
        <f t="shared" ref="AF328" si="236">IF(VLOOKUP(C328,舰娘数据_舰娘名基准全数据,8,0)&gt;0,VLOOKUP(C328,舰娘数据_舰娘名基准全数据,8,0),"-")</f>
        <v>-</v>
      </c>
      <c r="AG328" s="262"/>
      <c r="AH328" s="171">
        <f t="shared" ref="AH328" si="237">VLOOKUP(C328,舰娘数据_舰娘名基准全数据,47,0)</f>
        <v>1</v>
      </c>
      <c r="AI328" s="38">
        <f t="shared" ref="AI328" si="238">VLOOKUP(C328,舰娘数据_舰娘名基准全数据,48,0)</f>
        <v>2</v>
      </c>
      <c r="AJ328" s="52">
        <f t="shared" ref="AJ328" si="239">VLOOKUP(C328,舰娘数据_舰娘名基准全数据,49,0)</f>
        <v>10</v>
      </c>
      <c r="AK328" s="41">
        <f t="shared" ref="AK328" si="240">VLOOKUP(C328,舰娘数据_舰娘名基准全数据,50,0)</f>
        <v>0</v>
      </c>
      <c r="AL328" s="259">
        <f t="shared" ref="AL328" si="241">VLOOKUP(C328,舰娘数据_舰娘名基准全数据,51,0)</f>
        <v>2</v>
      </c>
      <c r="AM328" s="176">
        <f t="shared" ref="AM328" si="242">VLOOKUP(C328,舰娘数据_舰娘名基准全数据,52,0)</f>
        <v>2</v>
      </c>
      <c r="AN328" s="189">
        <f t="shared" ref="AN328" si="243">VLOOKUP(C328,舰娘数据_舰娘名基准全数据,53,0)</f>
        <v>1</v>
      </c>
      <c r="AO328" s="181">
        <f t="shared" ref="AO328" si="244">VLOOKUP(C328,舰娘数据_舰娘名基准全数据,54,0)</f>
        <v>1</v>
      </c>
      <c r="AP328" s="265"/>
      <c r="AQ328" s="169"/>
    </row>
    <row r="329" spans="2:43">
      <c r="B329" s="167">
        <v>200</v>
      </c>
      <c r="C329" s="168" t="s">
        <v>470</v>
      </c>
      <c r="D329" s="45" t="str">
        <f t="shared" si="210"/>
        <v>軽巡洋艦</v>
      </c>
      <c r="E329" s="174">
        <f t="shared" si="211"/>
        <v>51</v>
      </c>
      <c r="F329" s="183">
        <f t="shared" ref="F329:F374" si="245">VLOOKUP(C329,舰娘数据_舰娘名基准全数据,IF($C$4 = "初期值",13,14),0)</f>
        <v>56</v>
      </c>
      <c r="G329" s="176">
        <f t="shared" ref="G329:G374" si="246">VLOOKUP(C329,舰娘数据_舰娘名基准全数据,IF($C$4 = "初期值",15,16),0)</f>
        <v>94</v>
      </c>
      <c r="H329" s="189">
        <f t="shared" ref="H329:H374" si="247">VLOOKUP(C329,舰娘数据_舰娘名基准全数据,IF($C$4 = "初期值",17,18),0)</f>
        <v>78</v>
      </c>
      <c r="I329" s="181">
        <f t="shared" ref="I329:I374" si="248">VLOOKUP(C329,舰娘数据_舰娘名基准全数据,IF($C$4 = "初期值",19,20),0)</f>
        <v>68</v>
      </c>
      <c r="J329" s="208">
        <f t="shared" ref="J329:J374" si="249">VLOOKUP(C329,舰娘数据_舰娘名基准全数据,IF($C$4 = "初期值",21,IF($C$4 = "最终值(Lv.99)",22,23)),0)</f>
        <v>101</v>
      </c>
      <c r="K329" s="116">
        <f t="shared" ref="K329:K374" si="250">VLOOKUP(C329,舰娘数据_舰娘名基准全数据,IF($C$4 = "初期值",24,IF($C$4 = "最终值(Lv.99)",25,26)),0)</f>
        <v>104</v>
      </c>
      <c r="L329" s="118">
        <f t="shared" ref="L329:L374" si="251">VLOOKUP(C329,舰娘数据_舰娘名基准全数据,IF($C$4 = "初期值",27,IF($C$4 = "最终值(Lv.99)",28,29)),0)</f>
        <v>84</v>
      </c>
      <c r="M329" s="187">
        <f t="shared" ref="M329:M374" si="252">VLOOKUP(C329,舰娘数据_舰娘名基准全数据,IF($C$4 = "初期值",30,31),0)</f>
        <v>74</v>
      </c>
      <c r="N329" s="191">
        <f t="shared" ref="N329:N374" si="253">VLOOKUP(C329,舰娘数据_舰娘名基准全数据,36,0)+VLOOKUP(C329,舰娘数据_舰娘名基准全数据,37,0)+VLOOKUP(C329,舰娘数据_舰娘名基准全数据,38,0)+VLOOKUP(C329,舰娘数据_舰娘名基准全数据,39,0)</f>
        <v>3</v>
      </c>
      <c r="O329" s="38" t="str">
        <f t="shared" si="221"/>
        <v>高速</v>
      </c>
      <c r="P329" s="185" t="str">
        <f t="shared" si="222"/>
        <v>短</v>
      </c>
      <c r="Q329" s="171">
        <f t="shared" ref="Q329:Q374" si="254">VLOOKUP(C329,舰娘数据_舰娘名基准全数据,55,0)</f>
        <v>25</v>
      </c>
      <c r="R329" s="180">
        <f t="shared" ref="R329:R374" si="255">VLOOKUP(C329,舰娘数据_舰娘名基准全数据,56,0)</f>
        <v>35</v>
      </c>
      <c r="S329" s="265"/>
      <c r="T329" s="554">
        <f t="shared" ref="T329:T374" si="256">VLOOKUP(C329,舰娘数据_舰娘名基准全数据,36,0)</f>
        <v>1</v>
      </c>
      <c r="U329" s="555" t="str">
        <f t="shared" si="226"/>
        <v>12.7cm連装高角砲(後期型)</v>
      </c>
      <c r="V329" s="554">
        <f t="shared" ref="V329:V374" si="257">VLOOKUP(C329,舰娘数据_舰娘名基准全数据,37,0)</f>
        <v>1</v>
      </c>
      <c r="W329" s="555" t="str">
        <f t="shared" si="228"/>
        <v>13号対空電探改</v>
      </c>
      <c r="X329" s="554">
        <f t="shared" ref="X329:X374" si="258">VLOOKUP(C329,舰娘数据_舰娘名基准全数据,38,0)</f>
        <v>1</v>
      </c>
      <c r="Y329" s="555" t="str">
        <f t="shared" si="230"/>
        <v>大発動艇</v>
      </c>
      <c r="Z329" s="554">
        <f t="shared" ref="Z329:Z374" si="259">VLOOKUP(C329,舰娘数据_舰娘名基准全数据,39,0)</f>
        <v>0</v>
      </c>
      <c r="AA329" s="555" t="str">
        <f t="shared" si="232"/>
        <v>-</v>
      </c>
      <c r="AB329" s="265"/>
      <c r="AC329" s="185" t="str">
        <f t="shared" ref="AC329:AC374" si="260">IF(VLOOKUP(C329,舰娘数据_舰娘名基准全数据,6,0)&gt;0,VLOOKUP(C329,舰娘数据_舰娘名基准全数据,6,0),"-")</f>
        <v>-</v>
      </c>
      <c r="AD329" s="267" t="str">
        <f t="shared" ref="AD329:AD374" si="261">IF(VLOOKUP(C329,舰娘数据_舰娘名基准全数据,9,0)&gt;0,1,"-")</f>
        <v>-</v>
      </c>
      <c r="AE329" s="38" t="str">
        <f t="shared" ref="AE329:AE374" si="262">IF(VLOOKUP(C329,舰娘数据_舰娘名基准全数据,7,0)&gt;0,VLOOKUP(C329,舰娘数据_舰娘名基准全数据,7,0),"-")</f>
        <v>-</v>
      </c>
      <c r="AF329" s="52" t="str">
        <f t="shared" ref="AF329:AF374" si="263">IF(VLOOKUP(C329,舰娘数据_舰娘名基准全数据,8,0)&gt;0,VLOOKUP(C329,舰娘数据_舰娘名基准全数据,8,0),"-")</f>
        <v>-</v>
      </c>
      <c r="AG329" s="262"/>
      <c r="AH329" s="171">
        <f t="shared" ref="AH329:AH374" si="264">VLOOKUP(C329,舰娘数据_舰娘名基准全数据,47,0)</f>
        <v>2</v>
      </c>
      <c r="AI329" s="38">
        <f t="shared" ref="AI329:AI374" si="265">VLOOKUP(C329,舰娘数据_舰娘名基准全数据,48,0)</f>
        <v>2</v>
      </c>
      <c r="AJ329" s="52">
        <f t="shared" ref="AJ329:AJ374" si="266">VLOOKUP(C329,舰娘数据_舰娘名基准全数据,49,0)</f>
        <v>10</v>
      </c>
      <c r="AK329" s="41">
        <f t="shared" ref="AK329:AK374" si="267">VLOOKUP(C329,舰娘数据_舰娘名基准全数据,50,0)</f>
        <v>0</v>
      </c>
      <c r="AL329" s="259">
        <f t="shared" ref="AL329:AL374" si="268">VLOOKUP(C329,舰娘数据_舰娘名基准全数据,51,0)</f>
        <v>1</v>
      </c>
      <c r="AM329" s="176">
        <f t="shared" ref="AM329:AM374" si="269">VLOOKUP(C329,舰娘数据_舰娘名基准全数据,52,0)</f>
        <v>2</v>
      </c>
      <c r="AN329" s="189">
        <f t="shared" ref="AN329:AN374" si="270">VLOOKUP(C329,舰娘数据_舰娘名基准全数据,53,0)</f>
        <v>2</v>
      </c>
      <c r="AO329" s="181">
        <f t="shared" ref="AO329:AO374" si="271">VLOOKUP(C329,舰娘数据_舰娘名基准全数据,54,0)</f>
        <v>2</v>
      </c>
      <c r="AP329" s="265"/>
      <c r="AQ329" s="169"/>
    </row>
    <row r="330" spans="2:43">
      <c r="B330" s="167">
        <v>201</v>
      </c>
      <c r="C330" s="168" t="s">
        <v>650</v>
      </c>
      <c r="D330" s="45" t="str">
        <f t="shared" si="210"/>
        <v>正規空母</v>
      </c>
      <c r="E330" s="174">
        <f t="shared" si="211"/>
        <v>54</v>
      </c>
      <c r="F330" s="183">
        <f t="shared" si="245"/>
        <v>27</v>
      </c>
      <c r="G330" s="176">
        <f t="shared" si="246"/>
        <v>0</v>
      </c>
      <c r="H330" s="189">
        <f t="shared" si="247"/>
        <v>72</v>
      </c>
      <c r="I330" s="181">
        <f t="shared" si="248"/>
        <v>52</v>
      </c>
      <c r="J330" s="208">
        <f t="shared" si="249"/>
        <v>0</v>
      </c>
      <c r="K330" s="116">
        <f t="shared" si="250"/>
        <v>74</v>
      </c>
      <c r="L330" s="118">
        <f t="shared" si="251"/>
        <v>90</v>
      </c>
      <c r="M330" s="187">
        <f t="shared" si="252"/>
        <v>49</v>
      </c>
      <c r="N330" s="191">
        <f t="shared" si="253"/>
        <v>51</v>
      </c>
      <c r="O330" s="38" t="str">
        <f t="shared" si="221"/>
        <v>高速</v>
      </c>
      <c r="P330" s="185" t="str">
        <f t="shared" si="222"/>
        <v>短</v>
      </c>
      <c r="Q330" s="460">
        <f t="shared" si="254"/>
        <v>50</v>
      </c>
      <c r="R330" s="461">
        <f t="shared" si="255"/>
        <v>45</v>
      </c>
      <c r="S330" s="265"/>
      <c r="T330" s="554">
        <f t="shared" si="256"/>
        <v>18</v>
      </c>
      <c r="U330" s="555" t="str">
        <f t="shared" si="226"/>
        <v>25mm三連装機銃</v>
      </c>
      <c r="V330" s="554">
        <f t="shared" si="257"/>
        <v>24</v>
      </c>
      <c r="W330" s="555" t="str">
        <f t="shared" si="228"/>
        <v>12cm30連装噴進砲</v>
      </c>
      <c r="X330" s="554">
        <f t="shared" si="258"/>
        <v>3</v>
      </c>
      <c r="Y330" s="555" t="str">
        <f t="shared" si="230"/>
        <v>-</v>
      </c>
      <c r="Z330" s="554">
        <f t="shared" si="259"/>
        <v>6</v>
      </c>
      <c r="AA330" s="555" t="str">
        <f t="shared" si="232"/>
        <v>-</v>
      </c>
      <c r="AB330" s="265"/>
      <c r="AC330" s="185">
        <f t="shared" si="260"/>
        <v>50</v>
      </c>
      <c r="AD330" s="267">
        <f t="shared" si="261"/>
        <v>1</v>
      </c>
      <c r="AE330" s="38">
        <f t="shared" si="262"/>
        <v>750</v>
      </c>
      <c r="AF330" s="462">
        <f t="shared" si="263"/>
        <v>1000</v>
      </c>
      <c r="AG330" s="262"/>
      <c r="AH330" s="460">
        <f t="shared" si="264"/>
        <v>7</v>
      </c>
      <c r="AI330" s="38">
        <f t="shared" si="265"/>
        <v>9</v>
      </c>
      <c r="AJ330" s="462">
        <f t="shared" si="266"/>
        <v>26</v>
      </c>
      <c r="AK330" s="463">
        <f t="shared" si="267"/>
        <v>5</v>
      </c>
      <c r="AL330" s="259">
        <f t="shared" si="268"/>
        <v>0</v>
      </c>
      <c r="AM330" s="176">
        <f t="shared" si="269"/>
        <v>0</v>
      </c>
      <c r="AN330" s="189">
        <f t="shared" si="270"/>
        <v>3</v>
      </c>
      <c r="AO330" s="181">
        <f t="shared" si="271"/>
        <v>3</v>
      </c>
      <c r="AP330" s="265"/>
      <c r="AQ330" s="169"/>
    </row>
    <row r="331" spans="2:43">
      <c r="B331" s="167">
        <v>202</v>
      </c>
      <c r="C331" s="168" t="s">
        <v>605</v>
      </c>
      <c r="D331" s="45" t="str">
        <f t="shared" si="210"/>
        <v>正規空母</v>
      </c>
      <c r="E331" s="174">
        <f t="shared" si="211"/>
        <v>54</v>
      </c>
      <c r="F331" s="183">
        <f t="shared" si="245"/>
        <v>25</v>
      </c>
      <c r="G331" s="176">
        <f t="shared" si="246"/>
        <v>0</v>
      </c>
      <c r="H331" s="189">
        <f t="shared" si="247"/>
        <v>72</v>
      </c>
      <c r="I331" s="181">
        <f t="shared" si="248"/>
        <v>51</v>
      </c>
      <c r="J331" s="208">
        <f t="shared" si="249"/>
        <v>0</v>
      </c>
      <c r="K331" s="116">
        <f t="shared" si="250"/>
        <v>73</v>
      </c>
      <c r="L331" s="118">
        <f t="shared" si="251"/>
        <v>94</v>
      </c>
      <c r="M331" s="187">
        <f t="shared" si="252"/>
        <v>59</v>
      </c>
      <c r="N331" s="191">
        <f t="shared" si="253"/>
        <v>51</v>
      </c>
      <c r="O331" s="38" t="str">
        <f t="shared" si="221"/>
        <v>高速</v>
      </c>
      <c r="P331" s="185" t="str">
        <f t="shared" si="222"/>
        <v>短</v>
      </c>
      <c r="Q331" s="460">
        <f t="shared" si="254"/>
        <v>50</v>
      </c>
      <c r="R331" s="461">
        <f t="shared" si="255"/>
        <v>45</v>
      </c>
      <c r="S331" s="265"/>
      <c r="T331" s="554">
        <f t="shared" si="256"/>
        <v>18</v>
      </c>
      <c r="U331" s="555" t="str">
        <f t="shared" si="226"/>
        <v>25mm三連装機銃</v>
      </c>
      <c r="V331" s="554">
        <f t="shared" si="257"/>
        <v>24</v>
      </c>
      <c r="W331" s="555" t="str">
        <f t="shared" si="228"/>
        <v>12.7cm連装高角砲</v>
      </c>
      <c r="X331" s="554">
        <f t="shared" si="258"/>
        <v>3</v>
      </c>
      <c r="Y331" s="555" t="str">
        <f t="shared" si="230"/>
        <v>-</v>
      </c>
      <c r="Z331" s="554">
        <f t="shared" si="259"/>
        <v>6</v>
      </c>
      <c r="AA331" s="555" t="str">
        <f t="shared" si="232"/>
        <v>-</v>
      </c>
      <c r="AB331" s="265"/>
      <c r="AC331" s="185">
        <f t="shared" si="260"/>
        <v>50</v>
      </c>
      <c r="AD331" s="267">
        <f t="shared" si="261"/>
        <v>1</v>
      </c>
      <c r="AE331" s="38">
        <f t="shared" si="262"/>
        <v>750</v>
      </c>
      <c r="AF331" s="462">
        <f t="shared" si="263"/>
        <v>1000</v>
      </c>
      <c r="AG331" s="262"/>
      <c r="AH331" s="460">
        <f t="shared" si="264"/>
        <v>7</v>
      </c>
      <c r="AI331" s="38">
        <f t="shared" si="265"/>
        <v>9</v>
      </c>
      <c r="AJ331" s="462">
        <f t="shared" si="266"/>
        <v>26</v>
      </c>
      <c r="AK331" s="463">
        <f t="shared" si="267"/>
        <v>5</v>
      </c>
      <c r="AL331" s="259">
        <f t="shared" si="268"/>
        <v>0</v>
      </c>
      <c r="AM331" s="176">
        <f t="shared" si="269"/>
        <v>0</v>
      </c>
      <c r="AN331" s="189">
        <f t="shared" si="270"/>
        <v>3</v>
      </c>
      <c r="AO331" s="181">
        <f t="shared" si="271"/>
        <v>3</v>
      </c>
      <c r="AP331" s="265"/>
      <c r="AQ331" s="169"/>
    </row>
    <row r="332" spans="2:43">
      <c r="B332" s="167">
        <v>203</v>
      </c>
      <c r="C332" s="168" t="s">
        <v>607</v>
      </c>
      <c r="D332" s="45" t="str">
        <f t="shared" si="210"/>
        <v>正規空母</v>
      </c>
      <c r="E332" s="174">
        <f t="shared" si="211"/>
        <v>54</v>
      </c>
      <c r="F332" s="183">
        <f t="shared" si="245"/>
        <v>25</v>
      </c>
      <c r="G332" s="176">
        <f t="shared" si="246"/>
        <v>0</v>
      </c>
      <c r="H332" s="189">
        <f t="shared" si="247"/>
        <v>72</v>
      </c>
      <c r="I332" s="181">
        <f t="shared" si="248"/>
        <v>52</v>
      </c>
      <c r="J332" s="208">
        <f t="shared" si="249"/>
        <v>0</v>
      </c>
      <c r="K332" s="116">
        <f t="shared" si="250"/>
        <v>73</v>
      </c>
      <c r="L332" s="118">
        <f t="shared" si="251"/>
        <v>89</v>
      </c>
      <c r="M332" s="187">
        <f t="shared" si="252"/>
        <v>69</v>
      </c>
      <c r="N332" s="191">
        <f t="shared" si="253"/>
        <v>51</v>
      </c>
      <c r="O332" s="38" t="str">
        <f t="shared" si="221"/>
        <v>高速</v>
      </c>
      <c r="P332" s="185" t="str">
        <f t="shared" si="222"/>
        <v>短</v>
      </c>
      <c r="Q332" s="460">
        <f t="shared" si="254"/>
        <v>50</v>
      </c>
      <c r="R332" s="461">
        <f t="shared" si="255"/>
        <v>45</v>
      </c>
      <c r="S332" s="265"/>
      <c r="T332" s="554">
        <f t="shared" si="256"/>
        <v>18</v>
      </c>
      <c r="U332" s="555" t="str">
        <f t="shared" si="226"/>
        <v>25mm連装機銃</v>
      </c>
      <c r="V332" s="554">
        <f t="shared" si="257"/>
        <v>24</v>
      </c>
      <c r="W332" s="555" t="str">
        <f t="shared" si="228"/>
        <v>25mm三連装機銃</v>
      </c>
      <c r="X332" s="554">
        <f t="shared" si="258"/>
        <v>3</v>
      </c>
      <c r="Y332" s="555" t="str">
        <f t="shared" si="230"/>
        <v>-</v>
      </c>
      <c r="Z332" s="554">
        <f t="shared" si="259"/>
        <v>6</v>
      </c>
      <c r="AA332" s="555" t="str">
        <f t="shared" si="232"/>
        <v>-</v>
      </c>
      <c r="AB332" s="265"/>
      <c r="AC332" s="185">
        <f t="shared" si="260"/>
        <v>50</v>
      </c>
      <c r="AD332" s="267">
        <f t="shared" si="261"/>
        <v>1</v>
      </c>
      <c r="AE332" s="38">
        <f t="shared" si="262"/>
        <v>750</v>
      </c>
      <c r="AF332" s="462">
        <f t="shared" si="263"/>
        <v>1000</v>
      </c>
      <c r="AG332" s="262"/>
      <c r="AH332" s="460">
        <f t="shared" si="264"/>
        <v>7</v>
      </c>
      <c r="AI332" s="38">
        <f t="shared" si="265"/>
        <v>9</v>
      </c>
      <c r="AJ332" s="462">
        <f t="shared" si="266"/>
        <v>26</v>
      </c>
      <c r="AK332" s="463">
        <f t="shared" si="267"/>
        <v>5</v>
      </c>
      <c r="AL332" s="259">
        <f t="shared" si="268"/>
        <v>0</v>
      </c>
      <c r="AM332" s="176">
        <f t="shared" si="269"/>
        <v>0</v>
      </c>
      <c r="AN332" s="189">
        <f t="shared" si="270"/>
        <v>3</v>
      </c>
      <c r="AO332" s="181">
        <f t="shared" si="271"/>
        <v>3</v>
      </c>
      <c r="AP332" s="265"/>
      <c r="AQ332" s="169"/>
    </row>
    <row r="333" spans="2:43">
      <c r="B333" s="167">
        <v>204</v>
      </c>
      <c r="C333" s="168" t="s">
        <v>596</v>
      </c>
      <c r="D333" s="45" t="str">
        <f t="shared" si="210"/>
        <v>駆逐艦</v>
      </c>
      <c r="E333" s="174">
        <f t="shared" si="211"/>
        <v>36</v>
      </c>
      <c r="F333" s="183">
        <f t="shared" si="245"/>
        <v>54</v>
      </c>
      <c r="G333" s="176">
        <f t="shared" si="246"/>
        <v>90</v>
      </c>
      <c r="H333" s="189">
        <f t="shared" si="247"/>
        <v>73</v>
      </c>
      <c r="I333" s="181">
        <f t="shared" si="248"/>
        <v>51</v>
      </c>
      <c r="J333" s="208">
        <f t="shared" si="249"/>
        <v>91</v>
      </c>
      <c r="K333" s="116">
        <f t="shared" si="250"/>
        <v>113</v>
      </c>
      <c r="L333" s="118">
        <f t="shared" si="251"/>
        <v>64</v>
      </c>
      <c r="M333" s="187">
        <f t="shared" si="252"/>
        <v>59</v>
      </c>
      <c r="N333" s="191">
        <f t="shared" si="253"/>
        <v>0</v>
      </c>
      <c r="O333" s="38" t="str">
        <f t="shared" si="221"/>
        <v>高速</v>
      </c>
      <c r="P333" s="185" t="str">
        <f t="shared" si="222"/>
        <v>短</v>
      </c>
      <c r="Q333" s="460">
        <f t="shared" si="254"/>
        <v>15</v>
      </c>
      <c r="R333" s="461">
        <f t="shared" si="255"/>
        <v>20</v>
      </c>
      <c r="S333" s="265"/>
      <c r="T333" s="554">
        <f t="shared" si="256"/>
        <v>0</v>
      </c>
      <c r="U333" s="555" t="str">
        <f t="shared" si="226"/>
        <v>12.7cm連装砲B型改二</v>
      </c>
      <c r="V333" s="554">
        <f t="shared" si="257"/>
        <v>0</v>
      </c>
      <c r="W333" s="555" t="str">
        <f t="shared" si="228"/>
        <v>13号対空電探改</v>
      </c>
      <c r="X333" s="554">
        <f t="shared" si="258"/>
        <v>0</v>
      </c>
      <c r="Y333" s="555" t="str">
        <f t="shared" si="230"/>
        <v>25mm三連装機銃</v>
      </c>
      <c r="Z333" s="554">
        <f t="shared" si="259"/>
        <v>0</v>
      </c>
      <c r="AA333" s="555" t="str">
        <f t="shared" si="232"/>
        <v>-</v>
      </c>
      <c r="AB333" s="265"/>
      <c r="AC333" s="185" t="str">
        <f t="shared" si="260"/>
        <v>-</v>
      </c>
      <c r="AD333" s="267" t="str">
        <f t="shared" si="261"/>
        <v>-</v>
      </c>
      <c r="AE333" s="38" t="str">
        <f t="shared" si="262"/>
        <v>-</v>
      </c>
      <c r="AF333" s="462" t="str">
        <f t="shared" si="263"/>
        <v>-</v>
      </c>
      <c r="AG333" s="262"/>
      <c r="AH333" s="460">
        <f t="shared" si="264"/>
        <v>1</v>
      </c>
      <c r="AI333" s="38">
        <f t="shared" si="265"/>
        <v>2</v>
      </c>
      <c r="AJ333" s="462">
        <f t="shared" si="266"/>
        <v>10</v>
      </c>
      <c r="AK333" s="463">
        <f t="shared" si="267"/>
        <v>0</v>
      </c>
      <c r="AL333" s="259">
        <f t="shared" si="268"/>
        <v>1</v>
      </c>
      <c r="AM333" s="176">
        <f t="shared" si="269"/>
        <v>2</v>
      </c>
      <c r="AN333" s="189">
        <f t="shared" si="270"/>
        <v>1</v>
      </c>
      <c r="AO333" s="181">
        <f t="shared" si="271"/>
        <v>1</v>
      </c>
      <c r="AP333" s="265"/>
      <c r="AQ333" s="169"/>
    </row>
    <row r="334" spans="2:43">
      <c r="B334" s="167" t="s">
        <v>1410</v>
      </c>
      <c r="C334" s="168" t="s">
        <v>652</v>
      </c>
      <c r="D334" s="45" t="str">
        <f t="shared" si="210"/>
        <v>駆逐艦</v>
      </c>
      <c r="E334" s="174">
        <f t="shared" si="211"/>
        <v>20</v>
      </c>
      <c r="F334" s="183">
        <f t="shared" si="245"/>
        <v>29</v>
      </c>
      <c r="G334" s="176">
        <f t="shared" si="246"/>
        <v>69</v>
      </c>
      <c r="H334" s="189">
        <f t="shared" si="247"/>
        <v>39</v>
      </c>
      <c r="I334" s="181">
        <f t="shared" si="248"/>
        <v>19</v>
      </c>
      <c r="J334" s="208">
        <f t="shared" si="249"/>
        <v>64</v>
      </c>
      <c r="K334" s="116">
        <f t="shared" si="250"/>
        <v>99</v>
      </c>
      <c r="L334" s="118">
        <f t="shared" si="251"/>
        <v>26</v>
      </c>
      <c r="M334" s="187">
        <f t="shared" si="252"/>
        <v>49</v>
      </c>
      <c r="N334" s="191">
        <f t="shared" si="253"/>
        <v>0</v>
      </c>
      <c r="O334" s="38" t="str">
        <f t="shared" si="221"/>
        <v>高速</v>
      </c>
      <c r="P334" s="185" t="str">
        <f t="shared" si="222"/>
        <v>短</v>
      </c>
      <c r="Q334" s="460">
        <f t="shared" si="254"/>
        <v>15</v>
      </c>
      <c r="R334" s="461">
        <f t="shared" si="255"/>
        <v>20</v>
      </c>
      <c r="S334" s="265"/>
      <c r="T334" s="554">
        <f t="shared" si="256"/>
        <v>0</v>
      </c>
      <c r="U334" s="555" t="str">
        <f t="shared" si="226"/>
        <v>12.7cm連装砲</v>
      </c>
      <c r="V334" s="554">
        <f t="shared" si="257"/>
        <v>0</v>
      </c>
      <c r="W334" s="555" t="str">
        <f t="shared" si="228"/>
        <v>毘式40mm連装機銃</v>
      </c>
      <c r="X334" s="554">
        <f t="shared" si="258"/>
        <v>0</v>
      </c>
      <c r="Y334" s="555" t="str">
        <f t="shared" si="230"/>
        <v>-</v>
      </c>
      <c r="Z334" s="554">
        <f t="shared" si="259"/>
        <v>0</v>
      </c>
      <c r="AA334" s="555" t="str">
        <f t="shared" si="232"/>
        <v>-</v>
      </c>
      <c r="AB334" s="265"/>
      <c r="AC334" s="185">
        <f t="shared" si="260"/>
        <v>30</v>
      </c>
      <c r="AD334" s="267" t="str">
        <f t="shared" si="261"/>
        <v>-</v>
      </c>
      <c r="AE334" s="38">
        <f t="shared" si="262"/>
        <v>110</v>
      </c>
      <c r="AF334" s="462">
        <f t="shared" si="263"/>
        <v>120</v>
      </c>
      <c r="AG334" s="262"/>
      <c r="AH334" s="460">
        <f t="shared" si="264"/>
        <v>1</v>
      </c>
      <c r="AI334" s="38">
        <f t="shared" si="265"/>
        <v>1</v>
      </c>
      <c r="AJ334" s="462">
        <f t="shared" si="266"/>
        <v>5</v>
      </c>
      <c r="AK334" s="463">
        <f t="shared" si="267"/>
        <v>0</v>
      </c>
      <c r="AL334" s="259">
        <f t="shared" si="268"/>
        <v>1</v>
      </c>
      <c r="AM334" s="176">
        <f t="shared" si="269"/>
        <v>1</v>
      </c>
      <c r="AN334" s="189">
        <f t="shared" si="270"/>
        <v>0</v>
      </c>
      <c r="AO334" s="181">
        <f t="shared" si="271"/>
        <v>0</v>
      </c>
      <c r="AP334" s="265"/>
      <c r="AQ334" s="169"/>
    </row>
    <row r="335" spans="2:43">
      <c r="B335" s="167" t="s">
        <v>1411</v>
      </c>
      <c r="C335" s="168" t="s">
        <v>590</v>
      </c>
      <c r="D335" s="45" t="str">
        <f t="shared" si="210"/>
        <v>駆逐艦</v>
      </c>
      <c r="E335" s="174">
        <f t="shared" si="211"/>
        <v>35</v>
      </c>
      <c r="F335" s="183">
        <f t="shared" si="245"/>
        <v>49</v>
      </c>
      <c r="G335" s="176">
        <f t="shared" si="246"/>
        <v>79</v>
      </c>
      <c r="H335" s="189">
        <f t="shared" si="247"/>
        <v>49</v>
      </c>
      <c r="I335" s="181">
        <f t="shared" si="248"/>
        <v>49</v>
      </c>
      <c r="J335" s="208">
        <f t="shared" si="249"/>
        <v>78</v>
      </c>
      <c r="K335" s="116">
        <f t="shared" si="250"/>
        <v>113</v>
      </c>
      <c r="L335" s="118">
        <f t="shared" si="251"/>
        <v>57</v>
      </c>
      <c r="M335" s="187">
        <f t="shared" si="252"/>
        <v>59</v>
      </c>
      <c r="N335" s="191">
        <f t="shared" si="253"/>
        <v>0</v>
      </c>
      <c r="O335" s="38" t="str">
        <f t="shared" si="221"/>
        <v>高速</v>
      </c>
      <c r="P335" s="185" t="str">
        <f t="shared" si="222"/>
        <v>短</v>
      </c>
      <c r="Q335" s="460">
        <f t="shared" si="254"/>
        <v>15</v>
      </c>
      <c r="R335" s="461">
        <f t="shared" si="255"/>
        <v>20</v>
      </c>
      <c r="S335" s="265"/>
      <c r="T335" s="554">
        <f t="shared" si="256"/>
        <v>0</v>
      </c>
      <c r="U335" s="555" t="str">
        <f t="shared" si="226"/>
        <v>12.7cm連装砲B型改二</v>
      </c>
      <c r="V335" s="554">
        <f t="shared" si="257"/>
        <v>0</v>
      </c>
      <c r="W335" s="555" t="str">
        <f t="shared" si="228"/>
        <v>ドラム缶(輸送用)</v>
      </c>
      <c r="X335" s="554">
        <f t="shared" si="258"/>
        <v>0</v>
      </c>
      <c r="Y335" s="555" t="str">
        <f t="shared" si="230"/>
        <v>-</v>
      </c>
      <c r="Z335" s="554">
        <f t="shared" si="259"/>
        <v>0</v>
      </c>
      <c r="AA335" s="555" t="str">
        <f t="shared" si="232"/>
        <v>-</v>
      </c>
      <c r="AB335" s="265"/>
      <c r="AC335" s="185" t="str">
        <f t="shared" si="260"/>
        <v>-</v>
      </c>
      <c r="AD335" s="267" t="str">
        <f t="shared" si="261"/>
        <v>-</v>
      </c>
      <c r="AE335" s="38" t="str">
        <f t="shared" si="262"/>
        <v>-</v>
      </c>
      <c r="AF335" s="462" t="str">
        <f t="shared" si="263"/>
        <v>-</v>
      </c>
      <c r="AG335" s="262"/>
      <c r="AH335" s="460">
        <f t="shared" si="264"/>
        <v>1</v>
      </c>
      <c r="AI335" s="38">
        <f t="shared" si="265"/>
        <v>2</v>
      </c>
      <c r="AJ335" s="462">
        <f t="shared" si="266"/>
        <v>10</v>
      </c>
      <c r="AK335" s="463">
        <f t="shared" si="267"/>
        <v>0</v>
      </c>
      <c r="AL335" s="259">
        <f t="shared" si="268"/>
        <v>1</v>
      </c>
      <c r="AM335" s="176">
        <f t="shared" si="269"/>
        <v>1</v>
      </c>
      <c r="AN335" s="189">
        <f t="shared" si="270"/>
        <v>1</v>
      </c>
      <c r="AO335" s="181">
        <f t="shared" si="271"/>
        <v>1</v>
      </c>
      <c r="AP335" s="265"/>
      <c r="AQ335" s="169"/>
    </row>
    <row r="336" spans="2:43">
      <c r="B336" s="167">
        <v>206</v>
      </c>
      <c r="C336" s="168" t="s">
        <v>653</v>
      </c>
      <c r="D336" s="45" t="str">
        <f t="shared" si="210"/>
        <v>正規空母</v>
      </c>
      <c r="E336" s="174">
        <f t="shared" si="211"/>
        <v>67</v>
      </c>
      <c r="F336" s="183">
        <f t="shared" si="245"/>
        <v>48</v>
      </c>
      <c r="G336" s="176">
        <f t="shared" si="246"/>
        <v>0</v>
      </c>
      <c r="H336" s="189">
        <f t="shared" si="247"/>
        <v>78</v>
      </c>
      <c r="I336" s="181">
        <f t="shared" si="248"/>
        <v>77</v>
      </c>
      <c r="J336" s="208">
        <f t="shared" si="249"/>
        <v>0</v>
      </c>
      <c r="K336" s="116">
        <f t="shared" si="250"/>
        <v>92</v>
      </c>
      <c r="L336" s="118">
        <f t="shared" si="251"/>
        <v>101</v>
      </c>
      <c r="M336" s="187">
        <f t="shared" si="252"/>
        <v>59</v>
      </c>
      <c r="N336" s="191">
        <f t="shared" si="253"/>
        <v>69</v>
      </c>
      <c r="O336" s="38" t="str">
        <f t="shared" si="221"/>
        <v>高速</v>
      </c>
      <c r="P336" s="185" t="str">
        <f t="shared" si="222"/>
        <v>短</v>
      </c>
      <c r="Q336" s="460">
        <f t="shared" si="254"/>
        <v>50</v>
      </c>
      <c r="R336" s="461">
        <f t="shared" si="255"/>
        <v>55</v>
      </c>
      <c r="S336" s="265"/>
      <c r="T336" s="554">
        <f t="shared" si="256"/>
        <v>18</v>
      </c>
      <c r="U336" s="555" t="str">
        <f t="shared" si="226"/>
        <v>零戦52型丙(六〇一空)</v>
      </c>
      <c r="V336" s="554">
        <f t="shared" si="257"/>
        <v>21</v>
      </c>
      <c r="W336" s="555" t="str">
        <f t="shared" si="228"/>
        <v>彗星(六〇一空)</v>
      </c>
      <c r="X336" s="554">
        <f t="shared" si="258"/>
        <v>27</v>
      </c>
      <c r="Y336" s="555" t="str">
        <f t="shared" si="230"/>
        <v>天山(六〇一空)</v>
      </c>
      <c r="Z336" s="554">
        <f t="shared" si="259"/>
        <v>3</v>
      </c>
      <c r="AA336" s="555" t="str">
        <f t="shared" si="232"/>
        <v>彩雲</v>
      </c>
      <c r="AB336" s="265"/>
      <c r="AC336" s="185" t="str">
        <f t="shared" si="260"/>
        <v>-</v>
      </c>
      <c r="AD336" s="267" t="str">
        <f t="shared" si="261"/>
        <v>-</v>
      </c>
      <c r="AE336" s="38" t="str">
        <f t="shared" si="262"/>
        <v>-</v>
      </c>
      <c r="AF336" s="462" t="str">
        <f t="shared" si="263"/>
        <v>-</v>
      </c>
      <c r="AG336" s="262"/>
      <c r="AH336" s="460">
        <f t="shared" si="264"/>
        <v>7</v>
      </c>
      <c r="AI336" s="38">
        <f t="shared" si="265"/>
        <v>13</v>
      </c>
      <c r="AJ336" s="462">
        <f t="shared" si="266"/>
        <v>30</v>
      </c>
      <c r="AK336" s="463">
        <f t="shared" si="267"/>
        <v>10</v>
      </c>
      <c r="AL336" s="259">
        <f t="shared" si="268"/>
        <v>0</v>
      </c>
      <c r="AM336" s="176">
        <f t="shared" si="269"/>
        <v>0</v>
      </c>
      <c r="AN336" s="189">
        <f t="shared" si="270"/>
        <v>4</v>
      </c>
      <c r="AO336" s="181">
        <f t="shared" si="271"/>
        <v>3</v>
      </c>
      <c r="AP336" s="265"/>
      <c r="AQ336" s="169"/>
    </row>
    <row r="337" spans="2:43">
      <c r="B337" s="167">
        <v>207</v>
      </c>
      <c r="C337" s="168" t="s">
        <v>654</v>
      </c>
      <c r="D337" s="45" t="str">
        <f t="shared" si="210"/>
        <v>駆逐艦</v>
      </c>
      <c r="E337" s="174">
        <f t="shared" si="211"/>
        <v>38</v>
      </c>
      <c r="F337" s="183">
        <f t="shared" si="245"/>
        <v>52</v>
      </c>
      <c r="G337" s="176">
        <f t="shared" si="246"/>
        <v>80</v>
      </c>
      <c r="H337" s="189">
        <f t="shared" si="247"/>
        <v>74</v>
      </c>
      <c r="I337" s="181">
        <f t="shared" si="248"/>
        <v>56</v>
      </c>
      <c r="J337" s="208">
        <f t="shared" si="249"/>
        <v>94</v>
      </c>
      <c r="K337" s="116">
        <f t="shared" si="250"/>
        <v>111</v>
      </c>
      <c r="L337" s="118">
        <f t="shared" si="251"/>
        <v>68</v>
      </c>
      <c r="M337" s="187">
        <f t="shared" si="252"/>
        <v>80</v>
      </c>
      <c r="N337" s="191">
        <f t="shared" si="253"/>
        <v>0</v>
      </c>
      <c r="O337" s="38" t="str">
        <f t="shared" si="221"/>
        <v>高速</v>
      </c>
      <c r="P337" s="185" t="str">
        <f t="shared" si="222"/>
        <v>短</v>
      </c>
      <c r="Q337" s="460">
        <f t="shared" si="254"/>
        <v>15</v>
      </c>
      <c r="R337" s="461">
        <f t="shared" si="255"/>
        <v>20</v>
      </c>
      <c r="S337" s="265"/>
      <c r="T337" s="554">
        <f t="shared" si="256"/>
        <v>0</v>
      </c>
      <c r="U337" s="555" t="str">
        <f t="shared" si="226"/>
        <v>25mm三連装機銃</v>
      </c>
      <c r="V337" s="554">
        <f t="shared" si="257"/>
        <v>0</v>
      </c>
      <c r="W337" s="555" t="str">
        <f t="shared" si="228"/>
        <v>25mm連装機銃</v>
      </c>
      <c r="X337" s="554">
        <f t="shared" si="258"/>
        <v>0</v>
      </c>
      <c r="Y337" s="555" t="str">
        <f t="shared" si="230"/>
        <v>九四式爆雷投射機</v>
      </c>
      <c r="Z337" s="554">
        <f t="shared" si="259"/>
        <v>0</v>
      </c>
      <c r="AA337" s="555" t="str">
        <f t="shared" si="232"/>
        <v>-</v>
      </c>
      <c r="AB337" s="265"/>
      <c r="AC337" s="185" t="str">
        <f t="shared" si="260"/>
        <v>-</v>
      </c>
      <c r="AD337" s="267" t="str">
        <f t="shared" si="261"/>
        <v>-</v>
      </c>
      <c r="AE337" s="38" t="str">
        <f t="shared" si="262"/>
        <v>-</v>
      </c>
      <c r="AF337" s="462" t="str">
        <f t="shared" si="263"/>
        <v>-</v>
      </c>
      <c r="AG337" s="262"/>
      <c r="AH337" s="460">
        <f t="shared" si="264"/>
        <v>1</v>
      </c>
      <c r="AI337" s="38">
        <f t="shared" si="265"/>
        <v>2</v>
      </c>
      <c r="AJ337" s="462">
        <f t="shared" si="266"/>
        <v>10</v>
      </c>
      <c r="AK337" s="463">
        <f t="shared" si="267"/>
        <v>0</v>
      </c>
      <c r="AL337" s="259">
        <f t="shared" si="268"/>
        <v>1</v>
      </c>
      <c r="AM337" s="176">
        <f t="shared" si="269"/>
        <v>2</v>
      </c>
      <c r="AN337" s="189">
        <f t="shared" si="270"/>
        <v>2</v>
      </c>
      <c r="AO337" s="181">
        <f t="shared" si="271"/>
        <v>1</v>
      </c>
      <c r="AP337" s="265"/>
      <c r="AQ337" s="169"/>
    </row>
    <row r="338" spans="2:43">
      <c r="B338" s="167">
        <v>208</v>
      </c>
      <c r="C338" s="168" t="s">
        <v>655</v>
      </c>
      <c r="D338" s="45" t="str">
        <f t="shared" si="210"/>
        <v>軽空母</v>
      </c>
      <c r="E338" s="174">
        <f t="shared" si="211"/>
        <v>62</v>
      </c>
      <c r="F338" s="183">
        <f t="shared" si="245"/>
        <v>40</v>
      </c>
      <c r="G338" s="176">
        <f t="shared" si="246"/>
        <v>0</v>
      </c>
      <c r="H338" s="189">
        <f t="shared" si="247"/>
        <v>74</v>
      </c>
      <c r="I338" s="181">
        <f t="shared" si="248"/>
        <v>62</v>
      </c>
      <c r="J338" s="208">
        <f t="shared" si="249"/>
        <v>0</v>
      </c>
      <c r="K338" s="116">
        <f t="shared" si="250"/>
        <v>108</v>
      </c>
      <c r="L338" s="118">
        <f t="shared" si="251"/>
        <v>98</v>
      </c>
      <c r="M338" s="187">
        <f t="shared" si="252"/>
        <v>84</v>
      </c>
      <c r="N338" s="191">
        <f t="shared" si="253"/>
        <v>66</v>
      </c>
      <c r="O338" s="38" t="str">
        <f t="shared" si="221"/>
        <v>低速</v>
      </c>
      <c r="P338" s="185" t="str">
        <f t="shared" si="222"/>
        <v>短</v>
      </c>
      <c r="Q338" s="171">
        <f t="shared" si="254"/>
        <v>45</v>
      </c>
      <c r="R338" s="180">
        <f t="shared" si="255"/>
        <v>50</v>
      </c>
      <c r="S338" s="265"/>
      <c r="T338" s="554">
        <f t="shared" si="256"/>
        <v>24</v>
      </c>
      <c r="U338" s="555" t="str">
        <f t="shared" si="226"/>
        <v>烈風</v>
      </c>
      <c r="V338" s="554">
        <f t="shared" si="257"/>
        <v>18</v>
      </c>
      <c r="W338" s="555" t="str">
        <f t="shared" si="228"/>
        <v>13号対空電探改</v>
      </c>
      <c r="X338" s="554">
        <f t="shared" si="258"/>
        <v>20</v>
      </c>
      <c r="Y338" s="555" t="str">
        <f t="shared" si="230"/>
        <v>21号対空電探</v>
      </c>
      <c r="Z338" s="554">
        <f t="shared" si="259"/>
        <v>4</v>
      </c>
      <c r="AA338" s="555" t="str">
        <f t="shared" si="232"/>
        <v>12cm30連装噴進砲</v>
      </c>
      <c r="AB338" s="265"/>
      <c r="AC338" s="185" t="str">
        <f t="shared" si="260"/>
        <v>-</v>
      </c>
      <c r="AD338" s="267" t="str">
        <f t="shared" si="261"/>
        <v>-</v>
      </c>
      <c r="AE338" s="38" t="str">
        <f t="shared" si="262"/>
        <v>-</v>
      </c>
      <c r="AF338" s="52" t="str">
        <f t="shared" si="263"/>
        <v>-</v>
      </c>
      <c r="AG338" s="262"/>
      <c r="AH338" s="171">
        <f t="shared" si="264"/>
        <v>6</v>
      </c>
      <c r="AI338" s="38">
        <f t="shared" si="265"/>
        <v>14</v>
      </c>
      <c r="AJ338" s="52">
        <f t="shared" si="266"/>
        <v>26</v>
      </c>
      <c r="AK338" s="41">
        <f t="shared" si="267"/>
        <v>10</v>
      </c>
      <c r="AL338" s="259">
        <f t="shared" si="268"/>
        <v>0</v>
      </c>
      <c r="AM338" s="176">
        <f t="shared" si="269"/>
        <v>0</v>
      </c>
      <c r="AN338" s="189">
        <f t="shared" si="270"/>
        <v>4</v>
      </c>
      <c r="AO338" s="181">
        <f t="shared" si="271"/>
        <v>3</v>
      </c>
      <c r="AP338" s="265"/>
      <c r="AQ338" s="169"/>
    </row>
    <row r="339" spans="2:43">
      <c r="B339" s="167" t="s">
        <v>1412</v>
      </c>
      <c r="C339" s="168" t="s">
        <v>656</v>
      </c>
      <c r="D339" s="45" t="str">
        <f t="shared" si="210"/>
        <v>駆逐艦</v>
      </c>
      <c r="E339" s="174">
        <f t="shared" si="211"/>
        <v>20</v>
      </c>
      <c r="F339" s="183">
        <f t="shared" si="245"/>
        <v>30</v>
      </c>
      <c r="G339" s="176">
        <f t="shared" si="246"/>
        <v>69</v>
      </c>
      <c r="H339" s="189">
        <f t="shared" si="247"/>
        <v>39</v>
      </c>
      <c r="I339" s="181">
        <f t="shared" si="248"/>
        <v>19</v>
      </c>
      <c r="J339" s="208">
        <f t="shared" si="249"/>
        <v>66</v>
      </c>
      <c r="K339" s="116">
        <f t="shared" si="250"/>
        <v>98</v>
      </c>
      <c r="L339" s="118">
        <f t="shared" si="251"/>
        <v>26</v>
      </c>
      <c r="M339" s="187">
        <f t="shared" si="252"/>
        <v>49</v>
      </c>
      <c r="N339" s="191">
        <f t="shared" si="253"/>
        <v>0</v>
      </c>
      <c r="O339" s="38" t="str">
        <f t="shared" si="221"/>
        <v>高速</v>
      </c>
      <c r="P339" s="185" t="str">
        <f t="shared" si="222"/>
        <v>短</v>
      </c>
      <c r="Q339" s="171">
        <f t="shared" si="254"/>
        <v>15</v>
      </c>
      <c r="R339" s="180">
        <f t="shared" si="255"/>
        <v>20</v>
      </c>
      <c r="S339" s="265"/>
      <c r="T339" s="554">
        <f t="shared" si="256"/>
        <v>0</v>
      </c>
      <c r="U339" s="555" t="str">
        <f t="shared" si="226"/>
        <v>12.7cm連装砲</v>
      </c>
      <c r="V339" s="554">
        <f t="shared" si="257"/>
        <v>0</v>
      </c>
      <c r="W339" s="555" t="str">
        <f t="shared" si="228"/>
        <v>25mm連装機銃</v>
      </c>
      <c r="X339" s="554">
        <f t="shared" si="258"/>
        <v>0</v>
      </c>
      <c r="Y339" s="555" t="str">
        <f t="shared" si="230"/>
        <v>-</v>
      </c>
      <c r="Z339" s="554">
        <f t="shared" si="259"/>
        <v>0</v>
      </c>
      <c r="AA339" s="555" t="str">
        <f t="shared" si="232"/>
        <v>-</v>
      </c>
      <c r="AB339" s="265"/>
      <c r="AC339" s="185">
        <f t="shared" si="260"/>
        <v>30</v>
      </c>
      <c r="AD339" s="267" t="str">
        <f t="shared" si="261"/>
        <v>-</v>
      </c>
      <c r="AE339" s="38">
        <f t="shared" si="262"/>
        <v>110</v>
      </c>
      <c r="AF339" s="52">
        <f t="shared" si="263"/>
        <v>140</v>
      </c>
      <c r="AG339" s="262"/>
      <c r="AH339" s="171">
        <f t="shared" si="264"/>
        <v>1</v>
      </c>
      <c r="AI339" s="38">
        <f t="shared" si="265"/>
        <v>1</v>
      </c>
      <c r="AJ339" s="52">
        <f t="shared" si="266"/>
        <v>6</v>
      </c>
      <c r="AK339" s="41">
        <f t="shared" si="267"/>
        <v>0</v>
      </c>
      <c r="AL339" s="259">
        <f t="shared" si="268"/>
        <v>0</v>
      </c>
      <c r="AM339" s="176">
        <f t="shared" si="269"/>
        <v>1</v>
      </c>
      <c r="AN339" s="189">
        <f t="shared" si="270"/>
        <v>0</v>
      </c>
      <c r="AO339" s="181">
        <f t="shared" si="271"/>
        <v>1</v>
      </c>
      <c r="AP339" s="265"/>
      <c r="AQ339" s="169"/>
    </row>
    <row r="340" spans="2:43">
      <c r="B340" s="167" t="s">
        <v>1413</v>
      </c>
      <c r="C340" s="168" t="s">
        <v>592</v>
      </c>
      <c r="D340" s="45" t="str">
        <f t="shared" si="210"/>
        <v>駆逐艦</v>
      </c>
      <c r="E340" s="174">
        <f t="shared" si="211"/>
        <v>37</v>
      </c>
      <c r="F340" s="183">
        <f t="shared" si="245"/>
        <v>50</v>
      </c>
      <c r="G340" s="176">
        <f t="shared" si="246"/>
        <v>80</v>
      </c>
      <c r="H340" s="189">
        <f t="shared" si="247"/>
        <v>50</v>
      </c>
      <c r="I340" s="181">
        <f t="shared" si="248"/>
        <v>49</v>
      </c>
      <c r="J340" s="208">
        <f t="shared" si="249"/>
        <v>88</v>
      </c>
      <c r="K340" s="116">
        <f t="shared" si="250"/>
        <v>113</v>
      </c>
      <c r="L340" s="118">
        <f t="shared" si="251"/>
        <v>60</v>
      </c>
      <c r="M340" s="187">
        <f t="shared" si="252"/>
        <v>59</v>
      </c>
      <c r="N340" s="191">
        <f t="shared" si="253"/>
        <v>0</v>
      </c>
      <c r="O340" s="38" t="str">
        <f t="shared" si="221"/>
        <v>高速</v>
      </c>
      <c r="P340" s="185" t="str">
        <f t="shared" si="222"/>
        <v>短</v>
      </c>
      <c r="Q340" s="460">
        <f t="shared" si="254"/>
        <v>15</v>
      </c>
      <c r="R340" s="461">
        <f t="shared" si="255"/>
        <v>20</v>
      </c>
      <c r="S340" s="265"/>
      <c r="T340" s="554">
        <f t="shared" si="256"/>
        <v>0</v>
      </c>
      <c r="U340" s="555" t="str">
        <f t="shared" si="226"/>
        <v>22号対水上電探</v>
      </c>
      <c r="V340" s="554">
        <f t="shared" si="257"/>
        <v>0</v>
      </c>
      <c r="W340" s="555" t="str">
        <f t="shared" si="228"/>
        <v>九四式爆雷投射機</v>
      </c>
      <c r="X340" s="554">
        <f t="shared" si="258"/>
        <v>0</v>
      </c>
      <c r="Y340" s="555" t="str">
        <f t="shared" si="230"/>
        <v>13号対空電探</v>
      </c>
      <c r="Z340" s="554">
        <f t="shared" si="259"/>
        <v>0</v>
      </c>
      <c r="AA340" s="555" t="str">
        <f t="shared" si="232"/>
        <v>-</v>
      </c>
      <c r="AB340" s="265"/>
      <c r="AC340" s="185" t="str">
        <f t="shared" si="260"/>
        <v>-</v>
      </c>
      <c r="AD340" s="267" t="str">
        <f t="shared" si="261"/>
        <v>-</v>
      </c>
      <c r="AE340" s="38" t="str">
        <f t="shared" si="262"/>
        <v>-</v>
      </c>
      <c r="AF340" s="462" t="str">
        <f t="shared" si="263"/>
        <v>-</v>
      </c>
      <c r="AG340" s="262"/>
      <c r="AH340" s="460">
        <f t="shared" si="264"/>
        <v>1</v>
      </c>
      <c r="AI340" s="38">
        <f t="shared" si="265"/>
        <v>2</v>
      </c>
      <c r="AJ340" s="462">
        <f t="shared" si="266"/>
        <v>10</v>
      </c>
      <c r="AK340" s="463">
        <f t="shared" si="267"/>
        <v>0</v>
      </c>
      <c r="AL340" s="259">
        <f t="shared" si="268"/>
        <v>1</v>
      </c>
      <c r="AM340" s="176">
        <f t="shared" si="269"/>
        <v>1</v>
      </c>
      <c r="AN340" s="189">
        <f t="shared" si="270"/>
        <v>1</v>
      </c>
      <c r="AO340" s="181">
        <f t="shared" si="271"/>
        <v>1</v>
      </c>
      <c r="AP340" s="265"/>
      <c r="AQ340" s="169"/>
    </row>
    <row r="341" spans="2:43">
      <c r="B341" s="167" t="s">
        <v>1414</v>
      </c>
      <c r="C341" s="168" t="s">
        <v>657</v>
      </c>
      <c r="D341" s="45" t="str">
        <f t="shared" si="210"/>
        <v>駆逐艦</v>
      </c>
      <c r="E341" s="174">
        <f t="shared" si="211"/>
        <v>20</v>
      </c>
      <c r="F341" s="183">
        <f t="shared" si="245"/>
        <v>30</v>
      </c>
      <c r="G341" s="176">
        <f t="shared" si="246"/>
        <v>69</v>
      </c>
      <c r="H341" s="189">
        <f t="shared" si="247"/>
        <v>39</v>
      </c>
      <c r="I341" s="181">
        <f t="shared" si="248"/>
        <v>19</v>
      </c>
      <c r="J341" s="208">
        <f t="shared" si="249"/>
        <v>66</v>
      </c>
      <c r="K341" s="116">
        <f t="shared" si="250"/>
        <v>98</v>
      </c>
      <c r="L341" s="118">
        <f t="shared" si="251"/>
        <v>26</v>
      </c>
      <c r="M341" s="187">
        <f t="shared" si="252"/>
        <v>49</v>
      </c>
      <c r="N341" s="191">
        <f t="shared" si="253"/>
        <v>0</v>
      </c>
      <c r="O341" s="38" t="str">
        <f t="shared" si="221"/>
        <v>高速</v>
      </c>
      <c r="P341" s="185" t="str">
        <f t="shared" si="222"/>
        <v>短</v>
      </c>
      <c r="Q341" s="460">
        <f t="shared" si="254"/>
        <v>15</v>
      </c>
      <c r="R341" s="461">
        <f t="shared" si="255"/>
        <v>20</v>
      </c>
      <c r="S341" s="265"/>
      <c r="T341" s="554">
        <f t="shared" si="256"/>
        <v>0</v>
      </c>
      <c r="U341" s="555" t="str">
        <f t="shared" si="226"/>
        <v>12.7cm連装砲</v>
      </c>
      <c r="V341" s="554">
        <f t="shared" si="257"/>
        <v>0</v>
      </c>
      <c r="W341" s="555" t="str">
        <f t="shared" si="228"/>
        <v>25mm連装機銃</v>
      </c>
      <c r="X341" s="554">
        <f t="shared" si="258"/>
        <v>0</v>
      </c>
      <c r="Y341" s="555" t="str">
        <f t="shared" si="230"/>
        <v>-</v>
      </c>
      <c r="Z341" s="554">
        <f t="shared" si="259"/>
        <v>0</v>
      </c>
      <c r="AA341" s="555" t="str">
        <f t="shared" si="232"/>
        <v>-</v>
      </c>
      <c r="AB341" s="265"/>
      <c r="AC341" s="185">
        <f t="shared" si="260"/>
        <v>30</v>
      </c>
      <c r="AD341" s="267" t="str">
        <f t="shared" si="261"/>
        <v>-</v>
      </c>
      <c r="AE341" s="38">
        <f t="shared" si="262"/>
        <v>110</v>
      </c>
      <c r="AF341" s="462">
        <f t="shared" si="263"/>
        <v>140</v>
      </c>
      <c r="AG341" s="262"/>
      <c r="AH341" s="460">
        <f t="shared" si="264"/>
        <v>1</v>
      </c>
      <c r="AI341" s="38">
        <f t="shared" si="265"/>
        <v>1</v>
      </c>
      <c r="AJ341" s="462">
        <f t="shared" si="266"/>
        <v>6</v>
      </c>
      <c r="AK341" s="463">
        <f t="shared" si="267"/>
        <v>0</v>
      </c>
      <c r="AL341" s="259">
        <f t="shared" si="268"/>
        <v>0</v>
      </c>
      <c r="AM341" s="176">
        <f t="shared" si="269"/>
        <v>1</v>
      </c>
      <c r="AN341" s="189">
        <f t="shared" si="270"/>
        <v>0</v>
      </c>
      <c r="AO341" s="181">
        <f t="shared" si="271"/>
        <v>1</v>
      </c>
      <c r="AP341" s="265"/>
      <c r="AQ341" s="169"/>
    </row>
    <row r="342" spans="2:43">
      <c r="B342" s="167" t="s">
        <v>1415</v>
      </c>
      <c r="C342" s="168" t="s">
        <v>594</v>
      </c>
      <c r="D342" s="45" t="str">
        <f t="shared" si="210"/>
        <v>駆逐艦</v>
      </c>
      <c r="E342" s="174">
        <f t="shared" si="211"/>
        <v>37</v>
      </c>
      <c r="F342" s="183">
        <f t="shared" si="245"/>
        <v>50</v>
      </c>
      <c r="G342" s="176">
        <f t="shared" si="246"/>
        <v>80</v>
      </c>
      <c r="H342" s="189">
        <f t="shared" si="247"/>
        <v>50</v>
      </c>
      <c r="I342" s="181">
        <f t="shared" si="248"/>
        <v>49</v>
      </c>
      <c r="J342" s="208">
        <f t="shared" si="249"/>
        <v>88</v>
      </c>
      <c r="K342" s="116">
        <f t="shared" si="250"/>
        <v>113</v>
      </c>
      <c r="L342" s="118">
        <f t="shared" si="251"/>
        <v>60</v>
      </c>
      <c r="M342" s="187">
        <f t="shared" si="252"/>
        <v>59</v>
      </c>
      <c r="N342" s="191">
        <f t="shared" si="253"/>
        <v>0</v>
      </c>
      <c r="O342" s="38" t="str">
        <f t="shared" si="221"/>
        <v>高速</v>
      </c>
      <c r="P342" s="185" t="str">
        <f t="shared" si="222"/>
        <v>短</v>
      </c>
      <c r="Q342" s="460">
        <f t="shared" si="254"/>
        <v>15</v>
      </c>
      <c r="R342" s="461">
        <f t="shared" si="255"/>
        <v>20</v>
      </c>
      <c r="S342" s="265"/>
      <c r="T342" s="554">
        <f t="shared" si="256"/>
        <v>0</v>
      </c>
      <c r="U342" s="555" t="str">
        <f t="shared" si="226"/>
        <v>22号対水上電探</v>
      </c>
      <c r="V342" s="554">
        <f t="shared" si="257"/>
        <v>0</v>
      </c>
      <c r="W342" s="555" t="str">
        <f t="shared" si="228"/>
        <v>三式水中探信儀</v>
      </c>
      <c r="X342" s="554">
        <f t="shared" si="258"/>
        <v>0</v>
      </c>
      <c r="Y342" s="555" t="str">
        <f t="shared" si="230"/>
        <v>13号対空電探</v>
      </c>
      <c r="Z342" s="554">
        <f t="shared" si="259"/>
        <v>0</v>
      </c>
      <c r="AA342" s="555" t="str">
        <f t="shared" si="232"/>
        <v>-</v>
      </c>
      <c r="AB342" s="265"/>
      <c r="AC342" s="185" t="str">
        <f t="shared" si="260"/>
        <v>-</v>
      </c>
      <c r="AD342" s="267" t="str">
        <f t="shared" si="261"/>
        <v>-</v>
      </c>
      <c r="AE342" s="38" t="str">
        <f t="shared" si="262"/>
        <v>-</v>
      </c>
      <c r="AF342" s="462" t="str">
        <f t="shared" si="263"/>
        <v>-</v>
      </c>
      <c r="AG342" s="262"/>
      <c r="AH342" s="460">
        <f t="shared" si="264"/>
        <v>1</v>
      </c>
      <c r="AI342" s="38">
        <f t="shared" si="265"/>
        <v>2</v>
      </c>
      <c r="AJ342" s="462">
        <f t="shared" si="266"/>
        <v>10</v>
      </c>
      <c r="AK342" s="463">
        <f t="shared" si="267"/>
        <v>0</v>
      </c>
      <c r="AL342" s="259">
        <f t="shared" si="268"/>
        <v>1</v>
      </c>
      <c r="AM342" s="176">
        <f t="shared" si="269"/>
        <v>1</v>
      </c>
      <c r="AN342" s="189">
        <f t="shared" si="270"/>
        <v>1</v>
      </c>
      <c r="AO342" s="181">
        <f t="shared" si="271"/>
        <v>1</v>
      </c>
      <c r="AP342" s="265"/>
      <c r="AQ342" s="169"/>
    </row>
    <row r="343" spans="2:43">
      <c r="B343" s="167">
        <v>211</v>
      </c>
      <c r="C343" s="168" t="s">
        <v>658</v>
      </c>
      <c r="D343" s="45" t="str">
        <f t="shared" si="210"/>
        <v>航空戦艦</v>
      </c>
      <c r="E343" s="174">
        <f t="shared" si="211"/>
        <v>85</v>
      </c>
      <c r="F343" s="183">
        <f t="shared" si="245"/>
        <v>99</v>
      </c>
      <c r="G343" s="176">
        <f t="shared" si="246"/>
        <v>0</v>
      </c>
      <c r="H343" s="189">
        <f t="shared" si="247"/>
        <v>88</v>
      </c>
      <c r="I343" s="181">
        <f t="shared" si="248"/>
        <v>90</v>
      </c>
      <c r="J343" s="208">
        <f t="shared" si="249"/>
        <v>0</v>
      </c>
      <c r="K343" s="116">
        <f t="shared" si="250"/>
        <v>88</v>
      </c>
      <c r="L343" s="118">
        <f t="shared" si="251"/>
        <v>79</v>
      </c>
      <c r="M343" s="187">
        <f t="shared" si="252"/>
        <v>69</v>
      </c>
      <c r="N343" s="191">
        <f t="shared" si="253"/>
        <v>40</v>
      </c>
      <c r="O343" s="38" t="str">
        <f t="shared" si="221"/>
        <v>低速</v>
      </c>
      <c r="P343" s="185" t="str">
        <f t="shared" si="222"/>
        <v>長</v>
      </c>
      <c r="Q343" s="460">
        <f t="shared" si="254"/>
        <v>105</v>
      </c>
      <c r="R343" s="461">
        <f t="shared" si="255"/>
        <v>140</v>
      </c>
      <c r="S343" s="265"/>
      <c r="T343" s="554">
        <f t="shared" si="256"/>
        <v>4</v>
      </c>
      <c r="U343" s="555" t="str">
        <f t="shared" si="226"/>
        <v>試製41cm三連装砲</v>
      </c>
      <c r="V343" s="554">
        <f t="shared" si="257"/>
        <v>4</v>
      </c>
      <c r="W343" s="555" t="str">
        <f t="shared" si="228"/>
        <v>41cm連装砲</v>
      </c>
      <c r="X343" s="554">
        <f t="shared" si="258"/>
        <v>9</v>
      </c>
      <c r="Y343" s="555" t="str">
        <f t="shared" si="230"/>
        <v>12cm30連装噴進砲</v>
      </c>
      <c r="Z343" s="554">
        <f t="shared" si="259"/>
        <v>23</v>
      </c>
      <c r="AA343" s="555" t="str">
        <f t="shared" si="232"/>
        <v>瑞雲12型</v>
      </c>
      <c r="AB343" s="265"/>
      <c r="AC343" s="185" t="str">
        <f t="shared" si="260"/>
        <v>-</v>
      </c>
      <c r="AD343" s="267" t="str">
        <f t="shared" si="261"/>
        <v>-</v>
      </c>
      <c r="AE343" s="38" t="str">
        <f t="shared" si="262"/>
        <v>-</v>
      </c>
      <c r="AF343" s="462" t="str">
        <f t="shared" si="263"/>
        <v>-</v>
      </c>
      <c r="AG343" s="262"/>
      <c r="AH343" s="460">
        <f t="shared" si="264"/>
        <v>12</v>
      </c>
      <c r="AI343" s="38">
        <f t="shared" si="265"/>
        <v>15</v>
      </c>
      <c r="AJ343" s="462">
        <f t="shared" si="266"/>
        <v>38</v>
      </c>
      <c r="AK343" s="463">
        <f t="shared" si="267"/>
        <v>5</v>
      </c>
      <c r="AL343" s="259">
        <f t="shared" si="268"/>
        <v>5</v>
      </c>
      <c r="AM343" s="176">
        <f t="shared" si="269"/>
        <v>0</v>
      </c>
      <c r="AN343" s="189">
        <f t="shared" si="270"/>
        <v>3</v>
      </c>
      <c r="AO343" s="181">
        <f t="shared" si="271"/>
        <v>4</v>
      </c>
      <c r="AP343" s="265"/>
      <c r="AQ343" s="169"/>
    </row>
    <row r="344" spans="2:43">
      <c r="B344" s="167">
        <v>212</v>
      </c>
      <c r="C344" s="168" t="s">
        <v>659</v>
      </c>
      <c r="D344" s="45" t="str">
        <f t="shared" si="210"/>
        <v>航空戦艦</v>
      </c>
      <c r="E344" s="174">
        <f t="shared" si="211"/>
        <v>85</v>
      </c>
      <c r="F344" s="183">
        <f t="shared" si="245"/>
        <v>98</v>
      </c>
      <c r="G344" s="176">
        <f t="shared" si="246"/>
        <v>0</v>
      </c>
      <c r="H344" s="189">
        <f t="shared" si="247"/>
        <v>87</v>
      </c>
      <c r="I344" s="181">
        <f t="shared" si="248"/>
        <v>91</v>
      </c>
      <c r="J344" s="208">
        <f t="shared" si="249"/>
        <v>0</v>
      </c>
      <c r="K344" s="116">
        <f t="shared" si="250"/>
        <v>88</v>
      </c>
      <c r="L344" s="118">
        <f t="shared" si="251"/>
        <v>79</v>
      </c>
      <c r="M344" s="187">
        <f t="shared" si="252"/>
        <v>70</v>
      </c>
      <c r="N344" s="191">
        <f t="shared" si="253"/>
        <v>40</v>
      </c>
      <c r="O344" s="38" t="str">
        <f t="shared" si="221"/>
        <v>低速</v>
      </c>
      <c r="P344" s="185" t="str">
        <f t="shared" si="222"/>
        <v>長</v>
      </c>
      <c r="Q344" s="460">
        <f t="shared" si="254"/>
        <v>105</v>
      </c>
      <c r="R344" s="461">
        <f t="shared" si="255"/>
        <v>140</v>
      </c>
      <c r="S344" s="265"/>
      <c r="T344" s="554">
        <f t="shared" si="256"/>
        <v>4</v>
      </c>
      <c r="U344" s="555" t="str">
        <f t="shared" si="226"/>
        <v>試製41cm三連装砲</v>
      </c>
      <c r="V344" s="554">
        <f t="shared" si="257"/>
        <v>4</v>
      </c>
      <c r="W344" s="555" t="str">
        <f t="shared" si="228"/>
        <v>41cm連装砲</v>
      </c>
      <c r="X344" s="554">
        <f t="shared" si="258"/>
        <v>9</v>
      </c>
      <c r="Y344" s="555" t="str">
        <f t="shared" si="230"/>
        <v>探照灯</v>
      </c>
      <c r="Z344" s="554">
        <f t="shared" si="259"/>
        <v>23</v>
      </c>
      <c r="AA344" s="555" t="str">
        <f t="shared" si="232"/>
        <v>瑞雲12型</v>
      </c>
      <c r="AB344" s="265"/>
      <c r="AC344" s="185" t="str">
        <f t="shared" si="260"/>
        <v>-</v>
      </c>
      <c r="AD344" s="267" t="str">
        <f t="shared" si="261"/>
        <v>-</v>
      </c>
      <c r="AE344" s="38" t="str">
        <f t="shared" si="262"/>
        <v>-</v>
      </c>
      <c r="AF344" s="462" t="str">
        <f t="shared" si="263"/>
        <v>-</v>
      </c>
      <c r="AG344" s="262"/>
      <c r="AH344" s="460">
        <f t="shared" si="264"/>
        <v>12</v>
      </c>
      <c r="AI344" s="38">
        <f t="shared" si="265"/>
        <v>15</v>
      </c>
      <c r="AJ344" s="462">
        <f t="shared" si="266"/>
        <v>38</v>
      </c>
      <c r="AK344" s="463">
        <f t="shared" si="267"/>
        <v>5</v>
      </c>
      <c r="AL344" s="259">
        <f t="shared" si="268"/>
        <v>5</v>
      </c>
      <c r="AM344" s="176">
        <f t="shared" si="269"/>
        <v>0</v>
      </c>
      <c r="AN344" s="189">
        <f t="shared" si="270"/>
        <v>3</v>
      </c>
      <c r="AO344" s="181">
        <f t="shared" si="271"/>
        <v>4</v>
      </c>
      <c r="AP344" s="265"/>
      <c r="AQ344" s="169"/>
    </row>
    <row r="345" spans="2:43">
      <c r="B345" s="167" t="s">
        <v>1416</v>
      </c>
      <c r="C345" s="168" t="s">
        <v>660</v>
      </c>
      <c r="D345" s="45" t="str">
        <f t="shared" si="210"/>
        <v>駆逐艦</v>
      </c>
      <c r="E345" s="174">
        <f t="shared" si="211"/>
        <v>20</v>
      </c>
      <c r="F345" s="183">
        <f t="shared" si="245"/>
        <v>29</v>
      </c>
      <c r="G345" s="176">
        <f t="shared" si="246"/>
        <v>69</v>
      </c>
      <c r="H345" s="189">
        <f t="shared" si="247"/>
        <v>39</v>
      </c>
      <c r="I345" s="181">
        <f t="shared" si="248"/>
        <v>19</v>
      </c>
      <c r="J345" s="208">
        <f t="shared" si="249"/>
        <v>64</v>
      </c>
      <c r="K345" s="116">
        <f t="shared" si="250"/>
        <v>99</v>
      </c>
      <c r="L345" s="118">
        <f t="shared" si="251"/>
        <v>26</v>
      </c>
      <c r="M345" s="187">
        <f t="shared" si="252"/>
        <v>49</v>
      </c>
      <c r="N345" s="191">
        <f t="shared" si="253"/>
        <v>0</v>
      </c>
      <c r="O345" s="38" t="str">
        <f t="shared" si="221"/>
        <v>高速</v>
      </c>
      <c r="P345" s="185" t="str">
        <f t="shared" si="222"/>
        <v>短</v>
      </c>
      <c r="Q345" s="460">
        <f t="shared" si="254"/>
        <v>15</v>
      </c>
      <c r="R345" s="461">
        <f t="shared" si="255"/>
        <v>20</v>
      </c>
      <c r="S345" s="265"/>
      <c r="T345" s="554">
        <f t="shared" si="256"/>
        <v>0</v>
      </c>
      <c r="U345" s="555" t="str">
        <f t="shared" si="226"/>
        <v>12.7cm連装砲</v>
      </c>
      <c r="V345" s="554">
        <f t="shared" si="257"/>
        <v>0</v>
      </c>
      <c r="W345" s="555" t="str">
        <f t="shared" si="228"/>
        <v>61cm四連装魚雷</v>
      </c>
      <c r="X345" s="554">
        <f t="shared" si="258"/>
        <v>0</v>
      </c>
      <c r="Y345" s="555" t="str">
        <f t="shared" si="230"/>
        <v>-</v>
      </c>
      <c r="Z345" s="554">
        <f t="shared" si="259"/>
        <v>0</v>
      </c>
      <c r="AA345" s="555" t="str">
        <f t="shared" si="232"/>
        <v>-</v>
      </c>
      <c r="AB345" s="265"/>
      <c r="AC345" s="185">
        <f t="shared" si="260"/>
        <v>35</v>
      </c>
      <c r="AD345" s="267" t="str">
        <f t="shared" si="261"/>
        <v>-</v>
      </c>
      <c r="AE345" s="38">
        <f t="shared" si="262"/>
        <v>110</v>
      </c>
      <c r="AF345" s="462">
        <f t="shared" si="263"/>
        <v>140</v>
      </c>
      <c r="AG345" s="262"/>
      <c r="AH345" s="460">
        <f t="shared" si="264"/>
        <v>1</v>
      </c>
      <c r="AI345" s="38">
        <f t="shared" si="265"/>
        <v>1</v>
      </c>
      <c r="AJ345" s="462">
        <f t="shared" si="266"/>
        <v>5</v>
      </c>
      <c r="AK345" s="463">
        <f t="shared" si="267"/>
        <v>0</v>
      </c>
      <c r="AL345" s="259">
        <f t="shared" si="268"/>
        <v>0</v>
      </c>
      <c r="AM345" s="176">
        <f t="shared" si="269"/>
        <v>1</v>
      </c>
      <c r="AN345" s="189">
        <f t="shared" si="270"/>
        <v>0</v>
      </c>
      <c r="AO345" s="181">
        <f t="shared" si="271"/>
        <v>1</v>
      </c>
      <c r="AP345" s="265"/>
      <c r="AQ345" s="169"/>
    </row>
    <row r="346" spans="2:43">
      <c r="B346" s="167" t="s">
        <v>1417</v>
      </c>
      <c r="C346" s="168" t="s">
        <v>597</v>
      </c>
      <c r="D346" s="45" t="str">
        <f t="shared" si="210"/>
        <v>駆逐艦</v>
      </c>
      <c r="E346" s="174">
        <f t="shared" si="211"/>
        <v>36</v>
      </c>
      <c r="F346" s="183">
        <f t="shared" si="245"/>
        <v>49</v>
      </c>
      <c r="G346" s="176">
        <f t="shared" si="246"/>
        <v>79</v>
      </c>
      <c r="H346" s="189">
        <f t="shared" si="247"/>
        <v>49</v>
      </c>
      <c r="I346" s="181">
        <f t="shared" si="248"/>
        <v>49</v>
      </c>
      <c r="J346" s="208">
        <f t="shared" si="249"/>
        <v>78</v>
      </c>
      <c r="K346" s="116">
        <f t="shared" si="250"/>
        <v>113</v>
      </c>
      <c r="L346" s="118">
        <f t="shared" si="251"/>
        <v>56</v>
      </c>
      <c r="M346" s="187">
        <f t="shared" si="252"/>
        <v>59</v>
      </c>
      <c r="N346" s="191">
        <f t="shared" si="253"/>
        <v>0</v>
      </c>
      <c r="O346" s="38" t="str">
        <f t="shared" si="221"/>
        <v>高速</v>
      </c>
      <c r="P346" s="185" t="str">
        <f t="shared" si="222"/>
        <v>短</v>
      </c>
      <c r="Q346" s="460">
        <f t="shared" si="254"/>
        <v>15</v>
      </c>
      <c r="R346" s="461">
        <f t="shared" si="255"/>
        <v>20</v>
      </c>
      <c r="S346" s="265"/>
      <c r="T346" s="554">
        <f t="shared" si="256"/>
        <v>0</v>
      </c>
      <c r="U346" s="555" t="str">
        <f t="shared" si="226"/>
        <v>12.7cm連装高角砲(後期型)</v>
      </c>
      <c r="V346" s="554">
        <f t="shared" si="257"/>
        <v>0</v>
      </c>
      <c r="W346" s="555" t="str">
        <f t="shared" si="228"/>
        <v>九四式爆雷投射機</v>
      </c>
      <c r="X346" s="554">
        <f t="shared" si="258"/>
        <v>0</v>
      </c>
      <c r="Y346" s="555" t="str">
        <f t="shared" si="230"/>
        <v>-</v>
      </c>
      <c r="Z346" s="554">
        <f t="shared" si="259"/>
        <v>0</v>
      </c>
      <c r="AA346" s="555" t="str">
        <f t="shared" si="232"/>
        <v>-</v>
      </c>
      <c r="AB346" s="265"/>
      <c r="AC346" s="185" t="str">
        <f t="shared" si="260"/>
        <v>-</v>
      </c>
      <c r="AD346" s="267" t="str">
        <f t="shared" si="261"/>
        <v>-</v>
      </c>
      <c r="AE346" s="38" t="str">
        <f t="shared" si="262"/>
        <v>-</v>
      </c>
      <c r="AF346" s="462" t="str">
        <f t="shared" si="263"/>
        <v>-</v>
      </c>
      <c r="AG346" s="262"/>
      <c r="AH346" s="460">
        <f t="shared" si="264"/>
        <v>1</v>
      </c>
      <c r="AI346" s="38">
        <f t="shared" si="265"/>
        <v>2</v>
      </c>
      <c r="AJ346" s="462">
        <f t="shared" si="266"/>
        <v>10</v>
      </c>
      <c r="AK346" s="463">
        <f t="shared" si="267"/>
        <v>0</v>
      </c>
      <c r="AL346" s="259">
        <f t="shared" si="268"/>
        <v>1</v>
      </c>
      <c r="AM346" s="176">
        <f t="shared" si="269"/>
        <v>1</v>
      </c>
      <c r="AN346" s="189">
        <f t="shared" si="270"/>
        <v>1</v>
      </c>
      <c r="AO346" s="181">
        <f t="shared" si="271"/>
        <v>1</v>
      </c>
      <c r="AP346" s="265"/>
      <c r="AQ346" s="169"/>
    </row>
    <row r="347" spans="2:43">
      <c r="B347" s="167" t="s">
        <v>1418</v>
      </c>
      <c r="C347" s="168" t="s">
        <v>661</v>
      </c>
      <c r="D347" s="45" t="str">
        <f t="shared" si="210"/>
        <v>駆逐艦</v>
      </c>
      <c r="E347" s="174">
        <f t="shared" si="211"/>
        <v>20</v>
      </c>
      <c r="F347" s="183">
        <f t="shared" si="245"/>
        <v>29</v>
      </c>
      <c r="G347" s="176">
        <f t="shared" si="246"/>
        <v>69</v>
      </c>
      <c r="H347" s="189">
        <f t="shared" si="247"/>
        <v>39</v>
      </c>
      <c r="I347" s="181">
        <f t="shared" si="248"/>
        <v>19</v>
      </c>
      <c r="J347" s="208">
        <f t="shared" si="249"/>
        <v>65</v>
      </c>
      <c r="K347" s="116">
        <f t="shared" si="250"/>
        <v>99</v>
      </c>
      <c r="L347" s="118">
        <f t="shared" si="251"/>
        <v>26</v>
      </c>
      <c r="M347" s="187">
        <f t="shared" si="252"/>
        <v>49</v>
      </c>
      <c r="N347" s="191">
        <f t="shared" si="253"/>
        <v>0</v>
      </c>
      <c r="O347" s="38" t="str">
        <f t="shared" si="221"/>
        <v>高速</v>
      </c>
      <c r="P347" s="185" t="str">
        <f t="shared" si="222"/>
        <v>短</v>
      </c>
      <c r="Q347" s="171">
        <f t="shared" si="254"/>
        <v>15</v>
      </c>
      <c r="R347" s="180">
        <f t="shared" si="255"/>
        <v>20</v>
      </c>
      <c r="S347" s="265"/>
      <c r="T347" s="554">
        <f t="shared" si="256"/>
        <v>0</v>
      </c>
      <c r="U347" s="555" t="str">
        <f t="shared" si="226"/>
        <v>12.7cm連装砲</v>
      </c>
      <c r="V347" s="554">
        <f t="shared" si="257"/>
        <v>0</v>
      </c>
      <c r="W347" s="555" t="str">
        <f t="shared" si="228"/>
        <v>61cm四連装魚雷</v>
      </c>
      <c r="X347" s="554">
        <f t="shared" si="258"/>
        <v>0</v>
      </c>
      <c r="Y347" s="555" t="str">
        <f t="shared" si="230"/>
        <v>-</v>
      </c>
      <c r="Z347" s="554">
        <f t="shared" si="259"/>
        <v>0</v>
      </c>
      <c r="AA347" s="555" t="str">
        <f t="shared" si="232"/>
        <v>-</v>
      </c>
      <c r="AB347" s="265"/>
      <c r="AC347" s="185">
        <f t="shared" si="260"/>
        <v>35</v>
      </c>
      <c r="AD347" s="267" t="str">
        <f t="shared" si="261"/>
        <v>-</v>
      </c>
      <c r="AE347" s="38">
        <f t="shared" si="262"/>
        <v>110</v>
      </c>
      <c r="AF347" s="52">
        <f t="shared" si="263"/>
        <v>140</v>
      </c>
      <c r="AG347" s="262"/>
      <c r="AH347" s="171">
        <f t="shared" si="264"/>
        <v>1</v>
      </c>
      <c r="AI347" s="38">
        <f t="shared" si="265"/>
        <v>1</v>
      </c>
      <c r="AJ347" s="52">
        <f t="shared" si="266"/>
        <v>5</v>
      </c>
      <c r="AK347" s="41">
        <f t="shared" si="267"/>
        <v>0</v>
      </c>
      <c r="AL347" s="259">
        <f t="shared" si="268"/>
        <v>0</v>
      </c>
      <c r="AM347" s="176">
        <f t="shared" si="269"/>
        <v>1</v>
      </c>
      <c r="AN347" s="189">
        <f t="shared" si="270"/>
        <v>0</v>
      </c>
      <c r="AO347" s="181">
        <f t="shared" si="271"/>
        <v>1</v>
      </c>
      <c r="AP347" s="265"/>
      <c r="AQ347" s="169"/>
    </row>
    <row r="348" spans="2:43">
      <c r="B348" s="167" t="s">
        <v>1419</v>
      </c>
      <c r="C348" s="168" t="s">
        <v>599</v>
      </c>
      <c r="D348" s="45" t="str">
        <f t="shared" si="210"/>
        <v>駆逐艦</v>
      </c>
      <c r="E348" s="174">
        <f t="shared" si="211"/>
        <v>36</v>
      </c>
      <c r="F348" s="183">
        <f t="shared" si="245"/>
        <v>49</v>
      </c>
      <c r="G348" s="176">
        <f t="shared" si="246"/>
        <v>79</v>
      </c>
      <c r="H348" s="189">
        <f t="shared" si="247"/>
        <v>49</v>
      </c>
      <c r="I348" s="181">
        <f t="shared" si="248"/>
        <v>48</v>
      </c>
      <c r="J348" s="208">
        <f t="shared" si="249"/>
        <v>84</v>
      </c>
      <c r="K348" s="116">
        <f t="shared" si="250"/>
        <v>113</v>
      </c>
      <c r="L348" s="118">
        <f t="shared" si="251"/>
        <v>56</v>
      </c>
      <c r="M348" s="187">
        <f t="shared" si="252"/>
        <v>58</v>
      </c>
      <c r="N348" s="191">
        <f t="shared" si="253"/>
        <v>0</v>
      </c>
      <c r="O348" s="38" t="str">
        <f t="shared" si="221"/>
        <v>高速</v>
      </c>
      <c r="P348" s="185" t="str">
        <f t="shared" si="222"/>
        <v>短</v>
      </c>
      <c r="Q348" s="171">
        <f t="shared" si="254"/>
        <v>15</v>
      </c>
      <c r="R348" s="180">
        <f t="shared" si="255"/>
        <v>20</v>
      </c>
      <c r="S348" s="265"/>
      <c r="T348" s="554">
        <f t="shared" si="256"/>
        <v>0</v>
      </c>
      <c r="U348" s="555" t="str">
        <f t="shared" si="226"/>
        <v>12.7cm連装高角砲(後期型)</v>
      </c>
      <c r="V348" s="554">
        <f t="shared" si="257"/>
        <v>0</v>
      </c>
      <c r="W348" s="555" t="str">
        <f t="shared" si="228"/>
        <v>九四式爆雷投射機</v>
      </c>
      <c r="X348" s="554">
        <f t="shared" si="258"/>
        <v>0</v>
      </c>
      <c r="Y348" s="555" t="str">
        <f t="shared" si="230"/>
        <v>-</v>
      </c>
      <c r="Z348" s="554">
        <f t="shared" si="259"/>
        <v>0</v>
      </c>
      <c r="AA348" s="555" t="str">
        <f t="shared" si="232"/>
        <v>-</v>
      </c>
      <c r="AB348" s="265"/>
      <c r="AC348" s="185" t="str">
        <f t="shared" si="260"/>
        <v>-</v>
      </c>
      <c r="AD348" s="267" t="str">
        <f t="shared" si="261"/>
        <v>-</v>
      </c>
      <c r="AE348" s="38" t="str">
        <f t="shared" si="262"/>
        <v>-</v>
      </c>
      <c r="AF348" s="52" t="str">
        <f t="shared" si="263"/>
        <v>-</v>
      </c>
      <c r="AG348" s="262"/>
      <c r="AH348" s="171">
        <f t="shared" si="264"/>
        <v>1</v>
      </c>
      <c r="AI348" s="38">
        <f t="shared" si="265"/>
        <v>2</v>
      </c>
      <c r="AJ348" s="52">
        <f t="shared" si="266"/>
        <v>10</v>
      </c>
      <c r="AK348" s="41">
        <f t="shared" si="267"/>
        <v>0</v>
      </c>
      <c r="AL348" s="259">
        <f t="shared" si="268"/>
        <v>1</v>
      </c>
      <c r="AM348" s="176">
        <f t="shared" si="269"/>
        <v>1</v>
      </c>
      <c r="AN348" s="189">
        <f t="shared" si="270"/>
        <v>1</v>
      </c>
      <c r="AO348" s="181">
        <f t="shared" si="271"/>
        <v>1</v>
      </c>
      <c r="AP348" s="265"/>
      <c r="AQ348" s="169"/>
    </row>
    <row r="349" spans="2:43">
      <c r="B349" s="167" t="s">
        <v>1420</v>
      </c>
      <c r="C349" s="168" t="s">
        <v>662</v>
      </c>
      <c r="D349" s="45" t="str">
        <f t="shared" si="210"/>
        <v>駆逐艦</v>
      </c>
      <c r="E349" s="174">
        <f t="shared" si="211"/>
        <v>20</v>
      </c>
      <c r="F349" s="183">
        <f t="shared" si="245"/>
        <v>29</v>
      </c>
      <c r="G349" s="176">
        <f t="shared" si="246"/>
        <v>69</v>
      </c>
      <c r="H349" s="189">
        <f t="shared" si="247"/>
        <v>44</v>
      </c>
      <c r="I349" s="181">
        <f t="shared" si="248"/>
        <v>19</v>
      </c>
      <c r="J349" s="208">
        <f t="shared" si="249"/>
        <v>63</v>
      </c>
      <c r="K349" s="116">
        <f t="shared" si="250"/>
        <v>98</v>
      </c>
      <c r="L349" s="118">
        <f t="shared" si="251"/>
        <v>25</v>
      </c>
      <c r="M349" s="187">
        <f t="shared" si="252"/>
        <v>49</v>
      </c>
      <c r="N349" s="191">
        <f t="shared" si="253"/>
        <v>0</v>
      </c>
      <c r="O349" s="38" t="str">
        <f t="shared" si="221"/>
        <v>高速</v>
      </c>
      <c r="P349" s="185" t="str">
        <f t="shared" si="222"/>
        <v>短</v>
      </c>
      <c r="Q349" s="460">
        <f t="shared" si="254"/>
        <v>15</v>
      </c>
      <c r="R349" s="461">
        <f t="shared" si="255"/>
        <v>20</v>
      </c>
      <c r="S349" s="265"/>
      <c r="T349" s="554">
        <f t="shared" si="256"/>
        <v>0</v>
      </c>
      <c r="U349" s="555" t="str">
        <f t="shared" si="226"/>
        <v>12.7cm連装砲</v>
      </c>
      <c r="V349" s="554">
        <f t="shared" si="257"/>
        <v>0</v>
      </c>
      <c r="W349" s="555" t="str">
        <f t="shared" si="228"/>
        <v>61cm四連装魚雷</v>
      </c>
      <c r="X349" s="554">
        <f t="shared" si="258"/>
        <v>0</v>
      </c>
      <c r="Y349" s="555" t="str">
        <f t="shared" si="230"/>
        <v>-</v>
      </c>
      <c r="Z349" s="554">
        <f t="shared" si="259"/>
        <v>0</v>
      </c>
      <c r="AA349" s="555" t="str">
        <f t="shared" si="232"/>
        <v>-</v>
      </c>
      <c r="AB349" s="265"/>
      <c r="AC349" s="185">
        <f t="shared" si="260"/>
        <v>35</v>
      </c>
      <c r="AD349" s="267" t="str">
        <f t="shared" si="261"/>
        <v>-</v>
      </c>
      <c r="AE349" s="38">
        <f t="shared" si="262"/>
        <v>110</v>
      </c>
      <c r="AF349" s="462">
        <f t="shared" si="263"/>
        <v>140</v>
      </c>
      <c r="AG349" s="262"/>
      <c r="AH349" s="460">
        <f t="shared" si="264"/>
        <v>1</v>
      </c>
      <c r="AI349" s="38">
        <f t="shared" si="265"/>
        <v>1</v>
      </c>
      <c r="AJ349" s="462">
        <f t="shared" si="266"/>
        <v>6</v>
      </c>
      <c r="AK349" s="463">
        <f t="shared" si="267"/>
        <v>0</v>
      </c>
      <c r="AL349" s="259">
        <f t="shared" si="268"/>
        <v>0</v>
      </c>
      <c r="AM349" s="176">
        <f t="shared" si="269"/>
        <v>1</v>
      </c>
      <c r="AN349" s="189">
        <f t="shared" si="270"/>
        <v>0</v>
      </c>
      <c r="AO349" s="181">
        <f t="shared" si="271"/>
        <v>1</v>
      </c>
      <c r="AP349" s="265"/>
      <c r="AQ349" s="169"/>
    </row>
    <row r="350" spans="2:43">
      <c r="B350" s="167" t="s">
        <v>1421</v>
      </c>
      <c r="C350" s="168" t="s">
        <v>601</v>
      </c>
      <c r="D350" s="45" t="str">
        <f t="shared" si="210"/>
        <v>駆逐艦</v>
      </c>
      <c r="E350" s="174">
        <f t="shared" si="211"/>
        <v>37</v>
      </c>
      <c r="F350" s="183">
        <f t="shared" si="245"/>
        <v>48</v>
      </c>
      <c r="G350" s="176">
        <f t="shared" si="246"/>
        <v>79</v>
      </c>
      <c r="H350" s="189">
        <f t="shared" si="247"/>
        <v>49</v>
      </c>
      <c r="I350" s="181">
        <f t="shared" si="248"/>
        <v>49</v>
      </c>
      <c r="J350" s="208">
        <f t="shared" si="249"/>
        <v>90</v>
      </c>
      <c r="K350" s="116">
        <f t="shared" si="250"/>
        <v>111</v>
      </c>
      <c r="L350" s="118">
        <f t="shared" si="251"/>
        <v>56</v>
      </c>
      <c r="M350" s="187">
        <f t="shared" si="252"/>
        <v>59</v>
      </c>
      <c r="N350" s="191">
        <f t="shared" si="253"/>
        <v>0</v>
      </c>
      <c r="O350" s="38" t="str">
        <f t="shared" si="221"/>
        <v>高速</v>
      </c>
      <c r="P350" s="185" t="str">
        <f t="shared" si="222"/>
        <v>短</v>
      </c>
      <c r="Q350" s="171">
        <f t="shared" si="254"/>
        <v>15</v>
      </c>
      <c r="R350" s="180">
        <f t="shared" si="255"/>
        <v>20</v>
      </c>
      <c r="S350" s="265"/>
      <c r="T350" s="554">
        <f t="shared" si="256"/>
        <v>0</v>
      </c>
      <c r="U350" s="555" t="str">
        <f t="shared" si="226"/>
        <v>12.7cm連装高角砲(後期型)</v>
      </c>
      <c r="V350" s="554">
        <f t="shared" si="257"/>
        <v>0</v>
      </c>
      <c r="W350" s="555" t="str">
        <f t="shared" si="228"/>
        <v>九三式水中聴音機</v>
      </c>
      <c r="X350" s="554">
        <f t="shared" si="258"/>
        <v>0</v>
      </c>
      <c r="Y350" s="555" t="str">
        <f t="shared" si="230"/>
        <v>-</v>
      </c>
      <c r="Z350" s="554">
        <f t="shared" si="259"/>
        <v>0</v>
      </c>
      <c r="AA350" s="555" t="str">
        <f t="shared" si="232"/>
        <v>-</v>
      </c>
      <c r="AB350" s="265"/>
      <c r="AC350" s="185" t="str">
        <f t="shared" si="260"/>
        <v>-</v>
      </c>
      <c r="AD350" s="267" t="str">
        <f t="shared" si="261"/>
        <v>-</v>
      </c>
      <c r="AE350" s="38" t="str">
        <f t="shared" si="262"/>
        <v>-</v>
      </c>
      <c r="AF350" s="52" t="str">
        <f t="shared" si="263"/>
        <v>-</v>
      </c>
      <c r="AG350" s="262"/>
      <c r="AH350" s="171">
        <f t="shared" si="264"/>
        <v>1</v>
      </c>
      <c r="AI350" s="38">
        <f t="shared" si="265"/>
        <v>2</v>
      </c>
      <c r="AJ350" s="52">
        <f t="shared" si="266"/>
        <v>10</v>
      </c>
      <c r="AK350" s="41">
        <f t="shared" si="267"/>
        <v>0</v>
      </c>
      <c r="AL350" s="259">
        <f t="shared" si="268"/>
        <v>1</v>
      </c>
      <c r="AM350" s="176">
        <f t="shared" si="269"/>
        <v>1</v>
      </c>
      <c r="AN350" s="189">
        <f t="shared" si="270"/>
        <v>1</v>
      </c>
      <c r="AO350" s="181">
        <f t="shared" si="271"/>
        <v>1</v>
      </c>
      <c r="AP350" s="265"/>
      <c r="AQ350" s="169"/>
    </row>
    <row r="351" spans="2:43">
      <c r="B351" s="167">
        <v>216</v>
      </c>
      <c r="C351" s="168" t="s">
        <v>663</v>
      </c>
      <c r="D351" s="45" t="str">
        <f t="shared" si="210"/>
        <v>重巡洋艦</v>
      </c>
      <c r="E351" s="174">
        <f t="shared" si="211"/>
        <v>60</v>
      </c>
      <c r="F351" s="183">
        <f t="shared" si="245"/>
        <v>77</v>
      </c>
      <c r="G351" s="176">
        <f t="shared" si="246"/>
        <v>75</v>
      </c>
      <c r="H351" s="189">
        <f t="shared" si="247"/>
        <v>64</v>
      </c>
      <c r="I351" s="181">
        <f t="shared" si="248"/>
        <v>72</v>
      </c>
      <c r="J351" s="208">
        <f t="shared" si="249"/>
        <v>0</v>
      </c>
      <c r="K351" s="116">
        <f t="shared" si="250"/>
        <v>98</v>
      </c>
      <c r="L351" s="118">
        <f t="shared" si="251"/>
        <v>77</v>
      </c>
      <c r="M351" s="187">
        <f t="shared" si="252"/>
        <v>64</v>
      </c>
      <c r="N351" s="191">
        <f t="shared" si="253"/>
        <v>8</v>
      </c>
      <c r="O351" s="38" t="str">
        <f t="shared" si="221"/>
        <v>高速</v>
      </c>
      <c r="P351" s="185" t="str">
        <f t="shared" si="222"/>
        <v>中</v>
      </c>
      <c r="Q351" s="171">
        <f t="shared" si="254"/>
        <v>35</v>
      </c>
      <c r="R351" s="180">
        <f t="shared" si="255"/>
        <v>65</v>
      </c>
      <c r="S351" s="265"/>
      <c r="T351" s="554">
        <f t="shared" si="256"/>
        <v>2</v>
      </c>
      <c r="U351" s="555" t="str">
        <f t="shared" si="226"/>
        <v>20.3cm(2号)連装砲</v>
      </c>
      <c r="V351" s="554">
        <f t="shared" si="257"/>
        <v>2</v>
      </c>
      <c r="W351" s="555" t="str">
        <f t="shared" si="228"/>
        <v>20.3cm(2号)連装砲</v>
      </c>
      <c r="X351" s="554">
        <f t="shared" si="258"/>
        <v>2</v>
      </c>
      <c r="Y351" s="555" t="str">
        <f t="shared" si="230"/>
        <v>探照灯</v>
      </c>
      <c r="Z351" s="554">
        <f t="shared" si="259"/>
        <v>2</v>
      </c>
      <c r="AA351" s="555" t="str">
        <f t="shared" si="232"/>
        <v>-</v>
      </c>
      <c r="AB351" s="265"/>
      <c r="AC351" s="185" t="str">
        <f t="shared" si="260"/>
        <v>-</v>
      </c>
      <c r="AD351" s="267" t="str">
        <f t="shared" si="261"/>
        <v>-</v>
      </c>
      <c r="AE351" s="38" t="str">
        <f t="shared" si="262"/>
        <v>-</v>
      </c>
      <c r="AF351" s="52" t="str">
        <f t="shared" si="263"/>
        <v>-</v>
      </c>
      <c r="AG351" s="262"/>
      <c r="AH351" s="171">
        <f t="shared" si="264"/>
        <v>3</v>
      </c>
      <c r="AI351" s="38">
        <f t="shared" si="265"/>
        <v>7</v>
      </c>
      <c r="AJ351" s="52">
        <f t="shared" si="266"/>
        <v>16</v>
      </c>
      <c r="AK351" s="41">
        <f t="shared" si="267"/>
        <v>1</v>
      </c>
      <c r="AL351" s="259">
        <f t="shared" si="268"/>
        <v>2</v>
      </c>
      <c r="AM351" s="176">
        <f t="shared" si="269"/>
        <v>1</v>
      </c>
      <c r="AN351" s="189">
        <f t="shared" si="270"/>
        <v>1</v>
      </c>
      <c r="AO351" s="181">
        <f t="shared" si="271"/>
        <v>2</v>
      </c>
      <c r="AP351" s="265"/>
      <c r="AQ351" s="169"/>
    </row>
    <row r="352" spans="2:43">
      <c r="B352" s="167">
        <v>217</v>
      </c>
      <c r="C352" s="168" t="s">
        <v>664</v>
      </c>
      <c r="D352" s="45" t="str">
        <f t="shared" si="210"/>
        <v>重巡洋艦</v>
      </c>
      <c r="E352" s="174">
        <f t="shared" si="211"/>
        <v>59</v>
      </c>
      <c r="F352" s="183">
        <f t="shared" si="245"/>
        <v>78</v>
      </c>
      <c r="G352" s="176">
        <f t="shared" si="246"/>
        <v>77</v>
      </c>
      <c r="H352" s="189">
        <f t="shared" si="247"/>
        <v>65</v>
      </c>
      <c r="I352" s="181">
        <f t="shared" si="248"/>
        <v>72</v>
      </c>
      <c r="J352" s="208">
        <f t="shared" si="249"/>
        <v>0</v>
      </c>
      <c r="K352" s="116">
        <f t="shared" si="250"/>
        <v>97</v>
      </c>
      <c r="L352" s="118">
        <f t="shared" si="251"/>
        <v>78</v>
      </c>
      <c r="M352" s="187">
        <f t="shared" si="252"/>
        <v>62</v>
      </c>
      <c r="N352" s="191">
        <f t="shared" si="253"/>
        <v>8</v>
      </c>
      <c r="O352" s="38" t="str">
        <f t="shared" si="221"/>
        <v>高速</v>
      </c>
      <c r="P352" s="185" t="str">
        <f t="shared" si="222"/>
        <v>中</v>
      </c>
      <c r="Q352" s="171">
        <f t="shared" si="254"/>
        <v>35</v>
      </c>
      <c r="R352" s="180">
        <f t="shared" si="255"/>
        <v>65</v>
      </c>
      <c r="S352" s="265"/>
      <c r="T352" s="554">
        <f t="shared" si="256"/>
        <v>2</v>
      </c>
      <c r="U352" s="555" t="str">
        <f t="shared" si="226"/>
        <v>20.3cm(2号)連装砲</v>
      </c>
      <c r="V352" s="554">
        <f t="shared" si="257"/>
        <v>2</v>
      </c>
      <c r="W352" s="555" t="str">
        <f t="shared" si="228"/>
        <v>20.3cm(2号)連装砲</v>
      </c>
      <c r="X352" s="554">
        <f t="shared" si="258"/>
        <v>2</v>
      </c>
      <c r="Y352" s="555" t="str">
        <f t="shared" si="230"/>
        <v>探照灯</v>
      </c>
      <c r="Z352" s="554">
        <f t="shared" si="259"/>
        <v>2</v>
      </c>
      <c r="AA352" s="555" t="str">
        <f t="shared" si="232"/>
        <v>25mm連装機銃</v>
      </c>
      <c r="AB352" s="265"/>
      <c r="AC352" s="185" t="str">
        <f t="shared" si="260"/>
        <v>-</v>
      </c>
      <c r="AD352" s="267" t="str">
        <f t="shared" si="261"/>
        <v>-</v>
      </c>
      <c r="AE352" s="38" t="str">
        <f t="shared" si="262"/>
        <v>-</v>
      </c>
      <c r="AF352" s="52" t="str">
        <f t="shared" si="263"/>
        <v>-</v>
      </c>
      <c r="AG352" s="262"/>
      <c r="AH352" s="171">
        <f t="shared" si="264"/>
        <v>3</v>
      </c>
      <c r="AI352" s="38">
        <f t="shared" si="265"/>
        <v>7</v>
      </c>
      <c r="AJ352" s="52">
        <f t="shared" si="266"/>
        <v>16</v>
      </c>
      <c r="AK352" s="41">
        <f t="shared" si="267"/>
        <v>1</v>
      </c>
      <c r="AL352" s="259">
        <f t="shared" si="268"/>
        <v>2</v>
      </c>
      <c r="AM352" s="176">
        <f t="shared" si="269"/>
        <v>1</v>
      </c>
      <c r="AN352" s="189">
        <f t="shared" si="270"/>
        <v>1</v>
      </c>
      <c r="AO352" s="181">
        <f t="shared" si="271"/>
        <v>2</v>
      </c>
      <c r="AP352" s="265"/>
      <c r="AQ352" s="169"/>
    </row>
    <row r="353" spans="2:43">
      <c r="B353" s="167">
        <v>218</v>
      </c>
      <c r="C353" s="168" t="s">
        <v>665</v>
      </c>
      <c r="D353" s="45" t="str">
        <f t="shared" si="210"/>
        <v>駆逐艦</v>
      </c>
      <c r="E353" s="174">
        <f t="shared" si="211"/>
        <v>32</v>
      </c>
      <c r="F353" s="183">
        <f t="shared" si="245"/>
        <v>42</v>
      </c>
      <c r="G353" s="176">
        <f t="shared" si="246"/>
        <v>78</v>
      </c>
      <c r="H353" s="189">
        <f t="shared" si="247"/>
        <v>82</v>
      </c>
      <c r="I353" s="181">
        <f t="shared" si="248"/>
        <v>45</v>
      </c>
      <c r="J353" s="208">
        <f t="shared" si="249"/>
        <v>109</v>
      </c>
      <c r="K353" s="116">
        <f t="shared" si="250"/>
        <v>116</v>
      </c>
      <c r="L353" s="118">
        <f t="shared" si="251"/>
        <v>64</v>
      </c>
      <c r="M353" s="187">
        <f t="shared" si="252"/>
        <v>79</v>
      </c>
      <c r="N353" s="191">
        <f t="shared" si="253"/>
        <v>0</v>
      </c>
      <c r="O353" s="38" t="str">
        <f t="shared" si="221"/>
        <v>高速</v>
      </c>
      <c r="P353" s="185" t="str">
        <f t="shared" si="222"/>
        <v>短</v>
      </c>
      <c r="Q353" s="460">
        <f t="shared" si="254"/>
        <v>15</v>
      </c>
      <c r="R353" s="461">
        <f t="shared" si="255"/>
        <v>15</v>
      </c>
      <c r="S353" s="265"/>
      <c r="T353" s="554">
        <f t="shared" si="256"/>
        <v>0</v>
      </c>
      <c r="U353" s="555" t="str">
        <f t="shared" si="226"/>
        <v>25mm三連装機銃 集中配備</v>
      </c>
      <c r="V353" s="554">
        <f t="shared" si="257"/>
        <v>0</v>
      </c>
      <c r="W353" s="555" t="str">
        <f t="shared" si="228"/>
        <v>61cm三連装(酸素)魚雷</v>
      </c>
      <c r="X353" s="554">
        <f t="shared" si="258"/>
        <v>0</v>
      </c>
      <c r="Y353" s="555" t="str">
        <f t="shared" si="230"/>
        <v>13号対空電探改</v>
      </c>
      <c r="Z353" s="554">
        <f t="shared" si="259"/>
        <v>0</v>
      </c>
      <c r="AA353" s="555" t="str">
        <f t="shared" si="232"/>
        <v>-</v>
      </c>
      <c r="AB353" s="265"/>
      <c r="AC353" s="185" t="str">
        <f t="shared" si="260"/>
        <v>-</v>
      </c>
      <c r="AD353" s="267" t="str">
        <f t="shared" si="261"/>
        <v>-</v>
      </c>
      <c r="AE353" s="38" t="str">
        <f t="shared" si="262"/>
        <v>-</v>
      </c>
      <c r="AF353" s="462" t="str">
        <f t="shared" si="263"/>
        <v>-</v>
      </c>
      <c r="AG353" s="262"/>
      <c r="AH353" s="460">
        <f t="shared" si="264"/>
        <v>1</v>
      </c>
      <c r="AI353" s="38">
        <f t="shared" si="265"/>
        <v>2</v>
      </c>
      <c r="AJ353" s="462">
        <f t="shared" si="266"/>
        <v>7</v>
      </c>
      <c r="AK353" s="463">
        <f t="shared" si="267"/>
        <v>0</v>
      </c>
      <c r="AL353" s="259">
        <f t="shared" si="268"/>
        <v>1</v>
      </c>
      <c r="AM353" s="176">
        <f t="shared" si="269"/>
        <v>2</v>
      </c>
      <c r="AN353" s="189">
        <f t="shared" si="270"/>
        <v>2</v>
      </c>
      <c r="AO353" s="181">
        <f t="shared" si="271"/>
        <v>0</v>
      </c>
      <c r="AP353" s="265"/>
      <c r="AQ353" s="169"/>
    </row>
    <row r="354" spans="2:43">
      <c r="B354" s="167">
        <v>219</v>
      </c>
      <c r="C354" s="168" t="s">
        <v>666</v>
      </c>
      <c r="D354" s="45" t="str">
        <f t="shared" si="210"/>
        <v>駆逐艦</v>
      </c>
      <c r="E354" s="174">
        <f t="shared" si="211"/>
        <v>36</v>
      </c>
      <c r="F354" s="183">
        <f t="shared" si="245"/>
        <v>53</v>
      </c>
      <c r="G354" s="176">
        <f t="shared" si="246"/>
        <v>84</v>
      </c>
      <c r="H354" s="189">
        <f t="shared" si="247"/>
        <v>81</v>
      </c>
      <c r="I354" s="181">
        <f t="shared" si="248"/>
        <v>51</v>
      </c>
      <c r="J354" s="208">
        <f t="shared" si="249"/>
        <v>92</v>
      </c>
      <c r="K354" s="116">
        <f t="shared" si="250"/>
        <v>110</v>
      </c>
      <c r="L354" s="118">
        <f t="shared" si="251"/>
        <v>68</v>
      </c>
      <c r="M354" s="187">
        <f t="shared" si="252"/>
        <v>100</v>
      </c>
      <c r="N354" s="191">
        <f t="shared" si="253"/>
        <v>0</v>
      </c>
      <c r="O354" s="38" t="str">
        <f t="shared" si="221"/>
        <v>高速</v>
      </c>
      <c r="P354" s="185" t="str">
        <f t="shared" si="222"/>
        <v>短</v>
      </c>
      <c r="Q354" s="171">
        <f t="shared" si="254"/>
        <v>15</v>
      </c>
      <c r="R354" s="180">
        <f t="shared" si="255"/>
        <v>20</v>
      </c>
      <c r="S354" s="265"/>
      <c r="T354" s="554">
        <f t="shared" si="256"/>
        <v>0</v>
      </c>
      <c r="U354" s="555" t="str">
        <f t="shared" si="226"/>
        <v>12.7cm連装高角砲(後期型)</v>
      </c>
      <c r="V354" s="554">
        <f t="shared" si="257"/>
        <v>0</v>
      </c>
      <c r="W354" s="555" t="str">
        <f t="shared" si="228"/>
        <v>13号対空電探改</v>
      </c>
      <c r="X354" s="554">
        <f t="shared" si="258"/>
        <v>0</v>
      </c>
      <c r="Y354" s="555" t="str">
        <f t="shared" si="230"/>
        <v>91式高射装置</v>
      </c>
      <c r="Z354" s="554">
        <f t="shared" si="259"/>
        <v>0</v>
      </c>
      <c r="AA354" s="555" t="str">
        <f t="shared" si="232"/>
        <v>-</v>
      </c>
      <c r="AB354" s="265"/>
      <c r="AC354" s="185" t="str">
        <f t="shared" si="260"/>
        <v>-</v>
      </c>
      <c r="AD354" s="267" t="str">
        <f t="shared" si="261"/>
        <v>-</v>
      </c>
      <c r="AE354" s="38" t="str">
        <f t="shared" si="262"/>
        <v>-</v>
      </c>
      <c r="AF354" s="52" t="str">
        <f t="shared" si="263"/>
        <v>-</v>
      </c>
      <c r="AG354" s="262"/>
      <c r="AH354" s="171">
        <f t="shared" si="264"/>
        <v>1</v>
      </c>
      <c r="AI354" s="38">
        <f t="shared" si="265"/>
        <v>2</v>
      </c>
      <c r="AJ354" s="52">
        <f t="shared" si="266"/>
        <v>10</v>
      </c>
      <c r="AK354" s="41">
        <f t="shared" si="267"/>
        <v>0</v>
      </c>
      <c r="AL354" s="259">
        <f t="shared" si="268"/>
        <v>2</v>
      </c>
      <c r="AM354" s="176">
        <f t="shared" si="269"/>
        <v>2</v>
      </c>
      <c r="AN354" s="189">
        <f t="shared" si="270"/>
        <v>1</v>
      </c>
      <c r="AO354" s="181">
        <f t="shared" si="271"/>
        <v>1</v>
      </c>
      <c r="AP354" s="265"/>
      <c r="AQ354" s="169"/>
    </row>
    <row r="355" spans="2:43">
      <c r="B355" s="167">
        <v>220</v>
      </c>
      <c r="C355" s="168" t="s">
        <v>667</v>
      </c>
      <c r="D355" s="45" t="str">
        <f t="shared" si="210"/>
        <v>駆逐艦</v>
      </c>
      <c r="E355" s="174">
        <f t="shared" si="211"/>
        <v>36</v>
      </c>
      <c r="F355" s="183">
        <f t="shared" si="245"/>
        <v>57</v>
      </c>
      <c r="G355" s="176">
        <f t="shared" si="246"/>
        <v>89</v>
      </c>
      <c r="H355" s="189">
        <f t="shared" si="247"/>
        <v>74</v>
      </c>
      <c r="I355" s="181">
        <f t="shared" si="248"/>
        <v>50</v>
      </c>
      <c r="J355" s="208">
        <f t="shared" si="249"/>
        <v>92</v>
      </c>
      <c r="K355" s="116">
        <f t="shared" si="250"/>
        <v>112</v>
      </c>
      <c r="L355" s="118">
        <f t="shared" si="251"/>
        <v>60</v>
      </c>
      <c r="M355" s="187">
        <f t="shared" si="252"/>
        <v>57</v>
      </c>
      <c r="N355" s="191">
        <f t="shared" si="253"/>
        <v>0</v>
      </c>
      <c r="O355" s="38" t="str">
        <f t="shared" si="221"/>
        <v>高速</v>
      </c>
      <c r="P355" s="185" t="str">
        <f t="shared" si="222"/>
        <v>短</v>
      </c>
      <c r="Q355" s="171">
        <f t="shared" si="254"/>
        <v>15</v>
      </c>
      <c r="R355" s="180">
        <f t="shared" si="255"/>
        <v>20</v>
      </c>
      <c r="S355" s="265"/>
      <c r="T355" s="554">
        <f t="shared" si="256"/>
        <v>0</v>
      </c>
      <c r="U355" s="555" t="str">
        <f t="shared" si="226"/>
        <v>12.7cm連装高角砲(後期型)</v>
      </c>
      <c r="V355" s="554">
        <f t="shared" si="257"/>
        <v>0</v>
      </c>
      <c r="W355" s="555" t="str">
        <f t="shared" si="228"/>
        <v>12.7cm連装高角砲(後期型)</v>
      </c>
      <c r="X355" s="554">
        <f t="shared" si="258"/>
        <v>0</v>
      </c>
      <c r="Y355" s="555" t="str">
        <f t="shared" si="230"/>
        <v>61cm三連装(酸素)魚雷</v>
      </c>
      <c r="Z355" s="554">
        <f t="shared" si="259"/>
        <v>0</v>
      </c>
      <c r="AA355" s="555" t="str">
        <f t="shared" si="232"/>
        <v>-</v>
      </c>
      <c r="AB355" s="265"/>
      <c r="AC355" s="185" t="str">
        <f t="shared" si="260"/>
        <v>-</v>
      </c>
      <c r="AD355" s="267" t="str">
        <f t="shared" si="261"/>
        <v>-</v>
      </c>
      <c r="AE355" s="38" t="str">
        <f t="shared" si="262"/>
        <v>-</v>
      </c>
      <c r="AF355" s="52" t="str">
        <f t="shared" si="263"/>
        <v>-</v>
      </c>
      <c r="AG355" s="262"/>
      <c r="AH355" s="171">
        <f t="shared" si="264"/>
        <v>1</v>
      </c>
      <c r="AI355" s="38">
        <f t="shared" si="265"/>
        <v>2</v>
      </c>
      <c r="AJ355" s="52">
        <f t="shared" si="266"/>
        <v>10</v>
      </c>
      <c r="AK355" s="41">
        <f t="shared" si="267"/>
        <v>0</v>
      </c>
      <c r="AL355" s="259">
        <f t="shared" si="268"/>
        <v>1</v>
      </c>
      <c r="AM355" s="176">
        <f t="shared" si="269"/>
        <v>2</v>
      </c>
      <c r="AN355" s="189">
        <f t="shared" si="270"/>
        <v>1</v>
      </c>
      <c r="AO355" s="181">
        <f t="shared" si="271"/>
        <v>1</v>
      </c>
      <c r="AP355" s="265"/>
      <c r="AQ355" s="169"/>
    </row>
    <row r="356" spans="2:43">
      <c r="B356" s="167" t="s">
        <v>1422</v>
      </c>
      <c r="C356" s="168" t="s">
        <v>668</v>
      </c>
      <c r="D356" s="45" t="str">
        <f t="shared" si="210"/>
        <v>駆逐艦</v>
      </c>
      <c r="E356" s="174">
        <f t="shared" si="211"/>
        <v>24</v>
      </c>
      <c r="F356" s="183">
        <f t="shared" si="245"/>
        <v>48</v>
      </c>
      <c r="G356" s="176">
        <f t="shared" si="246"/>
        <v>48</v>
      </c>
      <c r="H356" s="189">
        <f t="shared" si="247"/>
        <v>104</v>
      </c>
      <c r="I356" s="181">
        <f t="shared" si="248"/>
        <v>27</v>
      </c>
      <c r="J356" s="208">
        <f t="shared" si="249"/>
        <v>83</v>
      </c>
      <c r="K356" s="116">
        <f t="shared" si="250"/>
        <v>104</v>
      </c>
      <c r="L356" s="118">
        <f t="shared" si="251"/>
        <v>40</v>
      </c>
      <c r="M356" s="187">
        <f t="shared" si="252"/>
        <v>59</v>
      </c>
      <c r="N356" s="191">
        <f t="shared" si="253"/>
        <v>0</v>
      </c>
      <c r="O356" s="38" t="str">
        <f t="shared" si="221"/>
        <v>高速</v>
      </c>
      <c r="P356" s="185" t="str">
        <f t="shared" si="222"/>
        <v>短</v>
      </c>
      <c r="Q356" s="171">
        <f t="shared" si="254"/>
        <v>20</v>
      </c>
      <c r="R356" s="180">
        <f t="shared" si="255"/>
        <v>25</v>
      </c>
      <c r="S356" s="265"/>
      <c r="T356" s="554">
        <f t="shared" si="256"/>
        <v>0</v>
      </c>
      <c r="U356" s="555" t="str">
        <f t="shared" si="226"/>
        <v>10cm連装高角砲+高射装置</v>
      </c>
      <c r="V356" s="554">
        <f t="shared" si="257"/>
        <v>0</v>
      </c>
      <c r="W356" s="555" t="str">
        <f t="shared" si="228"/>
        <v>61cm四連装(酸素)魚雷</v>
      </c>
      <c r="X356" s="554">
        <f t="shared" si="258"/>
        <v>0</v>
      </c>
      <c r="Y356" s="555" t="str">
        <f t="shared" si="230"/>
        <v>25mm連装機銃</v>
      </c>
      <c r="Z356" s="554">
        <f t="shared" si="259"/>
        <v>0</v>
      </c>
      <c r="AA356" s="555" t="str">
        <f t="shared" si="232"/>
        <v>-</v>
      </c>
      <c r="AB356" s="265"/>
      <c r="AC356" s="185">
        <f t="shared" si="260"/>
        <v>40</v>
      </c>
      <c r="AD356" s="267" t="str">
        <f t="shared" si="261"/>
        <v>-</v>
      </c>
      <c r="AE356" s="38">
        <f t="shared" si="262"/>
        <v>170</v>
      </c>
      <c r="AF356" s="52">
        <f t="shared" si="263"/>
        <v>270</v>
      </c>
      <c r="AG356" s="262"/>
      <c r="AH356" s="171">
        <f t="shared" si="264"/>
        <v>1</v>
      </c>
      <c r="AI356" s="38">
        <f t="shared" si="265"/>
        <v>2</v>
      </c>
      <c r="AJ356" s="52">
        <f t="shared" si="266"/>
        <v>13</v>
      </c>
      <c r="AK356" s="41">
        <f t="shared" si="267"/>
        <v>1</v>
      </c>
      <c r="AL356" s="259">
        <f t="shared" si="268"/>
        <v>0</v>
      </c>
      <c r="AM356" s="176">
        <f t="shared" si="269"/>
        <v>1</v>
      </c>
      <c r="AN356" s="189">
        <f t="shared" si="270"/>
        <v>3</v>
      </c>
      <c r="AO356" s="181">
        <f t="shared" si="271"/>
        <v>1</v>
      </c>
      <c r="AP356" s="265"/>
      <c r="AQ356" s="169"/>
    </row>
    <row r="357" spans="2:43">
      <c r="B357" s="167" t="s">
        <v>1423</v>
      </c>
      <c r="C357" s="168" t="s">
        <v>603</v>
      </c>
      <c r="D357" s="45" t="str">
        <f t="shared" si="210"/>
        <v>駆逐艦</v>
      </c>
      <c r="E357" s="174">
        <f t="shared" si="211"/>
        <v>42</v>
      </c>
      <c r="F357" s="183">
        <f t="shared" si="245"/>
        <v>57</v>
      </c>
      <c r="G357" s="176">
        <f t="shared" si="246"/>
        <v>54</v>
      </c>
      <c r="H357" s="189">
        <f t="shared" si="247"/>
        <v>116</v>
      </c>
      <c r="I357" s="181">
        <f t="shared" si="248"/>
        <v>53</v>
      </c>
      <c r="J357" s="208">
        <f t="shared" si="249"/>
        <v>95</v>
      </c>
      <c r="K357" s="116">
        <f t="shared" si="250"/>
        <v>110</v>
      </c>
      <c r="L357" s="118">
        <f t="shared" si="251"/>
        <v>71</v>
      </c>
      <c r="M357" s="187">
        <f t="shared" si="252"/>
        <v>69</v>
      </c>
      <c r="N357" s="191">
        <f t="shared" si="253"/>
        <v>0</v>
      </c>
      <c r="O357" s="38" t="str">
        <f t="shared" si="221"/>
        <v>高速</v>
      </c>
      <c r="P357" s="185" t="str">
        <f t="shared" si="222"/>
        <v>短</v>
      </c>
      <c r="Q357" s="171">
        <f t="shared" si="254"/>
        <v>20</v>
      </c>
      <c r="R357" s="180">
        <f t="shared" si="255"/>
        <v>25</v>
      </c>
      <c r="S357" s="265"/>
      <c r="T357" s="554">
        <f t="shared" si="256"/>
        <v>0</v>
      </c>
      <c r="U357" s="555" t="str">
        <f t="shared" si="226"/>
        <v>10cm連装高角砲+高射装置</v>
      </c>
      <c r="V357" s="554">
        <f t="shared" si="257"/>
        <v>0</v>
      </c>
      <c r="W357" s="555" t="str">
        <f t="shared" si="228"/>
        <v>13号対空電探改</v>
      </c>
      <c r="X357" s="554">
        <f t="shared" si="258"/>
        <v>0</v>
      </c>
      <c r="Y357" s="555" t="str">
        <f t="shared" si="230"/>
        <v>25mm三連装機銃</v>
      </c>
      <c r="Z357" s="554">
        <f t="shared" si="259"/>
        <v>0</v>
      </c>
      <c r="AA357" s="555" t="str">
        <f t="shared" si="232"/>
        <v>-</v>
      </c>
      <c r="AB357" s="265"/>
      <c r="AC357" s="185" t="str">
        <f t="shared" si="260"/>
        <v>-</v>
      </c>
      <c r="AD357" s="267" t="str">
        <f t="shared" si="261"/>
        <v>-</v>
      </c>
      <c r="AE357" s="38" t="str">
        <f t="shared" si="262"/>
        <v>-</v>
      </c>
      <c r="AF357" s="52" t="str">
        <f t="shared" si="263"/>
        <v>-</v>
      </c>
      <c r="AG357" s="262"/>
      <c r="AH357" s="171">
        <f t="shared" si="264"/>
        <v>1</v>
      </c>
      <c r="AI357" s="38">
        <f t="shared" si="265"/>
        <v>2</v>
      </c>
      <c r="AJ357" s="52">
        <f t="shared" si="266"/>
        <v>13</v>
      </c>
      <c r="AK357" s="41">
        <f t="shared" si="267"/>
        <v>1</v>
      </c>
      <c r="AL357" s="259">
        <f t="shared" si="268"/>
        <v>1</v>
      </c>
      <c r="AM357" s="176">
        <f t="shared" si="269"/>
        <v>1</v>
      </c>
      <c r="AN357" s="189">
        <f t="shared" si="270"/>
        <v>3</v>
      </c>
      <c r="AO357" s="181">
        <f t="shared" si="271"/>
        <v>1</v>
      </c>
      <c r="AP357" s="265"/>
      <c r="AQ357" s="169"/>
    </row>
    <row r="358" spans="2:43">
      <c r="B358" s="167" t="s">
        <v>1424</v>
      </c>
      <c r="C358" s="168" t="s">
        <v>669</v>
      </c>
      <c r="D358" s="45" t="str">
        <f t="shared" si="210"/>
        <v>駆逐艦</v>
      </c>
      <c r="E358" s="174">
        <f t="shared" si="211"/>
        <v>24</v>
      </c>
      <c r="F358" s="183">
        <f t="shared" si="245"/>
        <v>49</v>
      </c>
      <c r="G358" s="176">
        <f t="shared" si="246"/>
        <v>49</v>
      </c>
      <c r="H358" s="189">
        <f t="shared" si="247"/>
        <v>103</v>
      </c>
      <c r="I358" s="181">
        <f t="shared" si="248"/>
        <v>26</v>
      </c>
      <c r="J358" s="208">
        <f t="shared" si="249"/>
        <v>83</v>
      </c>
      <c r="K358" s="116">
        <f t="shared" si="250"/>
        <v>103</v>
      </c>
      <c r="L358" s="118">
        <f t="shared" si="251"/>
        <v>40</v>
      </c>
      <c r="M358" s="187">
        <f t="shared" si="252"/>
        <v>49</v>
      </c>
      <c r="N358" s="191">
        <f t="shared" si="253"/>
        <v>0</v>
      </c>
      <c r="O358" s="38" t="str">
        <f t="shared" si="221"/>
        <v>高速</v>
      </c>
      <c r="P358" s="185" t="str">
        <f t="shared" si="222"/>
        <v>短</v>
      </c>
      <c r="Q358" s="171">
        <f t="shared" si="254"/>
        <v>20</v>
      </c>
      <c r="R358" s="180">
        <f t="shared" si="255"/>
        <v>25</v>
      </c>
      <c r="S358" s="265"/>
      <c r="T358" s="554">
        <f t="shared" si="256"/>
        <v>0</v>
      </c>
      <c r="U358" s="555" t="str">
        <f t="shared" si="226"/>
        <v>10cm連装高角砲+高射装置</v>
      </c>
      <c r="V358" s="554">
        <f t="shared" si="257"/>
        <v>0</v>
      </c>
      <c r="W358" s="555" t="str">
        <f t="shared" si="228"/>
        <v>61cm四連装(酸素)魚雷</v>
      </c>
      <c r="X358" s="554">
        <f t="shared" si="258"/>
        <v>0</v>
      </c>
      <c r="Y358" s="555" t="str">
        <f t="shared" si="230"/>
        <v>25mm連装機銃</v>
      </c>
      <c r="Z358" s="554">
        <f t="shared" si="259"/>
        <v>0</v>
      </c>
      <c r="AA358" s="555" t="str">
        <f t="shared" si="232"/>
        <v>-</v>
      </c>
      <c r="AB358" s="265"/>
      <c r="AC358" s="185">
        <f t="shared" si="260"/>
        <v>40</v>
      </c>
      <c r="AD358" s="267" t="str">
        <f t="shared" si="261"/>
        <v>-</v>
      </c>
      <c r="AE358" s="38">
        <f t="shared" si="262"/>
        <v>170</v>
      </c>
      <c r="AF358" s="52">
        <f t="shared" si="263"/>
        <v>270</v>
      </c>
      <c r="AG358" s="262"/>
      <c r="AH358" s="171">
        <f t="shared" si="264"/>
        <v>1</v>
      </c>
      <c r="AI358" s="38">
        <f t="shared" si="265"/>
        <v>2</v>
      </c>
      <c r="AJ358" s="52">
        <f t="shared" si="266"/>
        <v>13</v>
      </c>
      <c r="AK358" s="41">
        <f t="shared" si="267"/>
        <v>1</v>
      </c>
      <c r="AL358" s="259">
        <f t="shared" si="268"/>
        <v>0</v>
      </c>
      <c r="AM358" s="176">
        <f t="shared" si="269"/>
        <v>1</v>
      </c>
      <c r="AN358" s="189">
        <f t="shared" si="270"/>
        <v>3</v>
      </c>
      <c r="AO358" s="181">
        <f t="shared" si="271"/>
        <v>1</v>
      </c>
      <c r="AP358" s="265"/>
      <c r="AQ358" s="169"/>
    </row>
    <row r="359" spans="2:43">
      <c r="B359" s="167" t="s">
        <v>1425</v>
      </c>
      <c r="C359" s="168" t="s">
        <v>616</v>
      </c>
      <c r="D359" s="45" t="str">
        <f t="shared" si="210"/>
        <v>駆逐艦</v>
      </c>
      <c r="E359" s="174">
        <f t="shared" si="211"/>
        <v>42</v>
      </c>
      <c r="F359" s="183">
        <f t="shared" si="245"/>
        <v>58</v>
      </c>
      <c r="G359" s="176">
        <f t="shared" si="246"/>
        <v>56</v>
      </c>
      <c r="H359" s="189">
        <f t="shared" si="247"/>
        <v>114</v>
      </c>
      <c r="I359" s="181">
        <f t="shared" si="248"/>
        <v>52</v>
      </c>
      <c r="J359" s="208">
        <f t="shared" si="249"/>
        <v>95</v>
      </c>
      <c r="K359" s="116">
        <f t="shared" si="250"/>
        <v>109</v>
      </c>
      <c r="L359" s="118">
        <f t="shared" si="251"/>
        <v>71</v>
      </c>
      <c r="M359" s="187">
        <f t="shared" si="252"/>
        <v>59</v>
      </c>
      <c r="N359" s="191">
        <f t="shared" si="253"/>
        <v>0</v>
      </c>
      <c r="O359" s="38" t="str">
        <f t="shared" si="221"/>
        <v>高速</v>
      </c>
      <c r="P359" s="185" t="str">
        <f t="shared" si="222"/>
        <v>短</v>
      </c>
      <c r="Q359" s="171">
        <f t="shared" si="254"/>
        <v>20</v>
      </c>
      <c r="R359" s="180">
        <f t="shared" si="255"/>
        <v>25</v>
      </c>
      <c r="S359" s="265"/>
      <c r="T359" s="554">
        <f t="shared" si="256"/>
        <v>0</v>
      </c>
      <c r="U359" s="555" t="str">
        <f t="shared" si="226"/>
        <v>10cm連装高角砲+高射装置</v>
      </c>
      <c r="V359" s="554">
        <f t="shared" si="257"/>
        <v>0</v>
      </c>
      <c r="W359" s="555" t="str">
        <f t="shared" si="228"/>
        <v>13号対空電探改</v>
      </c>
      <c r="X359" s="554">
        <f t="shared" si="258"/>
        <v>0</v>
      </c>
      <c r="Y359" s="555" t="str">
        <f t="shared" si="230"/>
        <v>25mm三連装機銃</v>
      </c>
      <c r="Z359" s="554">
        <f t="shared" si="259"/>
        <v>0</v>
      </c>
      <c r="AA359" s="555" t="str">
        <f t="shared" si="232"/>
        <v>-</v>
      </c>
      <c r="AB359" s="265"/>
      <c r="AC359" s="185" t="str">
        <f t="shared" si="260"/>
        <v>-</v>
      </c>
      <c r="AD359" s="267" t="str">
        <f t="shared" si="261"/>
        <v>-</v>
      </c>
      <c r="AE359" s="38" t="str">
        <f t="shared" si="262"/>
        <v>-</v>
      </c>
      <c r="AF359" s="52" t="str">
        <f t="shared" si="263"/>
        <v>-</v>
      </c>
      <c r="AG359" s="262"/>
      <c r="AH359" s="171">
        <f t="shared" si="264"/>
        <v>1</v>
      </c>
      <c r="AI359" s="38">
        <f t="shared" si="265"/>
        <v>2</v>
      </c>
      <c r="AJ359" s="52">
        <f t="shared" si="266"/>
        <v>13</v>
      </c>
      <c r="AK359" s="41">
        <f t="shared" si="267"/>
        <v>1</v>
      </c>
      <c r="AL359" s="259">
        <f t="shared" si="268"/>
        <v>1</v>
      </c>
      <c r="AM359" s="176">
        <f t="shared" si="269"/>
        <v>1</v>
      </c>
      <c r="AN359" s="189">
        <f t="shared" si="270"/>
        <v>3</v>
      </c>
      <c r="AO359" s="181">
        <f t="shared" si="271"/>
        <v>1</v>
      </c>
      <c r="AP359" s="265"/>
      <c r="AQ359" s="169"/>
    </row>
    <row r="360" spans="2:43">
      <c r="B360" s="167" t="s">
        <v>1426</v>
      </c>
      <c r="C360" s="168" t="s">
        <v>670</v>
      </c>
      <c r="D360" s="45" t="str">
        <f t="shared" si="210"/>
        <v>駆逐艦</v>
      </c>
      <c r="E360" s="174">
        <f t="shared" si="211"/>
        <v>24</v>
      </c>
      <c r="F360" s="183">
        <f t="shared" si="245"/>
        <v>50</v>
      </c>
      <c r="G360" s="176">
        <f t="shared" si="246"/>
        <v>47</v>
      </c>
      <c r="H360" s="189">
        <f t="shared" si="247"/>
        <v>101</v>
      </c>
      <c r="I360" s="181">
        <f t="shared" si="248"/>
        <v>28</v>
      </c>
      <c r="J360" s="208">
        <f t="shared" si="249"/>
        <v>82</v>
      </c>
      <c r="K360" s="116">
        <f t="shared" si="250"/>
        <v>105</v>
      </c>
      <c r="L360" s="118">
        <f t="shared" si="251"/>
        <v>39</v>
      </c>
      <c r="M360" s="187">
        <f t="shared" si="252"/>
        <v>47</v>
      </c>
      <c r="N360" s="191">
        <f t="shared" si="253"/>
        <v>0</v>
      </c>
      <c r="O360" s="38" t="str">
        <f t="shared" si="221"/>
        <v>高速</v>
      </c>
      <c r="P360" s="185" t="str">
        <f t="shared" si="222"/>
        <v>短</v>
      </c>
      <c r="Q360" s="460">
        <f t="shared" si="254"/>
        <v>20</v>
      </c>
      <c r="R360" s="461">
        <f t="shared" si="255"/>
        <v>25</v>
      </c>
      <c r="S360" s="265"/>
      <c r="T360" s="554">
        <f t="shared" si="256"/>
        <v>0</v>
      </c>
      <c r="U360" s="555" t="str">
        <f t="shared" si="226"/>
        <v>10cm連装高角砲+高射装置</v>
      </c>
      <c r="V360" s="554">
        <f t="shared" si="257"/>
        <v>0</v>
      </c>
      <c r="W360" s="555" t="str">
        <f t="shared" si="228"/>
        <v>61cm四連装(酸素)魚雷</v>
      </c>
      <c r="X360" s="554">
        <f t="shared" si="258"/>
        <v>0</v>
      </c>
      <c r="Y360" s="555" t="str">
        <f t="shared" si="230"/>
        <v>25mm三連装機銃</v>
      </c>
      <c r="Z360" s="554">
        <f t="shared" si="259"/>
        <v>0</v>
      </c>
      <c r="AA360" s="555" t="str">
        <f t="shared" si="232"/>
        <v>-</v>
      </c>
      <c r="AB360" s="265"/>
      <c r="AC360" s="185">
        <f t="shared" si="260"/>
        <v>40</v>
      </c>
      <c r="AD360" s="267" t="str">
        <f t="shared" si="261"/>
        <v>-</v>
      </c>
      <c r="AE360" s="38">
        <f t="shared" si="262"/>
        <v>170</v>
      </c>
      <c r="AF360" s="462">
        <f t="shared" si="263"/>
        <v>270</v>
      </c>
      <c r="AG360" s="262"/>
      <c r="AH360" s="460">
        <f t="shared" si="264"/>
        <v>1</v>
      </c>
      <c r="AI360" s="38">
        <f t="shared" si="265"/>
        <v>2</v>
      </c>
      <c r="AJ360" s="462">
        <f t="shared" si="266"/>
        <v>13</v>
      </c>
      <c r="AK360" s="463">
        <f t="shared" si="267"/>
        <v>1</v>
      </c>
      <c r="AL360" s="259">
        <f t="shared" si="268"/>
        <v>0</v>
      </c>
      <c r="AM360" s="176">
        <f t="shared" si="269"/>
        <v>1</v>
      </c>
      <c r="AN360" s="189">
        <f t="shared" si="270"/>
        <v>3</v>
      </c>
      <c r="AO360" s="181">
        <f t="shared" si="271"/>
        <v>1</v>
      </c>
      <c r="AP360" s="265"/>
      <c r="AQ360" s="169"/>
    </row>
    <row r="361" spans="2:43">
      <c r="B361" s="167" t="s">
        <v>1427</v>
      </c>
      <c r="C361" s="168" t="s">
        <v>638</v>
      </c>
      <c r="D361" s="45" t="str">
        <f t="shared" si="210"/>
        <v>駆逐艦</v>
      </c>
      <c r="E361" s="174">
        <f t="shared" si="211"/>
        <v>42</v>
      </c>
      <c r="F361" s="183">
        <f t="shared" si="245"/>
        <v>60</v>
      </c>
      <c r="G361" s="176">
        <f t="shared" si="246"/>
        <v>54</v>
      </c>
      <c r="H361" s="189">
        <f t="shared" si="247"/>
        <v>110</v>
      </c>
      <c r="I361" s="181">
        <f t="shared" si="248"/>
        <v>54</v>
      </c>
      <c r="J361" s="208">
        <f t="shared" si="249"/>
        <v>95</v>
      </c>
      <c r="K361" s="116">
        <f t="shared" si="250"/>
        <v>111</v>
      </c>
      <c r="L361" s="118">
        <f t="shared" si="251"/>
        <v>71</v>
      </c>
      <c r="M361" s="187">
        <f t="shared" si="252"/>
        <v>52</v>
      </c>
      <c r="N361" s="191">
        <f t="shared" si="253"/>
        <v>0</v>
      </c>
      <c r="O361" s="38" t="str">
        <f t="shared" si="221"/>
        <v>高速</v>
      </c>
      <c r="P361" s="185" t="str">
        <f t="shared" si="222"/>
        <v>短</v>
      </c>
      <c r="Q361" s="460">
        <f t="shared" si="254"/>
        <v>20</v>
      </c>
      <c r="R361" s="461">
        <f t="shared" si="255"/>
        <v>25</v>
      </c>
      <c r="S361" s="265"/>
      <c r="T361" s="554">
        <f t="shared" si="256"/>
        <v>0</v>
      </c>
      <c r="U361" s="555" t="str">
        <f t="shared" si="226"/>
        <v>10cm連装高角砲+高射装置</v>
      </c>
      <c r="V361" s="554">
        <f t="shared" si="257"/>
        <v>0</v>
      </c>
      <c r="W361" s="555" t="str">
        <f t="shared" si="228"/>
        <v>13号対空電探改</v>
      </c>
      <c r="X361" s="554">
        <f t="shared" si="258"/>
        <v>0</v>
      </c>
      <c r="Y361" s="555" t="str">
        <f t="shared" si="230"/>
        <v>25mm三連装機銃</v>
      </c>
      <c r="Z361" s="554">
        <f t="shared" si="259"/>
        <v>0</v>
      </c>
      <c r="AA361" s="555" t="str">
        <f t="shared" si="232"/>
        <v>-</v>
      </c>
      <c r="AB361" s="265"/>
      <c r="AC361" s="185" t="str">
        <f t="shared" si="260"/>
        <v>-</v>
      </c>
      <c r="AD361" s="267" t="str">
        <f t="shared" si="261"/>
        <v>-</v>
      </c>
      <c r="AE361" s="38" t="str">
        <f t="shared" si="262"/>
        <v>-</v>
      </c>
      <c r="AF361" s="462" t="str">
        <f t="shared" si="263"/>
        <v>-</v>
      </c>
      <c r="AG361" s="262"/>
      <c r="AH361" s="460">
        <f t="shared" si="264"/>
        <v>1</v>
      </c>
      <c r="AI361" s="38">
        <f t="shared" si="265"/>
        <v>2</v>
      </c>
      <c r="AJ361" s="462">
        <f t="shared" si="266"/>
        <v>13</v>
      </c>
      <c r="AK361" s="463">
        <f t="shared" si="267"/>
        <v>1</v>
      </c>
      <c r="AL361" s="259">
        <f t="shared" si="268"/>
        <v>1</v>
      </c>
      <c r="AM361" s="176">
        <f t="shared" si="269"/>
        <v>1</v>
      </c>
      <c r="AN361" s="189">
        <f t="shared" si="270"/>
        <v>3</v>
      </c>
      <c r="AO361" s="181">
        <f t="shared" si="271"/>
        <v>1</v>
      </c>
      <c r="AP361" s="265"/>
      <c r="AQ361" s="169"/>
    </row>
    <row r="362" spans="2:43">
      <c r="B362" s="167" t="s">
        <v>1428</v>
      </c>
      <c r="C362" s="168" t="s">
        <v>671</v>
      </c>
      <c r="D362" s="45" t="str">
        <f t="shared" si="210"/>
        <v>駆逐艦</v>
      </c>
      <c r="E362" s="174">
        <f t="shared" si="211"/>
        <v>20</v>
      </c>
      <c r="F362" s="183">
        <f t="shared" si="245"/>
        <v>30</v>
      </c>
      <c r="G362" s="176">
        <f t="shared" si="246"/>
        <v>69</v>
      </c>
      <c r="H362" s="189">
        <f t="shared" si="247"/>
        <v>39</v>
      </c>
      <c r="I362" s="181">
        <f t="shared" si="248"/>
        <v>19</v>
      </c>
      <c r="J362" s="208">
        <f t="shared" si="249"/>
        <v>66</v>
      </c>
      <c r="K362" s="116">
        <f t="shared" si="250"/>
        <v>98</v>
      </c>
      <c r="L362" s="118">
        <f t="shared" si="251"/>
        <v>32</v>
      </c>
      <c r="M362" s="187">
        <f t="shared" si="252"/>
        <v>44</v>
      </c>
      <c r="N362" s="191">
        <f t="shared" si="253"/>
        <v>0</v>
      </c>
      <c r="O362" s="38" t="str">
        <f t="shared" si="221"/>
        <v>高速</v>
      </c>
      <c r="P362" s="185" t="str">
        <f t="shared" si="222"/>
        <v>短</v>
      </c>
      <c r="Q362" s="460">
        <f t="shared" si="254"/>
        <v>15</v>
      </c>
      <c r="R362" s="461">
        <f t="shared" si="255"/>
        <v>20</v>
      </c>
      <c r="S362" s="265"/>
      <c r="T362" s="554">
        <f t="shared" si="256"/>
        <v>0</v>
      </c>
      <c r="U362" s="555" t="str">
        <f t="shared" si="226"/>
        <v>12.7cm連装砲</v>
      </c>
      <c r="V362" s="554">
        <f t="shared" si="257"/>
        <v>0</v>
      </c>
      <c r="W362" s="555" t="str">
        <f t="shared" si="228"/>
        <v>25mm連装機銃</v>
      </c>
      <c r="X362" s="554">
        <f t="shared" si="258"/>
        <v>0</v>
      </c>
      <c r="Y362" s="555" t="str">
        <f t="shared" si="230"/>
        <v>-</v>
      </c>
      <c r="Z362" s="554">
        <f t="shared" si="259"/>
        <v>0</v>
      </c>
      <c r="AA362" s="555" t="str">
        <f t="shared" si="232"/>
        <v>-</v>
      </c>
      <c r="AB362" s="265"/>
      <c r="AC362" s="185">
        <f t="shared" si="260"/>
        <v>30</v>
      </c>
      <c r="AD362" s="267" t="str">
        <f t="shared" si="261"/>
        <v>-</v>
      </c>
      <c r="AE362" s="38">
        <f t="shared" si="262"/>
        <v>110</v>
      </c>
      <c r="AF362" s="462">
        <f t="shared" si="263"/>
        <v>130</v>
      </c>
      <c r="AG362" s="262"/>
      <c r="AH362" s="460">
        <f t="shared" si="264"/>
        <v>1</v>
      </c>
      <c r="AI362" s="38">
        <f t="shared" si="265"/>
        <v>1</v>
      </c>
      <c r="AJ362" s="462">
        <f t="shared" si="266"/>
        <v>6</v>
      </c>
      <c r="AK362" s="463">
        <f t="shared" si="267"/>
        <v>0</v>
      </c>
      <c r="AL362" s="259">
        <f t="shared" si="268"/>
        <v>0</v>
      </c>
      <c r="AM362" s="176">
        <f t="shared" si="269"/>
        <v>1</v>
      </c>
      <c r="AN362" s="189">
        <f t="shared" si="270"/>
        <v>0</v>
      </c>
      <c r="AO362" s="181">
        <f t="shared" si="271"/>
        <v>1</v>
      </c>
      <c r="AP362" s="265"/>
      <c r="AQ362" s="169"/>
    </row>
    <row r="363" spans="2:43">
      <c r="B363" s="167" t="s">
        <v>1429</v>
      </c>
      <c r="C363" s="168" t="s">
        <v>614</v>
      </c>
      <c r="D363" s="45" t="str">
        <f t="shared" si="210"/>
        <v>駆逐艦</v>
      </c>
      <c r="E363" s="174">
        <f t="shared" si="211"/>
        <v>37</v>
      </c>
      <c r="F363" s="183">
        <f t="shared" si="245"/>
        <v>50</v>
      </c>
      <c r="G363" s="176">
        <f t="shared" si="246"/>
        <v>80</v>
      </c>
      <c r="H363" s="189">
        <f t="shared" si="247"/>
        <v>50</v>
      </c>
      <c r="I363" s="181">
        <f t="shared" si="248"/>
        <v>49</v>
      </c>
      <c r="J363" s="208">
        <f t="shared" si="249"/>
        <v>88</v>
      </c>
      <c r="K363" s="116">
        <f t="shared" si="250"/>
        <v>113</v>
      </c>
      <c r="L363" s="118">
        <f t="shared" si="251"/>
        <v>74</v>
      </c>
      <c r="M363" s="187">
        <f t="shared" si="252"/>
        <v>57</v>
      </c>
      <c r="N363" s="191">
        <f t="shared" si="253"/>
        <v>0</v>
      </c>
      <c r="O363" s="38" t="str">
        <f t="shared" si="221"/>
        <v>高速</v>
      </c>
      <c r="P363" s="185" t="str">
        <f t="shared" si="222"/>
        <v>短</v>
      </c>
      <c r="Q363" s="460">
        <f t="shared" si="254"/>
        <v>15</v>
      </c>
      <c r="R363" s="461">
        <f t="shared" si="255"/>
        <v>20</v>
      </c>
      <c r="S363" s="265"/>
      <c r="T363" s="554">
        <f t="shared" si="256"/>
        <v>0</v>
      </c>
      <c r="U363" s="555" t="str">
        <f t="shared" si="226"/>
        <v>熟練見張員</v>
      </c>
      <c r="V363" s="554">
        <f t="shared" si="257"/>
        <v>0</v>
      </c>
      <c r="W363" s="555" t="str">
        <f t="shared" si="228"/>
        <v>22号対水上電探</v>
      </c>
      <c r="X363" s="554">
        <f t="shared" si="258"/>
        <v>0</v>
      </c>
      <c r="Y363" s="555" t="str">
        <f t="shared" si="230"/>
        <v>13号対空電探</v>
      </c>
      <c r="Z363" s="554">
        <f t="shared" si="259"/>
        <v>0</v>
      </c>
      <c r="AA363" s="555" t="str">
        <f t="shared" si="232"/>
        <v>-</v>
      </c>
      <c r="AB363" s="265"/>
      <c r="AC363" s="185" t="str">
        <f t="shared" si="260"/>
        <v>-</v>
      </c>
      <c r="AD363" s="267" t="str">
        <f t="shared" si="261"/>
        <v>-</v>
      </c>
      <c r="AE363" s="38" t="str">
        <f t="shared" si="262"/>
        <v>-</v>
      </c>
      <c r="AF363" s="462" t="str">
        <f t="shared" si="263"/>
        <v>-</v>
      </c>
      <c r="AG363" s="262"/>
      <c r="AH363" s="460">
        <f t="shared" si="264"/>
        <v>1</v>
      </c>
      <c r="AI363" s="38">
        <f t="shared" si="265"/>
        <v>2</v>
      </c>
      <c r="AJ363" s="462">
        <f t="shared" si="266"/>
        <v>10</v>
      </c>
      <c r="AK363" s="463">
        <f t="shared" si="267"/>
        <v>0</v>
      </c>
      <c r="AL363" s="259">
        <f t="shared" si="268"/>
        <v>1</v>
      </c>
      <c r="AM363" s="176">
        <f t="shared" si="269"/>
        <v>1</v>
      </c>
      <c r="AN363" s="189">
        <f t="shared" si="270"/>
        <v>1</v>
      </c>
      <c r="AO363" s="181">
        <f t="shared" si="271"/>
        <v>1</v>
      </c>
      <c r="AP363" s="265"/>
      <c r="AQ363" s="169"/>
    </row>
    <row r="364" spans="2:43">
      <c r="B364" s="167" t="s">
        <v>1430</v>
      </c>
      <c r="C364" s="168" t="s">
        <v>672</v>
      </c>
      <c r="D364" s="45" t="str">
        <f t="shared" si="210"/>
        <v>駆逐艦</v>
      </c>
      <c r="E364" s="174">
        <f t="shared" si="211"/>
        <v>20</v>
      </c>
      <c r="F364" s="183">
        <f t="shared" si="245"/>
        <v>29</v>
      </c>
      <c r="G364" s="176">
        <f t="shared" si="246"/>
        <v>68</v>
      </c>
      <c r="H364" s="189">
        <f t="shared" si="247"/>
        <v>44</v>
      </c>
      <c r="I364" s="181">
        <f t="shared" si="248"/>
        <v>19</v>
      </c>
      <c r="J364" s="208">
        <f t="shared" si="249"/>
        <v>80</v>
      </c>
      <c r="K364" s="116">
        <f t="shared" si="250"/>
        <v>98</v>
      </c>
      <c r="L364" s="118">
        <f t="shared" si="251"/>
        <v>26</v>
      </c>
      <c r="M364" s="187">
        <f t="shared" si="252"/>
        <v>59</v>
      </c>
      <c r="N364" s="191">
        <f t="shared" si="253"/>
        <v>0</v>
      </c>
      <c r="O364" s="38" t="str">
        <f t="shared" si="221"/>
        <v>高速</v>
      </c>
      <c r="P364" s="185" t="str">
        <f t="shared" si="222"/>
        <v>短</v>
      </c>
      <c r="Q364" s="460">
        <f t="shared" si="254"/>
        <v>15</v>
      </c>
      <c r="R364" s="461">
        <f t="shared" si="255"/>
        <v>20</v>
      </c>
      <c r="S364" s="265"/>
      <c r="T364" s="554">
        <f t="shared" si="256"/>
        <v>0</v>
      </c>
      <c r="U364" s="555" t="str">
        <f t="shared" si="226"/>
        <v>12.7cm連装砲</v>
      </c>
      <c r="V364" s="554">
        <f t="shared" si="257"/>
        <v>0</v>
      </c>
      <c r="W364" s="555" t="str">
        <f t="shared" si="228"/>
        <v>九三式水中聴音機</v>
      </c>
      <c r="X364" s="554">
        <f t="shared" si="258"/>
        <v>0</v>
      </c>
      <c r="Y364" s="555" t="str">
        <f t="shared" si="230"/>
        <v>-</v>
      </c>
      <c r="Z364" s="554">
        <f t="shared" si="259"/>
        <v>0</v>
      </c>
      <c r="AA364" s="555" t="str">
        <f t="shared" si="232"/>
        <v>-</v>
      </c>
      <c r="AB364" s="265"/>
      <c r="AC364" s="185">
        <f t="shared" si="260"/>
        <v>45</v>
      </c>
      <c r="AD364" s="267" t="str">
        <f t="shared" si="261"/>
        <v>-</v>
      </c>
      <c r="AE364" s="38">
        <f t="shared" si="262"/>
        <v>150</v>
      </c>
      <c r="AF364" s="462">
        <f t="shared" si="263"/>
        <v>170</v>
      </c>
      <c r="AG364" s="262"/>
      <c r="AH364" s="460">
        <f t="shared" si="264"/>
        <v>1</v>
      </c>
      <c r="AI364" s="38">
        <f t="shared" si="265"/>
        <v>1</v>
      </c>
      <c r="AJ364" s="462">
        <f t="shared" si="266"/>
        <v>6</v>
      </c>
      <c r="AK364" s="463">
        <f t="shared" si="267"/>
        <v>0</v>
      </c>
      <c r="AL364" s="259">
        <f t="shared" si="268"/>
        <v>0</v>
      </c>
      <c r="AM364" s="176">
        <f t="shared" si="269"/>
        <v>1</v>
      </c>
      <c r="AN364" s="189">
        <f t="shared" si="270"/>
        <v>0</v>
      </c>
      <c r="AO364" s="181">
        <f t="shared" si="271"/>
        <v>1</v>
      </c>
      <c r="AP364" s="265"/>
      <c r="AQ364" s="169"/>
    </row>
    <row r="365" spans="2:43">
      <c r="B365" s="167" t="s">
        <v>1431</v>
      </c>
      <c r="C365" s="168" t="s">
        <v>612</v>
      </c>
      <c r="D365" s="45" t="str">
        <f t="shared" si="210"/>
        <v>駆逐艦</v>
      </c>
      <c r="E365" s="174">
        <f t="shared" si="211"/>
        <v>38</v>
      </c>
      <c r="F365" s="183">
        <f t="shared" si="245"/>
        <v>47</v>
      </c>
      <c r="G365" s="176">
        <f t="shared" si="246"/>
        <v>78</v>
      </c>
      <c r="H365" s="189">
        <f t="shared" si="247"/>
        <v>62</v>
      </c>
      <c r="I365" s="181">
        <f t="shared" si="248"/>
        <v>49</v>
      </c>
      <c r="J365" s="208">
        <f t="shared" si="249"/>
        <v>103</v>
      </c>
      <c r="K365" s="116">
        <f t="shared" si="250"/>
        <v>116</v>
      </c>
      <c r="L365" s="118">
        <f t="shared" si="251"/>
        <v>61</v>
      </c>
      <c r="M365" s="187">
        <f t="shared" si="252"/>
        <v>68</v>
      </c>
      <c r="N365" s="191">
        <f t="shared" si="253"/>
        <v>0</v>
      </c>
      <c r="O365" s="38" t="str">
        <f t="shared" si="221"/>
        <v>高速</v>
      </c>
      <c r="P365" s="185" t="str">
        <f t="shared" si="222"/>
        <v>短</v>
      </c>
      <c r="Q365" s="460">
        <f t="shared" si="254"/>
        <v>15</v>
      </c>
      <c r="R365" s="461">
        <f t="shared" si="255"/>
        <v>20</v>
      </c>
      <c r="S365" s="265"/>
      <c r="T365" s="554">
        <f t="shared" si="256"/>
        <v>0</v>
      </c>
      <c r="U365" s="555" t="str">
        <f t="shared" si="226"/>
        <v>12.7cm連装高角砲(後期型)</v>
      </c>
      <c r="V365" s="554">
        <f t="shared" si="257"/>
        <v>0</v>
      </c>
      <c r="W365" s="555" t="str">
        <f t="shared" si="228"/>
        <v>三式水中探信儀</v>
      </c>
      <c r="X365" s="554">
        <f t="shared" si="258"/>
        <v>0</v>
      </c>
      <c r="Y365" s="555" t="str">
        <f t="shared" si="230"/>
        <v>25mm三連装機銃</v>
      </c>
      <c r="Z365" s="554">
        <f t="shared" si="259"/>
        <v>0</v>
      </c>
      <c r="AA365" s="555" t="str">
        <f t="shared" si="232"/>
        <v>-</v>
      </c>
      <c r="AB365" s="265"/>
      <c r="AC365" s="185" t="str">
        <f t="shared" si="260"/>
        <v>-</v>
      </c>
      <c r="AD365" s="267" t="str">
        <f t="shared" si="261"/>
        <v>-</v>
      </c>
      <c r="AE365" s="38" t="str">
        <f t="shared" si="262"/>
        <v>-</v>
      </c>
      <c r="AF365" s="462" t="str">
        <f t="shared" si="263"/>
        <v>-</v>
      </c>
      <c r="AG365" s="262"/>
      <c r="AH365" s="460">
        <f t="shared" si="264"/>
        <v>1</v>
      </c>
      <c r="AI365" s="38">
        <f t="shared" si="265"/>
        <v>3</v>
      </c>
      <c r="AJ365" s="462">
        <f t="shared" si="266"/>
        <v>10</v>
      </c>
      <c r="AK365" s="463">
        <f t="shared" si="267"/>
        <v>1</v>
      </c>
      <c r="AL365" s="259">
        <f t="shared" si="268"/>
        <v>0</v>
      </c>
      <c r="AM365" s="176">
        <f t="shared" si="269"/>
        <v>1</v>
      </c>
      <c r="AN365" s="189">
        <f t="shared" si="270"/>
        <v>1</v>
      </c>
      <c r="AO365" s="181">
        <f t="shared" si="271"/>
        <v>1</v>
      </c>
      <c r="AP365" s="265"/>
      <c r="AQ365" s="169"/>
    </row>
    <row r="366" spans="2:43">
      <c r="B366" s="167">
        <v>226</v>
      </c>
      <c r="C366" s="168" t="s">
        <v>673</v>
      </c>
      <c r="D366" s="45" t="str">
        <f t="shared" si="210"/>
        <v>駆逐艦</v>
      </c>
      <c r="E366" s="174">
        <f t="shared" si="211"/>
        <v>36</v>
      </c>
      <c r="F366" s="183">
        <f t="shared" si="245"/>
        <v>59</v>
      </c>
      <c r="G366" s="176">
        <f t="shared" si="246"/>
        <v>88</v>
      </c>
      <c r="H366" s="189">
        <f t="shared" si="247"/>
        <v>78</v>
      </c>
      <c r="I366" s="181">
        <f t="shared" si="248"/>
        <v>50</v>
      </c>
      <c r="J366" s="208">
        <f t="shared" si="249"/>
        <v>91</v>
      </c>
      <c r="K366" s="116">
        <f t="shared" si="250"/>
        <v>116</v>
      </c>
      <c r="L366" s="118">
        <f t="shared" si="251"/>
        <v>76</v>
      </c>
      <c r="M366" s="187">
        <f t="shared" si="252"/>
        <v>77</v>
      </c>
      <c r="N366" s="191">
        <f t="shared" si="253"/>
        <v>0</v>
      </c>
      <c r="O366" s="38" t="str">
        <f t="shared" si="221"/>
        <v>高速</v>
      </c>
      <c r="P366" s="185" t="str">
        <f t="shared" si="222"/>
        <v>短</v>
      </c>
      <c r="Q366" s="460">
        <f t="shared" si="254"/>
        <v>15</v>
      </c>
      <c r="R366" s="461">
        <f t="shared" si="255"/>
        <v>20</v>
      </c>
      <c r="S366" s="265"/>
      <c r="T366" s="554">
        <f t="shared" si="256"/>
        <v>0</v>
      </c>
      <c r="U366" s="555" t="str">
        <f t="shared" si="226"/>
        <v>61cm三連装(酸素)魚雷</v>
      </c>
      <c r="V366" s="554">
        <f t="shared" si="257"/>
        <v>0</v>
      </c>
      <c r="W366" s="555" t="str">
        <f t="shared" si="228"/>
        <v>94式高射装置</v>
      </c>
      <c r="X366" s="554">
        <f t="shared" si="258"/>
        <v>0</v>
      </c>
      <c r="Y366" s="555" t="str">
        <f t="shared" si="230"/>
        <v>13号対空電探改</v>
      </c>
      <c r="Z366" s="554">
        <f t="shared" si="259"/>
        <v>0</v>
      </c>
      <c r="AA366" s="555" t="str">
        <f t="shared" si="232"/>
        <v>-</v>
      </c>
      <c r="AB366" s="265"/>
      <c r="AC366" s="185" t="str">
        <f t="shared" si="260"/>
        <v>-</v>
      </c>
      <c r="AD366" s="267" t="str">
        <f t="shared" si="261"/>
        <v>-</v>
      </c>
      <c r="AE366" s="38" t="str">
        <f t="shared" si="262"/>
        <v>-</v>
      </c>
      <c r="AF366" s="462" t="str">
        <f t="shared" si="263"/>
        <v>-</v>
      </c>
      <c r="AG366" s="262"/>
      <c r="AH366" s="460">
        <f t="shared" si="264"/>
        <v>1</v>
      </c>
      <c r="AI366" s="38">
        <f t="shared" si="265"/>
        <v>2</v>
      </c>
      <c r="AJ366" s="462">
        <f t="shared" si="266"/>
        <v>10</v>
      </c>
      <c r="AK366" s="463">
        <f t="shared" si="267"/>
        <v>0</v>
      </c>
      <c r="AL366" s="259">
        <f t="shared" si="268"/>
        <v>2</v>
      </c>
      <c r="AM366" s="176">
        <f t="shared" si="269"/>
        <v>2</v>
      </c>
      <c r="AN366" s="189">
        <f t="shared" si="270"/>
        <v>1</v>
      </c>
      <c r="AO366" s="181">
        <f t="shared" si="271"/>
        <v>1</v>
      </c>
      <c r="AP366" s="265"/>
      <c r="AQ366" s="169"/>
    </row>
    <row r="367" spans="2:43">
      <c r="B367" s="167">
        <v>227</v>
      </c>
      <c r="C367" s="168" t="s">
        <v>674</v>
      </c>
      <c r="D367" s="45" t="str">
        <f t="shared" si="210"/>
        <v>重巡洋艦</v>
      </c>
      <c r="E367" s="174">
        <f t="shared" si="211"/>
        <v>64</v>
      </c>
      <c r="F367" s="183">
        <f t="shared" si="245"/>
        <v>85</v>
      </c>
      <c r="G367" s="176">
        <f t="shared" si="246"/>
        <v>86</v>
      </c>
      <c r="H367" s="189">
        <f t="shared" si="247"/>
        <v>70</v>
      </c>
      <c r="I367" s="181">
        <f t="shared" si="248"/>
        <v>78</v>
      </c>
      <c r="J367" s="208">
        <f t="shared" si="249"/>
        <v>0</v>
      </c>
      <c r="K367" s="116">
        <f t="shared" si="250"/>
        <v>102</v>
      </c>
      <c r="L367" s="118">
        <f t="shared" si="251"/>
        <v>84</v>
      </c>
      <c r="M367" s="187">
        <f t="shared" si="252"/>
        <v>68</v>
      </c>
      <c r="N367" s="191">
        <f t="shared" si="253"/>
        <v>12</v>
      </c>
      <c r="O367" s="38" t="str">
        <f t="shared" si="221"/>
        <v>高速</v>
      </c>
      <c r="P367" s="185" t="str">
        <f t="shared" si="222"/>
        <v>中</v>
      </c>
      <c r="Q367" s="460">
        <f t="shared" si="254"/>
        <v>45</v>
      </c>
      <c r="R367" s="461">
        <f t="shared" si="255"/>
        <v>80</v>
      </c>
      <c r="S367" s="265"/>
      <c r="T367" s="554">
        <f t="shared" si="256"/>
        <v>3</v>
      </c>
      <c r="U367" s="555" t="str">
        <f t="shared" si="226"/>
        <v>20.3cm(2号)連装砲</v>
      </c>
      <c r="V367" s="554">
        <f t="shared" si="257"/>
        <v>3</v>
      </c>
      <c r="W367" s="555" t="str">
        <f t="shared" si="228"/>
        <v>熟練見張員</v>
      </c>
      <c r="X367" s="554">
        <f t="shared" si="258"/>
        <v>3</v>
      </c>
      <c r="Y367" s="555" t="str">
        <f t="shared" si="230"/>
        <v>探照灯</v>
      </c>
      <c r="Z367" s="554">
        <f t="shared" si="259"/>
        <v>3</v>
      </c>
      <c r="AA367" s="555" t="str">
        <f t="shared" si="232"/>
        <v>22号対水上電探改四</v>
      </c>
      <c r="AB367" s="265"/>
      <c r="AC367" s="185" t="str">
        <f t="shared" si="260"/>
        <v>-</v>
      </c>
      <c r="AD367" s="267" t="str">
        <f t="shared" si="261"/>
        <v>-</v>
      </c>
      <c r="AE367" s="38" t="str">
        <f t="shared" si="262"/>
        <v>-</v>
      </c>
      <c r="AF367" s="462" t="str">
        <f t="shared" si="263"/>
        <v>-</v>
      </c>
      <c r="AG367" s="262"/>
      <c r="AH367" s="460">
        <f t="shared" si="264"/>
        <v>4</v>
      </c>
      <c r="AI367" s="38">
        <f t="shared" si="265"/>
        <v>7</v>
      </c>
      <c r="AJ367" s="462">
        <f t="shared" si="266"/>
        <v>21</v>
      </c>
      <c r="AK367" s="463">
        <f t="shared" si="267"/>
        <v>3</v>
      </c>
      <c r="AL367" s="259">
        <f t="shared" si="268"/>
        <v>4</v>
      </c>
      <c r="AM367" s="176">
        <f t="shared" si="269"/>
        <v>1</v>
      </c>
      <c r="AN367" s="189">
        <f t="shared" si="270"/>
        <v>2</v>
      </c>
      <c r="AO367" s="181">
        <f t="shared" si="271"/>
        <v>2</v>
      </c>
      <c r="AP367" s="265"/>
      <c r="AQ367" s="169"/>
    </row>
    <row r="368" spans="2:43">
      <c r="B368" s="167">
        <v>228</v>
      </c>
      <c r="C368" s="168" t="s">
        <v>675</v>
      </c>
      <c r="D368" s="45" t="str">
        <f t="shared" si="210"/>
        <v>重巡洋艦</v>
      </c>
      <c r="E368" s="174">
        <f t="shared" si="211"/>
        <v>64</v>
      </c>
      <c r="F368" s="183">
        <f t="shared" si="245"/>
        <v>77</v>
      </c>
      <c r="G368" s="176">
        <f t="shared" si="246"/>
        <v>84</v>
      </c>
      <c r="H368" s="189">
        <f t="shared" si="247"/>
        <v>106</v>
      </c>
      <c r="I368" s="181">
        <f t="shared" si="248"/>
        <v>78</v>
      </c>
      <c r="J368" s="208">
        <f t="shared" si="249"/>
        <v>0</v>
      </c>
      <c r="K368" s="116">
        <f t="shared" si="250"/>
        <v>103</v>
      </c>
      <c r="L368" s="118">
        <f t="shared" si="251"/>
        <v>77</v>
      </c>
      <c r="M368" s="187">
        <f t="shared" si="252"/>
        <v>64</v>
      </c>
      <c r="N368" s="191">
        <f t="shared" si="253"/>
        <v>12</v>
      </c>
      <c r="O368" s="38" t="str">
        <f t="shared" si="221"/>
        <v>高速</v>
      </c>
      <c r="P368" s="185" t="str">
        <f t="shared" si="222"/>
        <v>中</v>
      </c>
      <c r="Q368" s="460">
        <f t="shared" si="254"/>
        <v>45</v>
      </c>
      <c r="R368" s="461">
        <f t="shared" si="255"/>
        <v>80</v>
      </c>
      <c r="S368" s="265"/>
      <c r="T368" s="554">
        <f t="shared" si="256"/>
        <v>3</v>
      </c>
      <c r="U368" s="555" t="str">
        <f t="shared" si="226"/>
        <v>20.3cm(2号)連装砲</v>
      </c>
      <c r="V368" s="554">
        <f t="shared" si="257"/>
        <v>3</v>
      </c>
      <c r="W368" s="555" t="str">
        <f t="shared" si="228"/>
        <v>25mm三連装機銃 集中配備</v>
      </c>
      <c r="X368" s="554">
        <f t="shared" si="258"/>
        <v>3</v>
      </c>
      <c r="Y368" s="555" t="str">
        <f t="shared" si="230"/>
        <v>94式高射装置</v>
      </c>
      <c r="Z368" s="554">
        <f t="shared" si="259"/>
        <v>3</v>
      </c>
      <c r="AA368" s="555" t="str">
        <f t="shared" si="232"/>
        <v>12.7cm連装高角砲</v>
      </c>
      <c r="AB368" s="265"/>
      <c r="AC368" s="185" t="str">
        <f t="shared" si="260"/>
        <v>-</v>
      </c>
      <c r="AD368" s="267" t="str">
        <f t="shared" si="261"/>
        <v>-</v>
      </c>
      <c r="AE368" s="38" t="str">
        <f t="shared" si="262"/>
        <v>-</v>
      </c>
      <c r="AF368" s="462" t="str">
        <f t="shared" si="263"/>
        <v>-</v>
      </c>
      <c r="AG368" s="262"/>
      <c r="AH368" s="460">
        <f t="shared" si="264"/>
        <v>4</v>
      </c>
      <c r="AI368" s="38">
        <f t="shared" si="265"/>
        <v>6</v>
      </c>
      <c r="AJ368" s="462">
        <f t="shared" si="266"/>
        <v>21</v>
      </c>
      <c r="AK368" s="463">
        <f t="shared" si="267"/>
        <v>4</v>
      </c>
      <c r="AL368" s="259">
        <f t="shared" si="268"/>
        <v>2</v>
      </c>
      <c r="AM368" s="176">
        <f t="shared" si="269"/>
        <v>1</v>
      </c>
      <c r="AN368" s="189">
        <f t="shared" si="270"/>
        <v>5</v>
      </c>
      <c r="AO368" s="181">
        <f t="shared" si="271"/>
        <v>2</v>
      </c>
      <c r="AP368" s="265"/>
      <c r="AQ368" s="169"/>
    </row>
    <row r="369" spans="2:43">
      <c r="B369" s="167">
        <v>229</v>
      </c>
      <c r="C369" s="168" t="s">
        <v>676</v>
      </c>
      <c r="D369" s="45" t="str">
        <f t="shared" si="210"/>
        <v>正規空母</v>
      </c>
      <c r="E369" s="174">
        <f t="shared" si="211"/>
        <v>67</v>
      </c>
      <c r="F369" s="183">
        <f t="shared" si="245"/>
        <v>45</v>
      </c>
      <c r="G369" s="176">
        <f t="shared" si="246"/>
        <v>0</v>
      </c>
      <c r="H369" s="189">
        <f t="shared" si="247"/>
        <v>79</v>
      </c>
      <c r="I369" s="181">
        <f t="shared" si="248"/>
        <v>76</v>
      </c>
      <c r="J369" s="208">
        <f t="shared" si="249"/>
        <v>0</v>
      </c>
      <c r="K369" s="116">
        <f t="shared" si="250"/>
        <v>93</v>
      </c>
      <c r="L369" s="118">
        <f t="shared" si="251"/>
        <v>99</v>
      </c>
      <c r="M369" s="187">
        <f t="shared" si="252"/>
        <v>69</v>
      </c>
      <c r="N369" s="191">
        <f t="shared" si="253"/>
        <v>69</v>
      </c>
      <c r="O369" s="38" t="str">
        <f t="shared" si="221"/>
        <v>高速</v>
      </c>
      <c r="P369" s="185" t="str">
        <f t="shared" si="222"/>
        <v>短</v>
      </c>
      <c r="Q369" s="171">
        <f t="shared" si="254"/>
        <v>50</v>
      </c>
      <c r="R369" s="180">
        <f t="shared" si="255"/>
        <v>55</v>
      </c>
      <c r="S369" s="265"/>
      <c r="T369" s="554">
        <f t="shared" si="256"/>
        <v>18</v>
      </c>
      <c r="U369" s="555" t="str">
        <f t="shared" si="226"/>
        <v>零戦52型丙(六〇一空)</v>
      </c>
      <c r="V369" s="554">
        <f t="shared" si="257"/>
        <v>21</v>
      </c>
      <c r="W369" s="555" t="str">
        <f t="shared" si="228"/>
        <v>彗星(六〇一空)</v>
      </c>
      <c r="X369" s="554">
        <f t="shared" si="258"/>
        <v>27</v>
      </c>
      <c r="Y369" s="555" t="str">
        <f t="shared" si="230"/>
        <v>天山(六〇一空)</v>
      </c>
      <c r="Z369" s="554">
        <f t="shared" si="259"/>
        <v>3</v>
      </c>
      <c r="AA369" s="555" t="str">
        <f t="shared" si="232"/>
        <v>12cm30連装噴進砲</v>
      </c>
      <c r="AB369" s="265"/>
      <c r="AC369" s="185" t="str">
        <f t="shared" si="260"/>
        <v>-</v>
      </c>
      <c r="AD369" s="267" t="str">
        <f t="shared" si="261"/>
        <v>-</v>
      </c>
      <c r="AE369" s="38" t="str">
        <f t="shared" si="262"/>
        <v>-</v>
      </c>
      <c r="AF369" s="52" t="str">
        <f t="shared" si="263"/>
        <v>-</v>
      </c>
      <c r="AG369" s="262"/>
      <c r="AH369" s="171">
        <f t="shared" si="264"/>
        <v>7</v>
      </c>
      <c r="AI369" s="38">
        <f t="shared" si="265"/>
        <v>13</v>
      </c>
      <c r="AJ369" s="52">
        <f t="shared" si="266"/>
        <v>30</v>
      </c>
      <c r="AK369" s="41">
        <f t="shared" si="267"/>
        <v>10</v>
      </c>
      <c r="AL369" s="259">
        <f t="shared" si="268"/>
        <v>0</v>
      </c>
      <c r="AM369" s="176">
        <f t="shared" si="269"/>
        <v>0</v>
      </c>
      <c r="AN369" s="189">
        <f t="shared" si="270"/>
        <v>4</v>
      </c>
      <c r="AO369" s="181">
        <f t="shared" si="271"/>
        <v>3</v>
      </c>
      <c r="AP369" s="265"/>
      <c r="AQ369" s="169"/>
    </row>
    <row r="370" spans="2:43">
      <c r="B370" s="167">
        <v>230</v>
      </c>
      <c r="C370" s="168" t="s">
        <v>677</v>
      </c>
      <c r="D370" s="45" t="str">
        <f t="shared" si="210"/>
        <v>正規空母</v>
      </c>
      <c r="E370" s="174">
        <f t="shared" si="211"/>
        <v>67</v>
      </c>
      <c r="F370" s="183">
        <f t="shared" si="245"/>
        <v>45</v>
      </c>
      <c r="G370" s="176">
        <f t="shared" si="246"/>
        <v>0</v>
      </c>
      <c r="H370" s="189">
        <f t="shared" si="247"/>
        <v>78</v>
      </c>
      <c r="I370" s="181">
        <f t="shared" si="248"/>
        <v>78</v>
      </c>
      <c r="J370" s="208">
        <f t="shared" si="249"/>
        <v>0</v>
      </c>
      <c r="K370" s="116">
        <f t="shared" si="250"/>
        <v>96</v>
      </c>
      <c r="L370" s="118">
        <f t="shared" si="251"/>
        <v>97</v>
      </c>
      <c r="M370" s="187">
        <f t="shared" si="252"/>
        <v>79</v>
      </c>
      <c r="N370" s="191">
        <f t="shared" si="253"/>
        <v>69</v>
      </c>
      <c r="O370" s="38" t="str">
        <f t="shared" si="221"/>
        <v>高速</v>
      </c>
      <c r="P370" s="185" t="str">
        <f t="shared" si="222"/>
        <v>短</v>
      </c>
      <c r="Q370" s="460">
        <f t="shared" si="254"/>
        <v>50</v>
      </c>
      <c r="R370" s="461">
        <f t="shared" si="255"/>
        <v>55</v>
      </c>
      <c r="S370" s="265"/>
      <c r="T370" s="554">
        <f t="shared" si="256"/>
        <v>18</v>
      </c>
      <c r="U370" s="555" t="str">
        <f t="shared" si="226"/>
        <v>零戦52型丙(六〇一空)</v>
      </c>
      <c r="V370" s="554">
        <f t="shared" si="257"/>
        <v>21</v>
      </c>
      <c r="W370" s="555" t="str">
        <f t="shared" si="228"/>
        <v>流星(六〇一空)</v>
      </c>
      <c r="X370" s="554">
        <f t="shared" si="258"/>
        <v>27</v>
      </c>
      <c r="Y370" s="555" t="str">
        <f t="shared" si="230"/>
        <v>25mm連装機銃</v>
      </c>
      <c r="Z370" s="554">
        <f t="shared" si="259"/>
        <v>3</v>
      </c>
      <c r="AA370" s="555" t="str">
        <f t="shared" si="232"/>
        <v>12cm30連装噴進砲</v>
      </c>
      <c r="AB370" s="265"/>
      <c r="AC370" s="185" t="str">
        <f t="shared" si="260"/>
        <v>-</v>
      </c>
      <c r="AD370" s="267" t="str">
        <f t="shared" si="261"/>
        <v>-</v>
      </c>
      <c r="AE370" s="38" t="str">
        <f t="shared" si="262"/>
        <v>-</v>
      </c>
      <c r="AF370" s="462" t="str">
        <f t="shared" si="263"/>
        <v>-</v>
      </c>
      <c r="AG370" s="262"/>
      <c r="AH370" s="460">
        <f t="shared" si="264"/>
        <v>7</v>
      </c>
      <c r="AI370" s="38">
        <f t="shared" si="265"/>
        <v>13</v>
      </c>
      <c r="AJ370" s="462">
        <f t="shared" si="266"/>
        <v>30</v>
      </c>
      <c r="AK370" s="463">
        <f t="shared" si="267"/>
        <v>10</v>
      </c>
      <c r="AL370" s="259">
        <f t="shared" si="268"/>
        <v>0</v>
      </c>
      <c r="AM370" s="176">
        <f t="shared" si="269"/>
        <v>0</v>
      </c>
      <c r="AN370" s="189">
        <f t="shared" si="270"/>
        <v>4</v>
      </c>
      <c r="AO370" s="181">
        <f t="shared" si="271"/>
        <v>3</v>
      </c>
      <c r="AP370" s="265"/>
      <c r="AQ370" s="169"/>
    </row>
    <row r="371" spans="2:43">
      <c r="B371" s="167" t="s">
        <v>1432</v>
      </c>
      <c r="C371" s="168" t="s">
        <v>678</v>
      </c>
      <c r="D371" s="45" t="str">
        <f t="shared" si="210"/>
        <v>潜水艦</v>
      </c>
      <c r="E371" s="174">
        <f t="shared" si="211"/>
        <v>12</v>
      </c>
      <c r="F371" s="183">
        <f t="shared" si="245"/>
        <v>8</v>
      </c>
      <c r="G371" s="176">
        <f t="shared" si="246"/>
        <v>58</v>
      </c>
      <c r="H371" s="189">
        <f t="shared" si="247"/>
        <v>0</v>
      </c>
      <c r="I371" s="181">
        <f t="shared" si="248"/>
        <v>16</v>
      </c>
      <c r="J371" s="208">
        <f t="shared" si="249"/>
        <v>0</v>
      </c>
      <c r="K371" s="116">
        <f t="shared" si="250"/>
        <v>58</v>
      </c>
      <c r="L371" s="118">
        <f t="shared" si="251"/>
        <v>39</v>
      </c>
      <c r="M371" s="187">
        <f t="shared" si="252"/>
        <v>63</v>
      </c>
      <c r="N371" s="191">
        <f t="shared" si="253"/>
        <v>0</v>
      </c>
      <c r="O371" s="38" t="str">
        <f t="shared" si="221"/>
        <v>低速</v>
      </c>
      <c r="P371" s="185" t="str">
        <f t="shared" si="222"/>
        <v>短</v>
      </c>
      <c r="Q371" s="460">
        <f t="shared" si="254"/>
        <v>10</v>
      </c>
      <c r="R371" s="461">
        <f t="shared" si="255"/>
        <v>20</v>
      </c>
      <c r="S371" s="265"/>
      <c r="T371" s="554">
        <f t="shared" si="256"/>
        <v>0</v>
      </c>
      <c r="U371" s="555" t="str">
        <f t="shared" si="226"/>
        <v>WG42 (Wurfgerat 42)</v>
      </c>
      <c r="V371" s="554">
        <f t="shared" si="257"/>
        <v>0</v>
      </c>
      <c r="W371" s="555" t="str">
        <f t="shared" si="228"/>
        <v>-</v>
      </c>
      <c r="X371" s="554">
        <f t="shared" si="258"/>
        <v>0</v>
      </c>
      <c r="Y371" s="555" t="str">
        <f t="shared" si="230"/>
        <v>-</v>
      </c>
      <c r="Z371" s="554">
        <f t="shared" si="259"/>
        <v>0</v>
      </c>
      <c r="AA371" s="555" t="str">
        <f t="shared" si="232"/>
        <v>-</v>
      </c>
      <c r="AB371" s="265"/>
      <c r="AC371" s="185">
        <f t="shared" si="260"/>
        <v>35</v>
      </c>
      <c r="AD371" s="267" t="str">
        <f t="shared" si="261"/>
        <v>-</v>
      </c>
      <c r="AE371" s="38">
        <f t="shared" si="262"/>
        <v>170</v>
      </c>
      <c r="AF371" s="462">
        <f t="shared" si="263"/>
        <v>270</v>
      </c>
      <c r="AG371" s="262"/>
      <c r="AH371" s="460">
        <f t="shared" si="264"/>
        <v>1</v>
      </c>
      <c r="AI371" s="38">
        <f t="shared" si="265"/>
        <v>2</v>
      </c>
      <c r="AJ371" s="462">
        <f t="shared" si="266"/>
        <v>2</v>
      </c>
      <c r="AK371" s="463">
        <f t="shared" si="267"/>
        <v>1</v>
      </c>
      <c r="AL371" s="259">
        <f t="shared" si="268"/>
        <v>0</v>
      </c>
      <c r="AM371" s="176">
        <f t="shared" si="269"/>
        <v>2</v>
      </c>
      <c r="AN371" s="189">
        <f t="shared" si="270"/>
        <v>0</v>
      </c>
      <c r="AO371" s="181">
        <f t="shared" si="271"/>
        <v>0</v>
      </c>
      <c r="AP371" s="265"/>
      <c r="AQ371" s="169"/>
    </row>
    <row r="372" spans="2:43">
      <c r="B372" s="167" t="s">
        <v>1433</v>
      </c>
      <c r="C372" s="168" t="s">
        <v>609</v>
      </c>
      <c r="D372" s="45" t="str">
        <f t="shared" si="210"/>
        <v>潜水艦</v>
      </c>
      <c r="E372" s="174">
        <f t="shared" si="211"/>
        <v>17</v>
      </c>
      <c r="F372" s="183">
        <f t="shared" si="245"/>
        <v>12</v>
      </c>
      <c r="G372" s="176">
        <f t="shared" si="246"/>
        <v>64</v>
      </c>
      <c r="H372" s="189">
        <f t="shared" si="247"/>
        <v>0</v>
      </c>
      <c r="I372" s="181">
        <f t="shared" si="248"/>
        <v>20</v>
      </c>
      <c r="J372" s="208">
        <f t="shared" si="249"/>
        <v>0</v>
      </c>
      <c r="K372" s="116">
        <f t="shared" si="250"/>
        <v>81</v>
      </c>
      <c r="L372" s="118">
        <f t="shared" si="251"/>
        <v>40</v>
      </c>
      <c r="M372" s="187">
        <f t="shared" si="252"/>
        <v>67</v>
      </c>
      <c r="N372" s="191">
        <f t="shared" si="253"/>
        <v>0</v>
      </c>
      <c r="O372" s="38" t="str">
        <f t="shared" si="221"/>
        <v>低速</v>
      </c>
      <c r="P372" s="185" t="str">
        <f t="shared" si="222"/>
        <v>短</v>
      </c>
      <c r="Q372" s="171">
        <f t="shared" si="254"/>
        <v>10</v>
      </c>
      <c r="R372" s="180">
        <f t="shared" si="255"/>
        <v>20</v>
      </c>
      <c r="S372" s="265"/>
      <c r="T372" s="554">
        <f t="shared" si="256"/>
        <v>0</v>
      </c>
      <c r="U372" s="555" t="str">
        <f t="shared" si="226"/>
        <v>-</v>
      </c>
      <c r="V372" s="554">
        <f t="shared" si="257"/>
        <v>0</v>
      </c>
      <c r="W372" s="555" t="str">
        <f t="shared" si="228"/>
        <v>-</v>
      </c>
      <c r="X372" s="554">
        <f t="shared" si="258"/>
        <v>0</v>
      </c>
      <c r="Y372" s="555" t="str">
        <f t="shared" si="230"/>
        <v>-</v>
      </c>
      <c r="Z372" s="554">
        <f t="shared" si="259"/>
        <v>0</v>
      </c>
      <c r="AA372" s="555" t="str">
        <f t="shared" si="232"/>
        <v>-</v>
      </c>
      <c r="AB372" s="265"/>
      <c r="AC372" s="185">
        <f t="shared" si="260"/>
        <v>55</v>
      </c>
      <c r="AD372" s="267" t="str">
        <f t="shared" si="261"/>
        <v>-</v>
      </c>
      <c r="AE372" s="38">
        <f t="shared" si="262"/>
        <v>170</v>
      </c>
      <c r="AF372" s="52">
        <f t="shared" si="263"/>
        <v>270</v>
      </c>
      <c r="AG372" s="262"/>
      <c r="AH372" s="171">
        <f t="shared" si="264"/>
        <v>1</v>
      </c>
      <c r="AI372" s="38">
        <f t="shared" si="265"/>
        <v>2</v>
      </c>
      <c r="AJ372" s="52">
        <f t="shared" si="266"/>
        <v>2</v>
      </c>
      <c r="AK372" s="41">
        <f t="shared" si="267"/>
        <v>1</v>
      </c>
      <c r="AL372" s="259">
        <f t="shared" si="268"/>
        <v>1</v>
      </c>
      <c r="AM372" s="176">
        <f t="shared" si="269"/>
        <v>2</v>
      </c>
      <c r="AN372" s="189">
        <f t="shared" si="270"/>
        <v>0</v>
      </c>
      <c r="AO372" s="181">
        <f t="shared" si="271"/>
        <v>0</v>
      </c>
      <c r="AP372" s="265"/>
      <c r="AQ372" s="169"/>
    </row>
    <row r="373" spans="2:43">
      <c r="B373" s="167">
        <v>232</v>
      </c>
      <c r="C373" s="168" t="s">
        <v>679</v>
      </c>
      <c r="D373" s="45" t="str">
        <f t="shared" si="210"/>
        <v>正規空母</v>
      </c>
      <c r="E373" s="174">
        <f t="shared" si="211"/>
        <v>78</v>
      </c>
      <c r="F373" s="183">
        <f t="shared" si="245"/>
        <v>40</v>
      </c>
      <c r="G373" s="176">
        <f t="shared" si="246"/>
        <v>0</v>
      </c>
      <c r="H373" s="189">
        <f t="shared" si="247"/>
        <v>70</v>
      </c>
      <c r="I373" s="181">
        <f t="shared" si="248"/>
        <v>57</v>
      </c>
      <c r="J373" s="208">
        <f t="shared" si="249"/>
        <v>0</v>
      </c>
      <c r="K373" s="116">
        <f t="shared" si="250"/>
        <v>60</v>
      </c>
      <c r="L373" s="118">
        <f t="shared" si="251"/>
        <v>85</v>
      </c>
      <c r="M373" s="187">
        <f t="shared" si="252"/>
        <v>39</v>
      </c>
      <c r="N373" s="191">
        <f t="shared" si="253"/>
        <v>43</v>
      </c>
      <c r="O373" s="38" t="str">
        <f t="shared" si="221"/>
        <v>高速</v>
      </c>
      <c r="P373" s="185" t="str">
        <f t="shared" si="222"/>
        <v>中</v>
      </c>
      <c r="Q373" s="460">
        <f t="shared" si="254"/>
        <v>55</v>
      </c>
      <c r="R373" s="461">
        <f t="shared" si="255"/>
        <v>65</v>
      </c>
      <c r="S373" s="265"/>
      <c r="T373" s="554">
        <f t="shared" si="256"/>
        <v>20</v>
      </c>
      <c r="U373" s="555" t="str">
        <f t="shared" si="226"/>
        <v>Bf109T改</v>
      </c>
      <c r="V373" s="554">
        <f t="shared" si="257"/>
        <v>13</v>
      </c>
      <c r="W373" s="555" t="str">
        <f t="shared" si="228"/>
        <v>10.5cm連装砲</v>
      </c>
      <c r="X373" s="554">
        <f t="shared" si="258"/>
        <v>10</v>
      </c>
      <c r="Y373" s="555" t="str">
        <f t="shared" si="230"/>
        <v>-</v>
      </c>
      <c r="Z373" s="554">
        <f t="shared" si="259"/>
        <v>0</v>
      </c>
      <c r="AA373" s="555" t="str">
        <f t="shared" si="232"/>
        <v>-</v>
      </c>
      <c r="AB373" s="265"/>
      <c r="AC373" s="185">
        <f t="shared" si="260"/>
        <v>50</v>
      </c>
      <c r="AD373" s="267" t="str">
        <f t="shared" si="261"/>
        <v>-</v>
      </c>
      <c r="AE373" s="38">
        <f t="shared" si="262"/>
        <v>1300</v>
      </c>
      <c r="AF373" s="462">
        <f t="shared" si="263"/>
        <v>900</v>
      </c>
      <c r="AG373" s="262"/>
      <c r="AH373" s="460">
        <f t="shared" si="264"/>
        <v>8</v>
      </c>
      <c r="AI373" s="38">
        <f t="shared" si="265"/>
        <v>15</v>
      </c>
      <c r="AJ373" s="462">
        <f t="shared" si="266"/>
        <v>32</v>
      </c>
      <c r="AK373" s="463">
        <f t="shared" si="267"/>
        <v>7</v>
      </c>
      <c r="AL373" s="259">
        <f t="shared" si="268"/>
        <v>2</v>
      </c>
      <c r="AM373" s="176">
        <f t="shared" si="269"/>
        <v>0</v>
      </c>
      <c r="AN373" s="189">
        <f t="shared" si="270"/>
        <v>3</v>
      </c>
      <c r="AO373" s="181">
        <f t="shared" si="271"/>
        <v>4</v>
      </c>
      <c r="AP373" s="265"/>
      <c r="AQ373" s="169"/>
    </row>
    <row r="374" spans="2:43">
      <c r="B374" s="167" t="s">
        <v>1434</v>
      </c>
      <c r="C374" s="168" t="s">
        <v>630</v>
      </c>
      <c r="D374" s="45" t="str">
        <f t="shared" si="210"/>
        <v>正規空母</v>
      </c>
      <c r="E374" s="174">
        <f t="shared" si="211"/>
        <v>86</v>
      </c>
      <c r="F374" s="183">
        <f t="shared" si="245"/>
        <v>50</v>
      </c>
      <c r="G374" s="176">
        <f t="shared" si="246"/>
        <v>0</v>
      </c>
      <c r="H374" s="189">
        <f t="shared" si="247"/>
        <v>80</v>
      </c>
      <c r="I374" s="181">
        <f t="shared" si="248"/>
        <v>80</v>
      </c>
      <c r="J374" s="208">
        <f t="shared" si="249"/>
        <v>0</v>
      </c>
      <c r="K374" s="116">
        <f t="shared" si="250"/>
        <v>91</v>
      </c>
      <c r="L374" s="118">
        <f t="shared" si="251"/>
        <v>89</v>
      </c>
      <c r="M374" s="187">
        <f t="shared" si="252"/>
        <v>47</v>
      </c>
      <c r="N374" s="191">
        <f t="shared" si="253"/>
        <v>56</v>
      </c>
      <c r="O374" s="38" t="str">
        <f t="shared" si="221"/>
        <v>高速</v>
      </c>
      <c r="P374" s="185" t="str">
        <f t="shared" si="222"/>
        <v>中</v>
      </c>
      <c r="Q374" s="460">
        <f t="shared" si="254"/>
        <v>70</v>
      </c>
      <c r="R374" s="461">
        <f t="shared" si="255"/>
        <v>80</v>
      </c>
      <c r="S374" s="265"/>
      <c r="T374" s="554">
        <f t="shared" si="256"/>
        <v>30</v>
      </c>
      <c r="U374" s="555" t="str">
        <f t="shared" si="226"/>
        <v>Fw190T改</v>
      </c>
      <c r="V374" s="554">
        <f t="shared" si="257"/>
        <v>13</v>
      </c>
      <c r="W374" s="555" t="str">
        <f t="shared" si="228"/>
        <v>Ju87C改</v>
      </c>
      <c r="X374" s="554">
        <f t="shared" si="258"/>
        <v>10</v>
      </c>
      <c r="Y374" s="555" t="str">
        <f t="shared" si="230"/>
        <v>10.5cm連装砲</v>
      </c>
      <c r="Z374" s="554">
        <f t="shared" si="259"/>
        <v>3</v>
      </c>
      <c r="AA374" s="555" t="str">
        <f t="shared" si="232"/>
        <v>-</v>
      </c>
      <c r="AB374" s="265"/>
      <c r="AC374" s="185" t="str">
        <f t="shared" si="260"/>
        <v>-</v>
      </c>
      <c r="AD374" s="267" t="str">
        <f t="shared" si="261"/>
        <v>-</v>
      </c>
      <c r="AE374" s="38" t="str">
        <f t="shared" si="262"/>
        <v>-</v>
      </c>
      <c r="AF374" s="462" t="str">
        <f t="shared" si="263"/>
        <v>-</v>
      </c>
      <c r="AG374" s="262"/>
      <c r="AH374" s="460">
        <f t="shared" si="264"/>
        <v>10</v>
      </c>
      <c r="AI374" s="38">
        <f t="shared" si="265"/>
        <v>17</v>
      </c>
      <c r="AJ374" s="462">
        <f t="shared" si="266"/>
        <v>36</v>
      </c>
      <c r="AK374" s="463">
        <f t="shared" si="267"/>
        <v>8</v>
      </c>
      <c r="AL374" s="259">
        <f t="shared" si="268"/>
        <v>2</v>
      </c>
      <c r="AM374" s="176">
        <f t="shared" si="269"/>
        <v>0</v>
      </c>
      <c r="AN374" s="189">
        <f t="shared" si="270"/>
        <v>4</v>
      </c>
      <c r="AO374" s="181">
        <f t="shared" si="271"/>
        <v>4</v>
      </c>
      <c r="AP374" s="265"/>
      <c r="AQ374" s="169"/>
    </row>
    <row r="375" spans="2:43">
      <c r="B375" s="167">
        <v>233</v>
      </c>
      <c r="C375" s="168"/>
      <c r="D375" s="45"/>
      <c r="E375" s="174"/>
      <c r="F375" s="183"/>
      <c r="G375" s="176"/>
      <c r="H375" s="189"/>
      <c r="I375" s="181"/>
      <c r="J375" s="208"/>
      <c r="K375" s="116"/>
      <c r="L375" s="118"/>
      <c r="M375" s="187"/>
      <c r="N375" s="191"/>
      <c r="O375" s="38"/>
      <c r="P375" s="185"/>
      <c r="Q375" s="460"/>
      <c r="R375" s="461"/>
      <c r="S375" s="265"/>
      <c r="T375" s="554"/>
      <c r="U375" s="555"/>
      <c r="V375" s="554"/>
      <c r="W375" s="555"/>
      <c r="X375" s="554"/>
      <c r="Y375" s="555"/>
      <c r="Z375" s="554"/>
      <c r="AA375" s="555"/>
      <c r="AB375" s="265"/>
      <c r="AC375" s="185"/>
      <c r="AD375" s="267"/>
      <c r="AE375" s="38"/>
      <c r="AF375" s="462"/>
      <c r="AG375" s="262"/>
      <c r="AH375" s="460"/>
      <c r="AI375" s="38"/>
      <c r="AJ375" s="462"/>
      <c r="AK375" s="463"/>
      <c r="AL375" s="259"/>
      <c r="AM375" s="176"/>
      <c r="AN375" s="189"/>
      <c r="AO375" s="181"/>
      <c r="AP375" s="265"/>
      <c r="AQ375" s="169"/>
    </row>
    <row r="376" spans="2:43">
      <c r="B376" s="167">
        <v>234</v>
      </c>
      <c r="C376" s="168" t="s">
        <v>680</v>
      </c>
      <c r="D376" s="45" t="str">
        <f>VLOOKUP(VLOOKUP($C376,舰娘数据_舰娘名基准全数据,3,0),数据转换_舰种,2,0)</f>
        <v>駆逐艦</v>
      </c>
      <c r="E376" s="174">
        <f>VLOOKUP(C376,舰娘数据_舰娘名基准全数据,IF($C$4 = "最终值(Lv.155)",12,10),0)</f>
        <v>31</v>
      </c>
      <c r="F376" s="183">
        <f>VLOOKUP(C376,舰娘数据_舰娘名基准全数据,IF($C$4 = "初期值",13,14),0)</f>
        <v>45</v>
      </c>
      <c r="G376" s="176">
        <f>VLOOKUP(C376,舰娘数据_舰娘名基准全数据,IF($C$4 = "初期值",15,16),0)</f>
        <v>79</v>
      </c>
      <c r="H376" s="189">
        <f>VLOOKUP(C376,舰娘数据_舰娘名基准全数据,IF($C$4 = "初期值",17,18),0)</f>
        <v>56</v>
      </c>
      <c r="I376" s="181">
        <f>VLOOKUP(C376,舰娘数据_舰娘名基准全数据,IF($C$4 = "初期值",19,20),0)</f>
        <v>43</v>
      </c>
      <c r="J376" s="208">
        <f>VLOOKUP(C376,舰娘数据_舰娘名基准全数据,IF($C$4 = "初期值",21,IF($C$4 = "最终值(Lv.99)",22,23)),0)</f>
        <v>92</v>
      </c>
      <c r="K376" s="116">
        <f>VLOOKUP(C376,舰娘数据_舰娘名基准全数据,IF($C$4 = "初期值",24,IF($C$4 = "最终值(Lv.99)",25,26)),0)</f>
        <v>112</v>
      </c>
      <c r="L376" s="118">
        <f>VLOOKUP(C376,舰娘数据_舰娘名基准全数据,IF($C$4 = "初期值",27,IF($C$4 = "最终值(Lv.99)",28,29)),0)</f>
        <v>62</v>
      </c>
      <c r="M376" s="187">
        <f>VLOOKUP(C376,舰娘数据_舰娘名基准全数据,IF($C$4 = "初期值",30,31),0)</f>
        <v>64</v>
      </c>
      <c r="N376" s="191">
        <f>VLOOKUP(C376,舰娘数据_舰娘名基准全数据,36,0)+VLOOKUP(C376,舰娘数据_舰娘名基准全数据,37,0)+VLOOKUP(C376,舰娘数据_舰娘名基准全数据,38,0)+VLOOKUP(C376,舰娘数据_舰娘名基准全数据,39,0)</f>
        <v>0</v>
      </c>
      <c r="O376" s="38" t="str">
        <f>VLOOKUP(VLOOKUP($C376,舰娘数据_舰娘名基准全数据,32,0),数据转换_速力,2,0)</f>
        <v>高速</v>
      </c>
      <c r="P376" s="185" t="str">
        <f>VLOOKUP(VLOOKUP($C376,舰娘数据_舰娘名基准全数据,33,0),数据转换_射程,2,0)</f>
        <v>短</v>
      </c>
      <c r="Q376" s="460">
        <f>VLOOKUP(C376,舰娘数据_舰娘名基准全数据,55,0)</f>
        <v>15</v>
      </c>
      <c r="R376" s="461">
        <f>VLOOKUP(C376,舰娘数据_舰娘名基准全数据,56,0)</f>
        <v>15</v>
      </c>
      <c r="S376" s="265"/>
      <c r="T376" s="554">
        <f>VLOOKUP(C376,舰娘数据_舰娘名基准全数据,36,0)</f>
        <v>0</v>
      </c>
      <c r="U376" s="555" t="str">
        <f>IF(VLOOKUP($C376,舰娘数据_舰娘名基准全数据,41,0)&gt;0,VLOOKUP(VLOOKUP($C376,舰娘数据_舰娘名基准全数据,41,0),舰娘装备数据_装备号基准全数据,2,0),"-")</f>
        <v>12.7cm連装高角砲(後期型)</v>
      </c>
      <c r="V376" s="554">
        <f>VLOOKUP(C376,舰娘数据_舰娘名基准全数据,37,0)</f>
        <v>0</v>
      </c>
      <c r="W376" s="555" t="str">
        <f>IF(VLOOKUP($C376,舰娘数据_舰娘名基准全数据,42,0)&gt;0,VLOOKUP(VLOOKUP($C376,舰娘数据_舰娘名基准全数据,42,0),舰娘装备数据_装备号基准全数据,2,0),"-")</f>
        <v>61cm三連装(酸素)魚雷</v>
      </c>
      <c r="X376" s="554">
        <f>VLOOKUP(C376,舰娘数据_舰娘名基准全数据,38,0)</f>
        <v>0</v>
      </c>
      <c r="Y376" s="555" t="str">
        <f>IF(VLOOKUP($C376,舰娘数据_舰娘名基准全数据,43,0)&gt;0,VLOOKUP(VLOOKUP($C376,舰娘数据_舰娘名基准全数据,43,0),舰娘装备数据_装备号基准全数据,2,0),"-")</f>
        <v>強化型艦本式缶</v>
      </c>
      <c r="Z376" s="554">
        <f>VLOOKUP(C376,舰娘数据_舰娘名基准全数据,39,0)</f>
        <v>0</v>
      </c>
      <c r="AA376" s="555" t="str">
        <f>IF(VLOOKUP($C376,舰娘数据_舰娘名基准全数据,44,0)&gt;0,VLOOKUP(VLOOKUP($C376,舰娘数据_舰娘名基准全数据,44,0),舰娘装备数据_装备号基准全数据,2,0),"-")</f>
        <v>-</v>
      </c>
      <c r="AB376" s="265"/>
      <c r="AC376" s="185" t="str">
        <f>IF(VLOOKUP(C376,舰娘数据_舰娘名基准全数据,6,0)&gt;0,VLOOKUP(C376,舰娘数据_舰娘名基准全数据,6,0),"-")</f>
        <v>-</v>
      </c>
      <c r="AD376" s="267" t="str">
        <f>IF(VLOOKUP(C376,舰娘数据_舰娘名基准全数据,9,0)&gt;0,1,"-")</f>
        <v>-</v>
      </c>
      <c r="AE376" s="38" t="str">
        <f>IF(VLOOKUP(C376,舰娘数据_舰娘名基准全数据,7,0)&gt;0,VLOOKUP(C376,舰娘数据_舰娘名基准全数据,7,0),"-")</f>
        <v>-</v>
      </c>
      <c r="AF376" s="462" t="str">
        <f>IF(VLOOKUP(C376,舰娘数据_舰娘名基准全数据,8,0)&gt;0,VLOOKUP(C376,舰娘数据_舰娘名基准全数据,8,0),"-")</f>
        <v>-</v>
      </c>
      <c r="AG376" s="262"/>
      <c r="AH376" s="460">
        <f>VLOOKUP(C376,舰娘数据_舰娘名基准全数据,47,0)</f>
        <v>1</v>
      </c>
      <c r="AI376" s="38">
        <f>VLOOKUP(C376,舰娘数据_舰娘名基准全数据,48,0)</f>
        <v>2</v>
      </c>
      <c r="AJ376" s="462">
        <f>VLOOKUP(C376,舰娘数据_舰娘名基准全数据,49,0)</f>
        <v>7</v>
      </c>
      <c r="AK376" s="463">
        <f>VLOOKUP(C376,舰娘数据_舰娘名基准全数据,50,0)</f>
        <v>0</v>
      </c>
      <c r="AL376" s="259">
        <f>VLOOKUP(C376,舰娘数据_舰娘名基准全数据,51,0)</f>
        <v>1</v>
      </c>
      <c r="AM376" s="176">
        <f>VLOOKUP(C376,舰娘数据_舰娘名基准全数据,52,0)</f>
        <v>2</v>
      </c>
      <c r="AN376" s="189">
        <f>VLOOKUP(C376,舰娘数据_舰娘名基准全数据,53,0)</f>
        <v>1</v>
      </c>
      <c r="AO376" s="181">
        <f>VLOOKUP(C376,舰娘数据_舰娘名基准全数据,54,0)</f>
        <v>0</v>
      </c>
      <c r="AP376" s="265"/>
      <c r="AQ376" s="169"/>
    </row>
    <row r="377" spans="2:43">
      <c r="B377" s="167">
        <v>235</v>
      </c>
      <c r="C377" s="168" t="s">
        <v>681</v>
      </c>
      <c r="D377" s="45" t="str">
        <f>VLOOKUP(VLOOKUP($C377,舰娘数据_舰娘名基准全数据,3,0),数据转换_舰种,2,0)</f>
        <v>駆逐艦</v>
      </c>
      <c r="E377" s="174">
        <f>VLOOKUP(C377,舰娘数据_舰娘名基准全数据,IF($C$4 = "最终值(Lv.155)",12,10),0)</f>
        <v>31</v>
      </c>
      <c r="F377" s="183">
        <f>VLOOKUP(C377,舰娘数据_舰娘名基准全数据,IF($C$4 = "初期值",13,14),0)</f>
        <v>46</v>
      </c>
      <c r="G377" s="176">
        <f>VLOOKUP(C377,舰娘数据_舰娘名基准全数据,IF($C$4 = "初期值",15,16),0)</f>
        <v>80</v>
      </c>
      <c r="H377" s="189">
        <f>VLOOKUP(C377,舰娘数据_舰娘名基准全数据,IF($C$4 = "初期值",17,18),0)</f>
        <v>57</v>
      </c>
      <c r="I377" s="181">
        <f>VLOOKUP(C377,舰娘数据_舰娘名基准全数据,IF($C$4 = "初期值",19,20),0)</f>
        <v>43</v>
      </c>
      <c r="J377" s="208">
        <f>VLOOKUP(C377,舰娘数据_舰娘名基准全数据,IF($C$4 = "初期值",21,IF($C$4 = "最终值(Lv.99)",22,23)),0)</f>
        <v>92</v>
      </c>
      <c r="K377" s="116">
        <f>VLOOKUP(C377,舰娘数据_舰娘名基准全数据,IF($C$4 = "初期值",24,IF($C$4 = "最终值(Lv.99)",25,26)),0)</f>
        <v>114</v>
      </c>
      <c r="L377" s="118">
        <f>VLOOKUP(C377,舰娘数据_舰娘名基准全数据,IF($C$4 = "初期值",27,IF($C$4 = "最终值(Lv.99)",28,29)),0)</f>
        <v>63</v>
      </c>
      <c r="M377" s="187">
        <f>VLOOKUP(C377,舰娘数据_舰娘名基准全数据,IF($C$4 = "初期值",30,31),0)</f>
        <v>60</v>
      </c>
      <c r="N377" s="191">
        <f>VLOOKUP(C377,舰娘数据_舰娘名基准全数据,36,0)+VLOOKUP(C377,舰娘数据_舰娘名基准全数据,37,0)+VLOOKUP(C377,舰娘数据_舰娘名基准全数据,38,0)+VLOOKUP(C377,舰娘数据_舰娘名基准全数据,39,0)</f>
        <v>0</v>
      </c>
      <c r="O377" s="38" t="str">
        <f>VLOOKUP(VLOOKUP($C377,舰娘数据_舰娘名基准全数据,32,0),数据转换_速力,2,0)</f>
        <v>高速</v>
      </c>
      <c r="P377" s="185" t="str">
        <f>VLOOKUP(VLOOKUP($C377,舰娘数据_舰娘名基准全数据,33,0),数据转换_射程,2,0)</f>
        <v>短</v>
      </c>
      <c r="Q377" s="171">
        <f>VLOOKUP(C377,舰娘数据_舰娘名基准全数据,55,0)</f>
        <v>15</v>
      </c>
      <c r="R377" s="180">
        <f>VLOOKUP(C377,舰娘数据_舰娘名基准全数据,56,0)</f>
        <v>15</v>
      </c>
      <c r="S377" s="265"/>
      <c r="T377" s="554">
        <f>VLOOKUP(C377,舰娘数据_舰娘名基准全数据,36,0)</f>
        <v>0</v>
      </c>
      <c r="U377" s="555" t="str">
        <f>IF(VLOOKUP($C377,舰娘数据_舰娘名基准全数据,41,0)&gt;0,VLOOKUP(VLOOKUP($C377,舰娘数据_舰娘名基准全数据,41,0),舰娘装备数据_装备号基准全数据,2,0),"-")</f>
        <v>12.7cm連装高角砲(後期型)</v>
      </c>
      <c r="V377" s="554">
        <f>VLOOKUP(C377,舰娘数据_舰娘名基准全数据,37,0)</f>
        <v>0</v>
      </c>
      <c r="W377" s="555" t="str">
        <f>IF(VLOOKUP($C377,舰娘数据_舰娘名基准全数据,42,0)&gt;0,VLOOKUP(VLOOKUP($C377,舰娘数据_舰娘名基准全数据,42,0),舰娘装备数据_装备号基准全数据,2,0),"-")</f>
        <v>61cm三連装(酸素)魚雷</v>
      </c>
      <c r="X377" s="554">
        <f>VLOOKUP(C377,舰娘数据_舰娘名基准全数据,38,0)</f>
        <v>0</v>
      </c>
      <c r="Y377" s="555" t="str">
        <f>IF(VLOOKUP($C377,舰娘数据_舰娘名基准全数据,43,0)&gt;0,VLOOKUP(VLOOKUP($C377,舰娘数据_舰娘名基准全数据,43,0),舰娘装备数据_装备号基准全数据,2,0),"-")</f>
        <v>強化型艦本式缶</v>
      </c>
      <c r="Z377" s="554">
        <f>VLOOKUP(C377,舰娘数据_舰娘名基准全数据,39,0)</f>
        <v>0</v>
      </c>
      <c r="AA377" s="555" t="str">
        <f>IF(VLOOKUP($C377,舰娘数据_舰娘名基准全数据,44,0)&gt;0,VLOOKUP(VLOOKUP($C377,舰娘数据_舰娘名基准全数据,44,0),舰娘装备数据_装备号基准全数据,2,0),"-")</f>
        <v>-</v>
      </c>
      <c r="AB377" s="265"/>
      <c r="AC377" s="185" t="str">
        <f>IF(VLOOKUP(C377,舰娘数据_舰娘名基准全数据,6,0)&gt;0,VLOOKUP(C377,舰娘数据_舰娘名基准全数据,6,0),"-")</f>
        <v>-</v>
      </c>
      <c r="AD377" s="267" t="str">
        <f>IF(VLOOKUP(C377,舰娘数据_舰娘名基准全数据,9,0)&gt;0,1,"-")</f>
        <v>-</v>
      </c>
      <c r="AE377" s="38" t="str">
        <f>IF(VLOOKUP(C377,舰娘数据_舰娘名基准全数据,7,0)&gt;0,VLOOKUP(C377,舰娘数据_舰娘名基准全数据,7,0),"-")</f>
        <v>-</v>
      </c>
      <c r="AF377" s="52" t="str">
        <f>IF(VLOOKUP(C377,舰娘数据_舰娘名基准全数据,8,0)&gt;0,VLOOKUP(C377,舰娘数据_舰娘名基准全数据,8,0),"-")</f>
        <v>-</v>
      </c>
      <c r="AG377" s="262"/>
      <c r="AH377" s="171">
        <f>VLOOKUP(C377,舰娘数据_舰娘名基准全数据,47,0)</f>
        <v>1</v>
      </c>
      <c r="AI377" s="38">
        <f>VLOOKUP(C377,舰娘数据_舰娘名基准全数据,48,0)</f>
        <v>2</v>
      </c>
      <c r="AJ377" s="52">
        <f>VLOOKUP(C377,舰娘数据_舰娘名基准全数据,49,0)</f>
        <v>7</v>
      </c>
      <c r="AK377" s="41">
        <f>VLOOKUP(C377,舰娘数据_舰娘名基准全数据,50,0)</f>
        <v>0</v>
      </c>
      <c r="AL377" s="259">
        <f>VLOOKUP(C377,舰娘数据_舰娘名基准全数据,51,0)</f>
        <v>1</v>
      </c>
      <c r="AM377" s="176">
        <f>VLOOKUP(C377,舰娘数据_舰娘名基准全数据,52,0)</f>
        <v>2</v>
      </c>
      <c r="AN377" s="189">
        <f>VLOOKUP(C377,舰娘数据_舰娘名基准全数据,53,0)</f>
        <v>1</v>
      </c>
      <c r="AO377" s="181">
        <f>VLOOKUP(C377,舰娘数据_舰娘名基准全数据,54,0)</f>
        <v>0</v>
      </c>
      <c r="AP377" s="265"/>
      <c r="AQ377" s="169"/>
    </row>
    <row r="378" spans="2:43">
      <c r="B378" s="167">
        <v>236</v>
      </c>
      <c r="C378" s="168" t="s">
        <v>682</v>
      </c>
      <c r="D378" s="45" t="str">
        <f>VLOOKUP(VLOOKUP($C378,舰娘数据_舰娘名基准全数据,3,0),数据转换_舰种,2,0)</f>
        <v>潜水艦</v>
      </c>
      <c r="E378" s="174">
        <f>VLOOKUP(C378,舰娘数据_舰娘名基准全数据,IF($C$4 = "最终值(Lv.155)",12,10),0)</f>
        <v>17</v>
      </c>
      <c r="F378" s="183">
        <f>VLOOKUP(C378,舰娘数据_舰娘名基准全数据,IF($C$4 = "初期值",13,14),0)</f>
        <v>13</v>
      </c>
      <c r="G378" s="176">
        <f>VLOOKUP(C378,舰娘数据_舰娘名基准全数据,IF($C$4 = "初期值",15,16),0)</f>
        <v>69</v>
      </c>
      <c r="H378" s="189">
        <f>VLOOKUP(C378,舰娘数据_舰娘名基准全数据,IF($C$4 = "初期值",17,18),0)</f>
        <v>0</v>
      </c>
      <c r="I378" s="181">
        <f>VLOOKUP(C378,舰娘数据_舰娘名基准全数据,IF($C$4 = "初期值",19,20),0)</f>
        <v>21</v>
      </c>
      <c r="J378" s="208">
        <f>VLOOKUP(C378,舰娘数据_舰娘名基准全数据,IF($C$4 = "初期值",21,IF($C$4 = "最终值(Lv.99)",22,23)),0)</f>
        <v>0</v>
      </c>
      <c r="K378" s="116">
        <f>VLOOKUP(C378,舰娘数据_舰娘名基准全数据,IF($C$4 = "初期值",24,IF($C$4 = "最终值(Lv.99)",25,26)),0)</f>
        <v>92</v>
      </c>
      <c r="L378" s="118">
        <f>VLOOKUP(C378,舰娘数据_舰娘名基准全数据,IF($C$4 = "初期值",27,IF($C$4 = "最终值(Lv.99)",28,29)),0)</f>
        <v>46</v>
      </c>
      <c r="M378" s="187">
        <f>VLOOKUP(C378,舰娘数据_舰娘名基准全数据,IF($C$4 = "初期值",30,31),0)</f>
        <v>77</v>
      </c>
      <c r="N378" s="191">
        <f>VLOOKUP(C378,舰娘数据_舰娘名基准全数据,36,0)+VLOOKUP(C378,舰娘数据_舰娘名基准全数据,37,0)+VLOOKUP(C378,舰娘数据_舰娘名基准全数据,38,0)+VLOOKUP(C378,舰娘数据_舰娘名基准全数据,39,0)</f>
        <v>0</v>
      </c>
      <c r="O378" s="38" t="str">
        <f>VLOOKUP(VLOOKUP($C378,舰娘数据_舰娘名基准全数据,32,0),数据转换_速力,2,0)</f>
        <v>低速</v>
      </c>
      <c r="P378" s="185" t="str">
        <f>VLOOKUP(VLOOKUP($C378,舰娘数据_舰娘名基准全数据,33,0),数据转换_射程,2,0)</f>
        <v>短</v>
      </c>
      <c r="Q378" s="460">
        <f>VLOOKUP(C378,舰娘数据_舰娘名基准全数据,55,0)</f>
        <v>10</v>
      </c>
      <c r="R378" s="461">
        <f>VLOOKUP(C378,舰娘数据_舰娘名基准全数据,56,0)</f>
        <v>20</v>
      </c>
      <c r="S378" s="265"/>
      <c r="T378" s="554">
        <f>VLOOKUP(C378,舰娘数据_舰娘名基准全数据,36,0)</f>
        <v>0</v>
      </c>
      <c r="U378" s="555" t="str">
        <f>IF(VLOOKUP($C378,舰娘数据_舰娘名基准全数据,41,0)&gt;0,VLOOKUP(VLOOKUP($C378,舰娘数据_舰娘名基准全数据,41,0),舰娘装备数据_装备号基准全数据,2,0),"-")</f>
        <v>試製FaT仕様九五式酸素魚雷改</v>
      </c>
      <c r="V378" s="554">
        <f>VLOOKUP(C378,舰娘数据_舰娘名基准全数据,37,0)</f>
        <v>0</v>
      </c>
      <c r="W378" s="555" t="str">
        <f>IF(VLOOKUP($C378,舰娘数据_舰娘名基准全数据,42,0)&gt;0,VLOOKUP(VLOOKUP($C378,舰娘数据_舰娘名基准全数据,42,0),舰娘装备数据_装备号基准全数据,2,0),"-")</f>
        <v>-</v>
      </c>
      <c r="X378" s="554">
        <f>VLOOKUP(C378,舰娘数据_舰娘名基准全数据,38,0)</f>
        <v>0</v>
      </c>
      <c r="Y378" s="555" t="str">
        <f>IF(VLOOKUP($C378,舰娘数据_舰娘名基准全数据,43,0)&gt;0,VLOOKUP(VLOOKUP($C378,舰娘数据_舰娘名基准全数据,43,0),舰娘装备数据_装备号基准全数据,2,0),"-")</f>
        <v>-</v>
      </c>
      <c r="Z378" s="554">
        <f>VLOOKUP(C378,舰娘数据_舰娘名基准全数据,39,0)</f>
        <v>0</v>
      </c>
      <c r="AA378" s="555" t="str">
        <f>IF(VLOOKUP($C378,舰娘数据_舰娘名基准全数据,44,0)&gt;0,VLOOKUP(VLOOKUP($C378,舰娘数据_舰娘名基准全数据,44,0),舰娘装备数据_装备号基准全数据,2,0),"-")</f>
        <v>-</v>
      </c>
      <c r="AB378" s="265"/>
      <c r="AC378" s="185" t="str">
        <f>IF(VLOOKUP(C378,舰娘数据_舰娘名基准全数据,6,0)&gt;0,VLOOKUP(C378,舰娘数据_舰娘名基准全数据,6,0),"-")</f>
        <v>-</v>
      </c>
      <c r="AD378" s="267" t="str">
        <f>IF(VLOOKUP(C378,舰娘数据_舰娘名基准全数据,9,0)&gt;0,1,"-")</f>
        <v>-</v>
      </c>
      <c r="AE378" s="38" t="str">
        <f>IF(VLOOKUP(C378,舰娘数据_舰娘名基准全数据,7,0)&gt;0,VLOOKUP(C378,舰娘数据_舰娘名基准全数据,7,0),"-")</f>
        <v>-</v>
      </c>
      <c r="AF378" s="462" t="str">
        <f>IF(VLOOKUP(C378,舰娘数据_舰娘名基准全数据,8,0)&gt;0,VLOOKUP(C378,舰娘数据_舰娘名基准全数据,8,0),"-")</f>
        <v>-</v>
      </c>
      <c r="AG378" s="262"/>
      <c r="AH378" s="460">
        <f>VLOOKUP(C378,舰娘数据_舰娘名基准全数据,47,0)</f>
        <v>1</v>
      </c>
      <c r="AI378" s="38">
        <f>VLOOKUP(C378,舰娘数据_舰娘名基准全数据,48,0)</f>
        <v>2</v>
      </c>
      <c r="AJ378" s="462">
        <f>VLOOKUP(C378,舰娘数据_舰娘名基准全数据,49,0)</f>
        <v>2</v>
      </c>
      <c r="AK378" s="463">
        <f>VLOOKUP(C378,舰娘数据_舰娘名基准全数据,50,0)</f>
        <v>1</v>
      </c>
      <c r="AL378" s="259">
        <f>VLOOKUP(C378,舰娘数据_舰娘名基准全数据,51,0)</f>
        <v>1</v>
      </c>
      <c r="AM378" s="176">
        <f>VLOOKUP(C378,舰娘数据_舰娘名基准全数据,52,0)</f>
        <v>2</v>
      </c>
      <c r="AN378" s="189">
        <f>VLOOKUP(C378,舰娘数据_舰娘名基准全数据,53,0)</f>
        <v>0</v>
      </c>
      <c r="AO378" s="181">
        <f>VLOOKUP(C378,舰娘数据_舰娘名基准全数据,54,0)</f>
        <v>0</v>
      </c>
      <c r="AP378" s="265"/>
      <c r="AQ378" s="169"/>
    </row>
    <row r="379" spans="2:43">
      <c r="B379" s="167">
        <v>237</v>
      </c>
      <c r="C379" s="168"/>
      <c r="D379" s="45"/>
      <c r="E379" s="174"/>
      <c r="F379" s="183"/>
      <c r="G379" s="176"/>
      <c r="H379" s="189"/>
      <c r="I379" s="181"/>
      <c r="J379" s="208"/>
      <c r="K379" s="116"/>
      <c r="L379" s="118"/>
      <c r="M379" s="187"/>
      <c r="N379" s="191"/>
      <c r="O379" s="38"/>
      <c r="P379" s="185"/>
      <c r="Q379" s="460"/>
      <c r="R379" s="461"/>
      <c r="S379" s="265"/>
      <c r="T379" s="554"/>
      <c r="U379" s="555"/>
      <c r="V379" s="554"/>
      <c r="W379" s="555"/>
      <c r="X379" s="554"/>
      <c r="Y379" s="555"/>
      <c r="Z379" s="554"/>
      <c r="AA379" s="555"/>
      <c r="AB379" s="265"/>
      <c r="AC379" s="185"/>
      <c r="AD379" s="267"/>
      <c r="AE379" s="38"/>
      <c r="AF379" s="462"/>
      <c r="AG379" s="262"/>
      <c r="AH379" s="460"/>
      <c r="AI379" s="38"/>
      <c r="AJ379" s="462"/>
      <c r="AK379" s="463"/>
      <c r="AL379" s="259"/>
      <c r="AM379" s="176"/>
      <c r="AN379" s="189"/>
      <c r="AO379" s="181"/>
      <c r="AP379" s="265"/>
      <c r="AQ379" s="169"/>
    </row>
    <row r="380" spans="2:43">
      <c r="B380" s="167">
        <v>238</v>
      </c>
      <c r="C380" s="168"/>
      <c r="D380" s="45"/>
      <c r="E380" s="174"/>
      <c r="F380" s="183"/>
      <c r="G380" s="176"/>
      <c r="H380" s="189"/>
      <c r="I380" s="181"/>
      <c r="J380" s="208"/>
      <c r="K380" s="116"/>
      <c r="L380" s="118"/>
      <c r="M380" s="187"/>
      <c r="N380" s="191"/>
      <c r="O380" s="38"/>
      <c r="P380" s="185"/>
      <c r="Q380" s="171"/>
      <c r="R380" s="180"/>
      <c r="S380" s="265"/>
      <c r="T380" s="554"/>
      <c r="U380" s="555"/>
      <c r="V380" s="554"/>
      <c r="W380" s="555"/>
      <c r="X380" s="554"/>
      <c r="Y380" s="555"/>
      <c r="Z380" s="554"/>
      <c r="AA380" s="555"/>
      <c r="AB380" s="265"/>
      <c r="AC380" s="185"/>
      <c r="AD380" s="267"/>
      <c r="AE380" s="38"/>
      <c r="AF380" s="52"/>
      <c r="AG380" s="262"/>
      <c r="AH380" s="171"/>
      <c r="AI380" s="38"/>
      <c r="AJ380" s="52"/>
      <c r="AK380" s="41"/>
      <c r="AL380" s="259"/>
      <c r="AM380" s="176"/>
      <c r="AN380" s="189"/>
      <c r="AO380" s="181"/>
      <c r="AP380" s="265"/>
      <c r="AQ380" s="169"/>
    </row>
    <row r="381" spans="2:43">
      <c r="B381" s="167">
        <v>239</v>
      </c>
      <c r="C381" s="168"/>
      <c r="D381" s="45"/>
      <c r="E381" s="174"/>
      <c r="F381" s="183"/>
      <c r="G381" s="176"/>
      <c r="H381" s="189"/>
      <c r="I381" s="181"/>
      <c r="J381" s="208"/>
      <c r="K381" s="116"/>
      <c r="L381" s="118"/>
      <c r="M381" s="187"/>
      <c r="N381" s="191"/>
      <c r="O381" s="38"/>
      <c r="P381" s="185"/>
      <c r="Q381" s="460"/>
      <c r="R381" s="461"/>
      <c r="S381" s="265"/>
      <c r="T381" s="554"/>
      <c r="U381" s="555"/>
      <c r="V381" s="554"/>
      <c r="W381" s="555"/>
      <c r="X381" s="554"/>
      <c r="Y381" s="555"/>
      <c r="Z381" s="554"/>
      <c r="AA381" s="555"/>
      <c r="AB381" s="265"/>
      <c r="AC381" s="185"/>
      <c r="AD381" s="267"/>
      <c r="AE381" s="38"/>
      <c r="AF381" s="462"/>
      <c r="AG381" s="262"/>
      <c r="AH381" s="460"/>
      <c r="AI381" s="38"/>
      <c r="AJ381" s="462"/>
      <c r="AK381" s="463"/>
      <c r="AL381" s="259"/>
      <c r="AM381" s="176"/>
      <c r="AN381" s="189"/>
      <c r="AO381" s="181"/>
      <c r="AP381" s="265"/>
      <c r="AQ381" s="169"/>
    </row>
    <row r="382" spans="2:43">
      <c r="B382" s="167" t="s">
        <v>3432</v>
      </c>
      <c r="C382" s="652" t="s">
        <v>3425</v>
      </c>
      <c r="D382" s="45" t="str">
        <f t="shared" ref="D382:D387" si="272">VLOOKUP(VLOOKUP($C382,舰娘数据_舰娘名基准全数据,3,0),数据转换_舰种,2,0)</f>
        <v>戦艦</v>
      </c>
      <c r="E382" s="174">
        <f t="shared" ref="E382:E387" si="273">VLOOKUP(C382,舰娘数据_舰娘名基准全数据,IF($C$4 = "最终值(Lv.155)",12,10),0)</f>
        <v>92</v>
      </c>
      <c r="F382" s="183">
        <f t="shared" ref="F382:F387" si="274">VLOOKUP(C382,舰娘数据_舰娘名基准全数据,IF($C$4 = "初期值",13,14),0)</f>
        <v>105</v>
      </c>
      <c r="G382" s="176">
        <f t="shared" ref="G382:G387" si="275">VLOOKUP(C382,舰娘数据_舰娘名基准全数据,IF($C$4 = "初期值",15,16),0)</f>
        <v>0</v>
      </c>
      <c r="H382" s="189">
        <f t="shared" ref="H382:H387" si="276">VLOOKUP(C382,舰娘数据_舰娘名基准全数据,IF($C$4 = "初期值",17,18),0)</f>
        <v>96</v>
      </c>
      <c r="I382" s="181">
        <f t="shared" ref="I382:I387" si="277">VLOOKUP(C382,舰娘数据_舰娘名基准全数据,IF($C$4 = "初期值",19,20),0)</f>
        <v>95</v>
      </c>
      <c r="J382" s="208">
        <f t="shared" ref="J382:J387" si="278">VLOOKUP(C382,舰娘数据_舰娘名基准全数据,IF($C$4 = "初期值",21,IF($C$4 = "最终值(Lv.99)",22,23)),0)</f>
        <v>0</v>
      </c>
      <c r="K382" s="116">
        <f t="shared" ref="K382:K387" si="279">VLOOKUP(C382,舰娘数据_舰娘名基准全数据,IF($C$4 = "初期值",24,IF($C$4 = "最终值(Lv.99)",25,26)),0)</f>
        <v>85</v>
      </c>
      <c r="L382" s="118">
        <f t="shared" ref="L382:L387" si="280">VLOOKUP(C382,舰娘数据_舰娘名基准全数据,IF($C$4 = "初期值",27,IF($C$4 = "最终值(Lv.99)",28,29)),0)</f>
        <v>86</v>
      </c>
      <c r="M382" s="187">
        <f t="shared" ref="M382:M387" si="281">VLOOKUP(C382,舰娘数据_舰娘名基准全数据,IF($C$4 = "初期值",30,31),0)</f>
        <v>89</v>
      </c>
      <c r="N382" s="191">
        <f t="shared" ref="N382:N387" si="282">VLOOKUP(C382,舰娘数据_舰娘名基准全数据,36,0)+VLOOKUP(C382,舰娘数据_舰娘名基准全数据,37,0)+VLOOKUP(C382,舰娘数据_舰娘名基准全数据,38,0)+VLOOKUP(C382,舰娘数据_舰娘名基准全数据,39,0)</f>
        <v>16</v>
      </c>
      <c r="O382" s="38" t="str">
        <f t="shared" ref="O382:O387" si="283">VLOOKUP(VLOOKUP($C382,舰娘数据_舰娘名基准全数据,32,0),数据转换_速力,2,0)</f>
        <v>高速</v>
      </c>
      <c r="P382" s="185" t="str">
        <f t="shared" ref="P382:P387" si="284">VLOOKUP(VLOOKUP($C382,舰娘数据_舰娘名基准全数据,33,0),数据转换_射程,2,0)</f>
        <v>長</v>
      </c>
      <c r="Q382" s="654">
        <f t="shared" ref="Q382:Q387" si="285">VLOOKUP(C382,舰娘数据_舰娘名基准全数据,55,0)</f>
        <v>130</v>
      </c>
      <c r="R382" s="656">
        <f t="shared" ref="R382:R387" si="286">VLOOKUP(C382,舰娘数据_舰娘名基准全数据,56,0)</f>
        <v>150</v>
      </c>
      <c r="S382" s="265"/>
      <c r="T382" s="554">
        <f t="shared" ref="T382:T387" si="287">VLOOKUP(C382,舰娘数据_舰娘名基准全数据,36,0)</f>
        <v>4</v>
      </c>
      <c r="U382" s="555" t="str">
        <f t="shared" ref="U382:U387" si="288">IF(VLOOKUP($C382,舰娘数据_舰娘名基准全数据,41,0)&gt;0,VLOOKUP(VLOOKUP($C382,舰娘数据_舰娘名基准全数据,41,0),舰娘装备数据_装备号基准全数据,2,0),"-")</f>
        <v>16inch三連装砲 Mk.7</v>
      </c>
      <c r="V382" s="554">
        <f t="shared" ref="V382:V387" si="289">VLOOKUP(C382,舰娘数据_舰娘名基准全数据,37,0)</f>
        <v>4</v>
      </c>
      <c r="W382" s="555" t="str">
        <f t="shared" ref="W382:W387" si="290">IF(VLOOKUP($C382,舰娘数据_舰娘名基准全数据,42,0)&gt;0,VLOOKUP(VLOOKUP($C382,舰娘数据_舰娘名基准全数据,42,0),舰娘装备数据_装备号基准全数据,2,0),"-")</f>
        <v>5inch連装砲 Mk.28 mod.2</v>
      </c>
      <c r="X382" s="554">
        <f t="shared" ref="X382:X387" si="291">VLOOKUP(C382,舰娘数据_舰娘名基准全数据,38,0)</f>
        <v>4</v>
      </c>
      <c r="Y382" s="555" t="str">
        <f t="shared" ref="Y382:Y387" si="292">IF(VLOOKUP($C382,舰娘数据_舰娘名基准全数据,43,0)&gt;0,VLOOKUP(VLOOKUP($C382,舰娘数据_舰娘名基准全数据,43,0),舰娘装备数据_装备号基准全数据,2,0),"-")</f>
        <v>-</v>
      </c>
      <c r="Z382" s="554">
        <f t="shared" ref="Z382:Z387" si="293">VLOOKUP(C382,舰娘数据_舰娘名基准全数据,39,0)</f>
        <v>4</v>
      </c>
      <c r="AA382" s="555" t="str">
        <f t="shared" ref="AA382:AA387" si="294">IF(VLOOKUP($C382,舰娘数据_舰娘名基准全数据,44,0)&gt;0,VLOOKUP(VLOOKUP($C382,舰娘数据_舰娘名基准全数据,44,0),舰娘装备数据_装备号基准全数据,2,0),"-")</f>
        <v>-</v>
      </c>
      <c r="AB382" s="265"/>
      <c r="AC382" s="185">
        <f t="shared" ref="AC382:AC387" si="295">IF(VLOOKUP(C382,舰娘数据_舰娘名基准全数据,6,0)&gt;0,VLOOKUP(C382,舰娘数据_舰娘名基准全数据,6,0),"-")</f>
        <v>50</v>
      </c>
      <c r="AD382" s="267" t="str">
        <f t="shared" ref="AD382:AD387" si="296">IF(VLOOKUP(C382,舰娘数据_舰娘名基准全数据,9,0)&gt;0,1,"-")</f>
        <v>-</v>
      </c>
      <c r="AE382" s="38">
        <f t="shared" ref="AE382:AE387" si="297">IF(VLOOKUP(C382,舰娘数据_舰娘名基准全数据,7,0)&gt;0,VLOOKUP(C382,舰娘数据_舰娘名基准全数据,7,0),"-")</f>
        <v>3400</v>
      </c>
      <c r="AF382" s="658">
        <f t="shared" ref="AF382:AF387" si="298">IF(VLOOKUP(C382,舰娘数据_舰娘名基准全数据,8,0)&gt;0,VLOOKUP(C382,舰娘数据_舰娘名基准全数据,8,0),"-")</f>
        <v>2800</v>
      </c>
      <c r="AG382" s="262"/>
      <c r="AH382" s="654">
        <f t="shared" ref="AH382:AH387" si="299">VLOOKUP(C382,舰娘数据_舰娘名基准全数据,47,0)</f>
        <v>30</v>
      </c>
      <c r="AI382" s="38">
        <f t="shared" ref="AI382:AI387" si="300">VLOOKUP(C382,舰娘数据_舰娘名基准全数据,48,0)</f>
        <v>45</v>
      </c>
      <c r="AJ382" s="658">
        <f t="shared" ref="AJ382:AJ387" si="301">VLOOKUP(C382,舰娘数据_舰娘名基准全数据,49,0)</f>
        <v>90</v>
      </c>
      <c r="AK382" s="660">
        <f t="shared" ref="AK382:AK387" si="302">VLOOKUP(C382,舰娘数据_舰娘名基准全数据,50,0)</f>
        <v>30</v>
      </c>
      <c r="AL382" s="259">
        <f t="shared" ref="AL382:AL387" si="303">VLOOKUP(C382,舰娘数据_舰娘名基准全数据,51,0)</f>
        <v>6</v>
      </c>
      <c r="AM382" s="176">
        <f t="shared" ref="AM382:AM387" si="304">VLOOKUP(C382,舰娘数据_舰娘名基准全数据,52,0)</f>
        <v>0</v>
      </c>
      <c r="AN382" s="189">
        <f t="shared" ref="AN382:AN387" si="305">VLOOKUP(C382,舰娘数据_舰娘名基准全数据,53,0)</f>
        <v>1</v>
      </c>
      <c r="AO382" s="181">
        <f t="shared" ref="AO382:AO387" si="306">VLOOKUP(C382,舰娘数据_舰娘名基准全数据,54,0)</f>
        <v>3</v>
      </c>
      <c r="AP382" s="265"/>
      <c r="AQ382" s="169"/>
    </row>
    <row r="383" spans="2:43">
      <c r="B383" s="167" t="s">
        <v>3424</v>
      </c>
      <c r="C383" s="652" t="s">
        <v>3426</v>
      </c>
      <c r="D383" s="45" t="str">
        <f t="shared" si="272"/>
        <v>戦艦</v>
      </c>
      <c r="E383" s="174">
        <f t="shared" si="273"/>
        <v>101</v>
      </c>
      <c r="F383" s="183">
        <f t="shared" si="274"/>
        <v>115</v>
      </c>
      <c r="G383" s="176">
        <f t="shared" si="275"/>
        <v>0</v>
      </c>
      <c r="H383" s="189">
        <f t="shared" si="276"/>
        <v>120</v>
      </c>
      <c r="I383" s="181">
        <f t="shared" si="277"/>
        <v>107</v>
      </c>
      <c r="J383" s="208">
        <f t="shared" si="278"/>
        <v>0</v>
      </c>
      <c r="K383" s="116">
        <f t="shared" si="279"/>
        <v>89</v>
      </c>
      <c r="L383" s="118">
        <f t="shared" si="280"/>
        <v>92</v>
      </c>
      <c r="M383" s="187">
        <f t="shared" si="281"/>
        <v>99</v>
      </c>
      <c r="N383" s="191">
        <f t="shared" si="282"/>
        <v>16</v>
      </c>
      <c r="O383" s="38" t="str">
        <f t="shared" si="283"/>
        <v>高速</v>
      </c>
      <c r="P383" s="185" t="str">
        <f t="shared" si="284"/>
        <v>長</v>
      </c>
      <c r="Q383" s="654">
        <f t="shared" si="285"/>
        <v>45</v>
      </c>
      <c r="R383" s="656">
        <f t="shared" si="286"/>
        <v>65</v>
      </c>
      <c r="S383" s="265"/>
      <c r="T383" s="554">
        <f t="shared" si="287"/>
        <v>4</v>
      </c>
      <c r="U383" s="555" t="str">
        <f t="shared" si="288"/>
        <v>16inch三連装砲 Mk.7</v>
      </c>
      <c r="V383" s="554">
        <f t="shared" si="289"/>
        <v>4</v>
      </c>
      <c r="W383" s="555" t="str">
        <f t="shared" si="290"/>
        <v>5inch連装砲 Mk.28 mod.2</v>
      </c>
      <c r="X383" s="554">
        <f t="shared" si="291"/>
        <v>4</v>
      </c>
      <c r="Y383" s="555" t="str">
        <f t="shared" si="292"/>
        <v>Bofors 40mm四連装機関砲</v>
      </c>
      <c r="Z383" s="554">
        <f t="shared" si="293"/>
        <v>4</v>
      </c>
      <c r="AA383" s="555" t="str">
        <f t="shared" si="294"/>
        <v>OS2U</v>
      </c>
      <c r="AB383" s="265"/>
      <c r="AC383" s="185" t="str">
        <f t="shared" si="295"/>
        <v>-</v>
      </c>
      <c r="AD383" s="267" t="str">
        <f t="shared" si="296"/>
        <v>-</v>
      </c>
      <c r="AE383" s="38" t="str">
        <f t="shared" si="297"/>
        <v>-</v>
      </c>
      <c r="AF383" s="658" t="str">
        <f t="shared" si="298"/>
        <v>-</v>
      </c>
      <c r="AG383" s="262"/>
      <c r="AH383" s="654">
        <f t="shared" si="299"/>
        <v>32</v>
      </c>
      <c r="AI383" s="38">
        <f t="shared" si="300"/>
        <v>45</v>
      </c>
      <c r="AJ383" s="658">
        <f t="shared" si="301"/>
        <v>100</v>
      </c>
      <c r="AK383" s="660">
        <f t="shared" si="302"/>
        <v>40</v>
      </c>
      <c r="AL383" s="259">
        <f t="shared" si="303"/>
        <v>6</v>
      </c>
      <c r="AM383" s="176">
        <f t="shared" si="304"/>
        <v>0</v>
      </c>
      <c r="AN383" s="189">
        <f t="shared" si="305"/>
        <v>1</v>
      </c>
      <c r="AO383" s="181">
        <f t="shared" si="306"/>
        <v>2</v>
      </c>
      <c r="AP383" s="265"/>
      <c r="AQ383" s="169"/>
    </row>
    <row r="384" spans="2:43">
      <c r="B384" s="167">
        <v>241</v>
      </c>
      <c r="C384" s="168" t="s">
        <v>684</v>
      </c>
      <c r="D384" s="45" t="str">
        <f t="shared" si="272"/>
        <v>戦艦</v>
      </c>
      <c r="E384" s="174">
        <f t="shared" si="273"/>
        <v>94</v>
      </c>
      <c r="F384" s="183">
        <f t="shared" si="274"/>
        <v>97</v>
      </c>
      <c r="G384" s="176">
        <f t="shared" si="275"/>
        <v>0</v>
      </c>
      <c r="H384" s="189">
        <f t="shared" si="276"/>
        <v>72</v>
      </c>
      <c r="I384" s="181">
        <f t="shared" si="277"/>
        <v>86</v>
      </c>
      <c r="J384" s="208">
        <f t="shared" si="278"/>
        <v>0</v>
      </c>
      <c r="K384" s="116">
        <f t="shared" si="279"/>
        <v>68</v>
      </c>
      <c r="L384" s="118">
        <f t="shared" si="280"/>
        <v>60</v>
      </c>
      <c r="M384" s="187">
        <f t="shared" si="281"/>
        <v>69</v>
      </c>
      <c r="N384" s="191">
        <f t="shared" si="282"/>
        <v>12</v>
      </c>
      <c r="O384" s="38" t="str">
        <f t="shared" si="283"/>
        <v>高速</v>
      </c>
      <c r="P384" s="185" t="str">
        <f t="shared" si="284"/>
        <v>超長</v>
      </c>
      <c r="Q384" s="460">
        <f t="shared" si="285"/>
        <v>130</v>
      </c>
      <c r="R384" s="461">
        <f t="shared" si="286"/>
        <v>150</v>
      </c>
      <c r="S384" s="265"/>
      <c r="T384" s="554">
        <f t="shared" si="287"/>
        <v>3</v>
      </c>
      <c r="U384" s="555" t="str">
        <f t="shared" si="288"/>
        <v>381mm/50 三連装砲</v>
      </c>
      <c r="V384" s="554">
        <f t="shared" si="289"/>
        <v>3</v>
      </c>
      <c r="W384" s="555" t="str">
        <f t="shared" si="290"/>
        <v>OTO 152mm三連装速射砲</v>
      </c>
      <c r="X384" s="554">
        <f t="shared" si="291"/>
        <v>3</v>
      </c>
      <c r="Y384" s="555" t="str">
        <f t="shared" si="292"/>
        <v>プリエーゼ式水中防御隔壁</v>
      </c>
      <c r="Z384" s="554">
        <f t="shared" si="293"/>
        <v>3</v>
      </c>
      <c r="AA384" s="555" t="str">
        <f t="shared" si="294"/>
        <v>-</v>
      </c>
      <c r="AB384" s="265"/>
      <c r="AC384" s="185">
        <f t="shared" si="295"/>
        <v>35</v>
      </c>
      <c r="AD384" s="267">
        <f t="shared" si="296"/>
        <v>1</v>
      </c>
      <c r="AE384" s="38">
        <f t="shared" si="297"/>
        <v>900</v>
      </c>
      <c r="AF384" s="462">
        <f t="shared" si="298"/>
        <v>1500</v>
      </c>
      <c r="AG384" s="262"/>
      <c r="AH384" s="460">
        <f t="shared" si="299"/>
        <v>10</v>
      </c>
      <c r="AI384" s="38">
        <f t="shared" si="300"/>
        <v>18</v>
      </c>
      <c r="AJ384" s="462">
        <f t="shared" si="301"/>
        <v>37</v>
      </c>
      <c r="AK384" s="463">
        <f t="shared" si="302"/>
        <v>6</v>
      </c>
      <c r="AL384" s="259">
        <f t="shared" si="303"/>
        <v>3</v>
      </c>
      <c r="AM384" s="176">
        <f t="shared" si="304"/>
        <v>0</v>
      </c>
      <c r="AN384" s="189">
        <f t="shared" si="305"/>
        <v>1</v>
      </c>
      <c r="AO384" s="181">
        <f t="shared" si="306"/>
        <v>3</v>
      </c>
      <c r="AP384" s="265"/>
      <c r="AQ384" s="169"/>
    </row>
    <row r="385" spans="2:43">
      <c r="B385" s="167">
        <v>242</v>
      </c>
      <c r="C385" s="168" t="s">
        <v>686</v>
      </c>
      <c r="D385" s="45" t="str">
        <f t="shared" si="272"/>
        <v>戦艦</v>
      </c>
      <c r="E385" s="174">
        <f t="shared" si="273"/>
        <v>94</v>
      </c>
      <c r="F385" s="183">
        <f t="shared" si="274"/>
        <v>98</v>
      </c>
      <c r="G385" s="176">
        <f t="shared" si="275"/>
        <v>0</v>
      </c>
      <c r="H385" s="189">
        <f t="shared" si="276"/>
        <v>74</v>
      </c>
      <c r="I385" s="181">
        <f t="shared" si="277"/>
        <v>85</v>
      </c>
      <c r="J385" s="208">
        <f t="shared" si="278"/>
        <v>0</v>
      </c>
      <c r="K385" s="116">
        <f t="shared" si="279"/>
        <v>66</v>
      </c>
      <c r="L385" s="118">
        <f t="shared" si="280"/>
        <v>62</v>
      </c>
      <c r="M385" s="187">
        <f t="shared" si="281"/>
        <v>39</v>
      </c>
      <c r="N385" s="191">
        <f t="shared" si="282"/>
        <v>12</v>
      </c>
      <c r="O385" s="38" t="str">
        <f t="shared" si="283"/>
        <v>高速</v>
      </c>
      <c r="P385" s="185" t="str">
        <f t="shared" si="284"/>
        <v>超長</v>
      </c>
      <c r="Q385" s="460">
        <f t="shared" si="285"/>
        <v>130</v>
      </c>
      <c r="R385" s="461">
        <f t="shared" si="286"/>
        <v>150</v>
      </c>
      <c r="S385" s="265"/>
      <c r="T385" s="554">
        <f t="shared" si="287"/>
        <v>3</v>
      </c>
      <c r="U385" s="555" t="str">
        <f t="shared" si="288"/>
        <v>381mm/50 三連装砲</v>
      </c>
      <c r="V385" s="554">
        <f t="shared" si="289"/>
        <v>3</v>
      </c>
      <c r="W385" s="555" t="str">
        <f t="shared" si="290"/>
        <v>OTO 152mm三連装速射砲</v>
      </c>
      <c r="X385" s="554">
        <f t="shared" si="291"/>
        <v>3</v>
      </c>
      <c r="Y385" s="555" t="str">
        <f t="shared" si="292"/>
        <v>プリエーゼ式水中防御隔壁</v>
      </c>
      <c r="Z385" s="554">
        <f t="shared" si="293"/>
        <v>3</v>
      </c>
      <c r="AA385" s="555" t="str">
        <f t="shared" si="294"/>
        <v>-</v>
      </c>
      <c r="AB385" s="265"/>
      <c r="AC385" s="185">
        <f t="shared" si="295"/>
        <v>35</v>
      </c>
      <c r="AD385" s="267">
        <f t="shared" si="296"/>
        <v>1</v>
      </c>
      <c r="AE385" s="38">
        <f t="shared" si="297"/>
        <v>900</v>
      </c>
      <c r="AF385" s="462">
        <f t="shared" si="298"/>
        <v>1500</v>
      </c>
      <c r="AG385" s="262"/>
      <c r="AH385" s="460">
        <f t="shared" si="299"/>
        <v>10</v>
      </c>
      <c r="AI385" s="38">
        <f t="shared" si="300"/>
        <v>18</v>
      </c>
      <c r="AJ385" s="462">
        <f t="shared" si="301"/>
        <v>37</v>
      </c>
      <c r="AK385" s="463">
        <f t="shared" si="302"/>
        <v>6</v>
      </c>
      <c r="AL385" s="259">
        <f t="shared" si="303"/>
        <v>3</v>
      </c>
      <c r="AM385" s="176">
        <f t="shared" si="304"/>
        <v>0</v>
      </c>
      <c r="AN385" s="189">
        <f t="shared" si="305"/>
        <v>1</v>
      </c>
      <c r="AO385" s="181">
        <f t="shared" si="306"/>
        <v>3</v>
      </c>
      <c r="AP385" s="265"/>
      <c r="AQ385" s="169"/>
    </row>
    <row r="386" spans="2:43">
      <c r="B386" s="167" t="s">
        <v>1435</v>
      </c>
      <c r="C386" s="168" t="s">
        <v>688</v>
      </c>
      <c r="D386" s="45" t="str">
        <f t="shared" si="272"/>
        <v>駆逐艦</v>
      </c>
      <c r="E386" s="174">
        <f t="shared" si="273"/>
        <v>19</v>
      </c>
      <c r="F386" s="183">
        <f t="shared" si="274"/>
        <v>27</v>
      </c>
      <c r="G386" s="176">
        <f t="shared" si="275"/>
        <v>58</v>
      </c>
      <c r="H386" s="189">
        <f t="shared" si="276"/>
        <v>41</v>
      </c>
      <c r="I386" s="181">
        <f t="shared" si="277"/>
        <v>18</v>
      </c>
      <c r="J386" s="208">
        <f t="shared" si="278"/>
        <v>76</v>
      </c>
      <c r="K386" s="116">
        <f t="shared" si="279"/>
        <v>101</v>
      </c>
      <c r="L386" s="118">
        <f t="shared" si="280"/>
        <v>27</v>
      </c>
      <c r="M386" s="187">
        <f t="shared" si="281"/>
        <v>59</v>
      </c>
      <c r="N386" s="191">
        <f t="shared" si="282"/>
        <v>0</v>
      </c>
      <c r="O386" s="38" t="str">
        <f t="shared" si="283"/>
        <v>高速</v>
      </c>
      <c r="P386" s="185" t="str">
        <f t="shared" si="284"/>
        <v>短</v>
      </c>
      <c r="Q386" s="171">
        <f t="shared" si="285"/>
        <v>15</v>
      </c>
      <c r="R386" s="180">
        <f t="shared" si="286"/>
        <v>20</v>
      </c>
      <c r="S386" s="265"/>
      <c r="T386" s="554">
        <f t="shared" si="287"/>
        <v>0</v>
      </c>
      <c r="U386" s="555" t="str">
        <f t="shared" si="288"/>
        <v>120mm連装砲</v>
      </c>
      <c r="V386" s="554">
        <f t="shared" si="289"/>
        <v>0</v>
      </c>
      <c r="W386" s="555" t="str">
        <f t="shared" si="290"/>
        <v>-</v>
      </c>
      <c r="X386" s="554">
        <f t="shared" si="291"/>
        <v>0</v>
      </c>
      <c r="Y386" s="555" t="str">
        <f t="shared" si="292"/>
        <v>-</v>
      </c>
      <c r="Z386" s="554">
        <f t="shared" si="293"/>
        <v>0</v>
      </c>
      <c r="AA386" s="555" t="str">
        <f t="shared" si="294"/>
        <v>-</v>
      </c>
      <c r="AB386" s="265"/>
      <c r="AC386" s="185">
        <f t="shared" si="295"/>
        <v>30</v>
      </c>
      <c r="AD386" s="267" t="str">
        <f t="shared" si="296"/>
        <v>-</v>
      </c>
      <c r="AE386" s="38">
        <f t="shared" si="297"/>
        <v>100</v>
      </c>
      <c r="AF386" s="52">
        <f t="shared" si="298"/>
        <v>170</v>
      </c>
      <c r="AG386" s="262"/>
      <c r="AH386" s="171">
        <f t="shared" si="299"/>
        <v>1</v>
      </c>
      <c r="AI386" s="38">
        <f t="shared" si="300"/>
        <v>1</v>
      </c>
      <c r="AJ386" s="52">
        <f t="shared" si="301"/>
        <v>6</v>
      </c>
      <c r="AK386" s="41">
        <f t="shared" si="302"/>
        <v>0</v>
      </c>
      <c r="AL386" s="259">
        <f t="shared" si="303"/>
        <v>1</v>
      </c>
      <c r="AM386" s="176">
        <f t="shared" si="304"/>
        <v>1</v>
      </c>
      <c r="AN386" s="189">
        <f t="shared" si="305"/>
        <v>0</v>
      </c>
      <c r="AO386" s="181">
        <f t="shared" si="306"/>
        <v>0</v>
      </c>
      <c r="AP386" s="265"/>
      <c r="AQ386" s="169"/>
    </row>
    <row r="387" spans="2:43">
      <c r="B387" s="167" t="s">
        <v>1436</v>
      </c>
      <c r="C387" s="168" t="s">
        <v>618</v>
      </c>
      <c r="D387" s="45" t="str">
        <f t="shared" si="272"/>
        <v>駆逐艦</v>
      </c>
      <c r="E387" s="174">
        <f t="shared" si="273"/>
        <v>33</v>
      </c>
      <c r="F387" s="183">
        <f t="shared" si="274"/>
        <v>48</v>
      </c>
      <c r="G387" s="176">
        <f t="shared" si="275"/>
        <v>72</v>
      </c>
      <c r="H387" s="189">
        <f t="shared" si="276"/>
        <v>59</v>
      </c>
      <c r="I387" s="181">
        <f t="shared" si="277"/>
        <v>50</v>
      </c>
      <c r="J387" s="208">
        <f t="shared" si="278"/>
        <v>102</v>
      </c>
      <c r="K387" s="116">
        <f t="shared" si="279"/>
        <v>115</v>
      </c>
      <c r="L387" s="118">
        <f t="shared" si="280"/>
        <v>66</v>
      </c>
      <c r="M387" s="187">
        <f t="shared" si="281"/>
        <v>69</v>
      </c>
      <c r="N387" s="191">
        <f t="shared" si="282"/>
        <v>0</v>
      </c>
      <c r="O387" s="38" t="str">
        <f t="shared" si="283"/>
        <v>高速</v>
      </c>
      <c r="P387" s="185" t="str">
        <f t="shared" si="284"/>
        <v>短</v>
      </c>
      <c r="Q387" s="460">
        <f t="shared" si="285"/>
        <v>15</v>
      </c>
      <c r="R387" s="461">
        <f t="shared" si="286"/>
        <v>20</v>
      </c>
      <c r="S387" s="265"/>
      <c r="T387" s="554">
        <f t="shared" si="287"/>
        <v>0</v>
      </c>
      <c r="U387" s="555" t="str">
        <f t="shared" si="288"/>
        <v>120mm連装砲</v>
      </c>
      <c r="V387" s="554">
        <f t="shared" si="289"/>
        <v>0</v>
      </c>
      <c r="W387" s="555" t="str">
        <f t="shared" si="290"/>
        <v>120mm連装砲</v>
      </c>
      <c r="X387" s="554">
        <f t="shared" si="291"/>
        <v>0</v>
      </c>
      <c r="Y387" s="555" t="str">
        <f t="shared" si="292"/>
        <v>-</v>
      </c>
      <c r="Z387" s="554">
        <f t="shared" si="293"/>
        <v>0</v>
      </c>
      <c r="AA387" s="555" t="str">
        <f t="shared" si="294"/>
        <v>-</v>
      </c>
      <c r="AB387" s="265"/>
      <c r="AC387" s="185" t="str">
        <f t="shared" si="295"/>
        <v>-</v>
      </c>
      <c r="AD387" s="267" t="str">
        <f t="shared" si="296"/>
        <v>-</v>
      </c>
      <c r="AE387" s="38" t="str">
        <f t="shared" si="297"/>
        <v>-</v>
      </c>
      <c r="AF387" s="462" t="str">
        <f t="shared" si="298"/>
        <v>-</v>
      </c>
      <c r="AG387" s="262"/>
      <c r="AH387" s="460">
        <f t="shared" si="299"/>
        <v>1</v>
      </c>
      <c r="AI387" s="38">
        <f t="shared" si="300"/>
        <v>2</v>
      </c>
      <c r="AJ387" s="462">
        <f t="shared" si="301"/>
        <v>10</v>
      </c>
      <c r="AK387" s="463">
        <f t="shared" si="302"/>
        <v>0</v>
      </c>
      <c r="AL387" s="259">
        <f t="shared" si="303"/>
        <v>1</v>
      </c>
      <c r="AM387" s="176">
        <f t="shared" si="304"/>
        <v>1</v>
      </c>
      <c r="AN387" s="189">
        <f t="shared" si="305"/>
        <v>1</v>
      </c>
      <c r="AO387" s="181">
        <f t="shared" si="306"/>
        <v>1</v>
      </c>
      <c r="AP387" s="265"/>
      <c r="AQ387" s="169"/>
    </row>
    <row r="388" spans="2:43">
      <c r="B388" s="167">
        <v>244</v>
      </c>
      <c r="C388" s="168"/>
      <c r="D388" s="45"/>
      <c r="E388" s="174"/>
      <c r="F388" s="183"/>
      <c r="G388" s="176"/>
      <c r="H388" s="189"/>
      <c r="I388" s="181"/>
      <c r="J388" s="208"/>
      <c r="K388" s="116"/>
      <c r="L388" s="118"/>
      <c r="M388" s="187"/>
      <c r="N388" s="191"/>
      <c r="O388" s="38"/>
      <c r="P388" s="185"/>
      <c r="Q388" s="460"/>
      <c r="R388" s="461"/>
      <c r="S388" s="265"/>
      <c r="T388" s="554"/>
      <c r="U388" s="555"/>
      <c r="V388" s="554"/>
      <c r="W388" s="555"/>
      <c r="X388" s="554"/>
      <c r="Y388" s="555"/>
      <c r="Z388" s="554"/>
      <c r="AA388" s="555"/>
      <c r="AB388" s="265"/>
      <c r="AC388" s="185"/>
      <c r="AD388" s="267"/>
      <c r="AE388" s="38"/>
      <c r="AF388" s="462"/>
      <c r="AG388" s="262"/>
      <c r="AH388" s="460"/>
      <c r="AI388" s="38"/>
      <c r="AJ388" s="462"/>
      <c r="AK388" s="463"/>
      <c r="AL388" s="259"/>
      <c r="AM388" s="176"/>
      <c r="AN388" s="189"/>
      <c r="AO388" s="181"/>
      <c r="AP388" s="265"/>
      <c r="AQ388" s="169"/>
    </row>
    <row r="389" spans="2:43">
      <c r="B389" s="167">
        <v>245</v>
      </c>
      <c r="C389" s="168" t="s">
        <v>689</v>
      </c>
      <c r="D389" s="45" t="str">
        <f t="shared" ref="D389:D395" si="307">VLOOKUP(VLOOKUP($C389,舰娘数据_舰娘名基准全数据,3,0),数据转换_舰种,2,0)</f>
        <v>水上機母艦</v>
      </c>
      <c r="E389" s="174">
        <f t="shared" ref="E389:E395" si="308">VLOOKUP(C389,舰娘数据_舰娘名基准全数据,IF($C$4 = "最终值(Lv.155)",12,10),0)</f>
        <v>37</v>
      </c>
      <c r="F389" s="183">
        <f t="shared" ref="F389:F395" si="309">VLOOKUP(C389,舰娘数据_舰娘名基准全数据,IF($C$4 = "初期值",13,14),0)</f>
        <v>18</v>
      </c>
      <c r="G389" s="176">
        <f t="shared" ref="G389:G395" si="310">VLOOKUP(C389,舰娘数据_舰娘名基准全数据,IF($C$4 = "初期值",15,16),0)</f>
        <v>0</v>
      </c>
      <c r="H389" s="189">
        <f t="shared" ref="H389:H395" si="311">VLOOKUP(C389,舰娘数据_舰娘名基准全数据,IF($C$4 = "初期值",17,18),0)</f>
        <v>36</v>
      </c>
      <c r="I389" s="181">
        <f t="shared" ref="I389:I395" si="312">VLOOKUP(C389,舰娘数据_舰娘名基准全数据,IF($C$4 = "初期值",19,20),0)</f>
        <v>25</v>
      </c>
      <c r="J389" s="208">
        <f t="shared" ref="J389:J395" si="313">VLOOKUP(C389,舰娘数据_舰娘名基准全数据,IF($C$4 = "初期值",21,IF($C$4 = "最终值(Lv.99)",22,23)),0)</f>
        <v>0</v>
      </c>
      <c r="K389" s="116">
        <f t="shared" ref="K389:K395" si="314">VLOOKUP(C389,舰娘数据_舰娘名基准全数据,IF($C$4 = "初期值",24,IF($C$4 = "最终值(Lv.99)",25,26)),0)</f>
        <v>71</v>
      </c>
      <c r="L389" s="118">
        <f t="shared" ref="L389:L395" si="315">VLOOKUP(C389,舰娘数据_舰娘名基准全数据,IF($C$4 = "初期值",27,IF($C$4 = "最终值(Lv.99)",28,29)),0)</f>
        <v>53</v>
      </c>
      <c r="M389" s="187">
        <f t="shared" ref="M389:M395" si="316">VLOOKUP(C389,舰娘数据_舰娘名基准全数据,IF($C$4 = "初期值",30,31),0)</f>
        <v>59</v>
      </c>
      <c r="N389" s="191">
        <f t="shared" ref="N389:N395" si="317">VLOOKUP(C389,舰娘数据_舰娘名基准全数据,36,0)+VLOOKUP(C389,舰娘数据_舰娘名基准全数据,37,0)+VLOOKUP(C389,舰娘数据_舰娘名基准全数据,38,0)+VLOOKUP(C389,舰娘数据_舰娘名基准全数据,39,0)</f>
        <v>2</v>
      </c>
      <c r="O389" s="38" t="str">
        <f t="shared" ref="O389:O395" si="318">VLOOKUP(VLOOKUP($C389,舰娘数据_舰娘名基准全数据,32,0),数据转换_速力,2,0)</f>
        <v>低速</v>
      </c>
      <c r="P389" s="185" t="str">
        <f t="shared" ref="P389:P395" si="319">VLOOKUP(VLOOKUP($C389,舰娘数据_舰娘名基准全数据,33,0),数据转换_射程,2,0)</f>
        <v>短</v>
      </c>
      <c r="Q389" s="460">
        <f t="shared" ref="Q389:Q395" si="320">VLOOKUP(C389,舰娘数据_舰娘名基准全数据,55,0)</f>
        <v>50</v>
      </c>
      <c r="R389" s="461">
        <f t="shared" ref="R389:R395" si="321">VLOOKUP(C389,舰娘数据_舰娘名基准全数据,56,0)</f>
        <v>10</v>
      </c>
      <c r="S389" s="265"/>
      <c r="T389" s="554">
        <f t="shared" ref="T389:T395" si="322">VLOOKUP(C389,舰娘数据_舰娘名基准全数据,36,0)</f>
        <v>1</v>
      </c>
      <c r="U389" s="555" t="str">
        <f t="shared" ref="U389:U395" si="323">IF(VLOOKUP($C389,舰娘数据_舰娘名基准全数据,41,0)&gt;0,VLOOKUP(VLOOKUP($C389,舰娘数据_舰娘名基准全数据,41,0),舰娘装备数据_装备号基准全数据,2,0),"-")</f>
        <v>12.7cm連装高角砲</v>
      </c>
      <c r="V389" s="554">
        <f t="shared" ref="V389:V395" si="324">VLOOKUP(C389,舰娘数据_舰娘名基准全数据,37,0)</f>
        <v>1</v>
      </c>
      <c r="W389" s="555" t="str">
        <f t="shared" ref="W389:W395" si="325">IF(VLOOKUP($C389,舰娘数据_舰娘名基准全数据,42,0)&gt;0,VLOOKUP(VLOOKUP($C389,舰娘数据_舰娘名基准全数据,42,0),舰娘装备数据_装备号基准全数据,2,0),"-")</f>
        <v>25mm連装機銃</v>
      </c>
      <c r="X389" s="554">
        <f t="shared" ref="X389:X395" si="326">VLOOKUP(C389,舰娘数据_舰娘名基准全数据,38,0)</f>
        <v>0</v>
      </c>
      <c r="Y389" s="555" t="str">
        <f t="shared" ref="Y389:Y395" si="327">IF(VLOOKUP($C389,舰娘数据_舰娘名基准全数据,43,0)&gt;0,VLOOKUP(VLOOKUP($C389,舰娘数据_舰娘名基准全数据,43,0),舰娘装备数据_装备号基准全数据,2,0),"-")</f>
        <v>-</v>
      </c>
      <c r="Z389" s="554">
        <f t="shared" ref="Z389:Z395" si="328">VLOOKUP(C389,舰娘数据_舰娘名基准全数据,39,0)</f>
        <v>0</v>
      </c>
      <c r="AA389" s="555" t="str">
        <f t="shared" ref="AA389:AA395" si="329">IF(VLOOKUP($C389,舰娘数据_舰娘名基准全数据,44,0)&gt;0,VLOOKUP(VLOOKUP($C389,舰娘数据_舰娘名基准全数据,44,0),舰娘装备数据_装备号基准全数据,2,0),"-")</f>
        <v>-</v>
      </c>
      <c r="AB389" s="265"/>
      <c r="AC389" s="185">
        <f t="shared" ref="AC389:AC395" si="330">IF(VLOOKUP(C389,舰娘数据_舰娘名基准全数据,6,0)&gt;0,VLOOKUP(C389,舰娘数据_舰娘名基准全数据,6,0),"-")</f>
        <v>35</v>
      </c>
      <c r="AD389" s="267" t="str">
        <f t="shared" ref="AD389:AD395" si="331">IF(VLOOKUP(C389,舰娘数据_舰娘名基准全数据,9,0)&gt;0,1,"-")</f>
        <v>-</v>
      </c>
      <c r="AE389" s="38">
        <f t="shared" ref="AE389:AE395" si="332">IF(VLOOKUP(C389,舰娘数据_舰娘名基准全数据,7,0)&gt;0,VLOOKUP(C389,舰娘数据_舰娘名基准全数据,7,0),"-")</f>
        <v>350</v>
      </c>
      <c r="AF389" s="462">
        <f t="shared" ref="AF389:AF395" si="333">IF(VLOOKUP(C389,舰娘数据_舰娘名基准全数据,8,0)&gt;0,VLOOKUP(C389,舰娘数据_舰娘名基准全数据,8,0),"-")</f>
        <v>700</v>
      </c>
      <c r="AG389" s="262"/>
      <c r="AH389" s="460">
        <f t="shared" ref="AH389:AH395" si="334">VLOOKUP(C389,舰娘数据_舰娘名基准全数据,47,0)</f>
        <v>3</v>
      </c>
      <c r="AI389" s="38">
        <f t="shared" ref="AI389:AI395" si="335">VLOOKUP(C389,舰娘数据_舰娘名基准全数据,48,0)</f>
        <v>1</v>
      </c>
      <c r="AJ389" s="462">
        <f t="shared" ref="AJ389:AJ395" si="336">VLOOKUP(C389,舰娘数据_舰娘名基准全数据,49,0)</f>
        <v>7</v>
      </c>
      <c r="AK389" s="463">
        <f t="shared" ref="AK389:AK395" si="337">VLOOKUP(C389,舰娘数据_舰娘名基准全数据,50,0)</f>
        <v>4</v>
      </c>
      <c r="AL389" s="259">
        <f t="shared" ref="AL389:AL395" si="338">VLOOKUP(C389,舰娘数据_舰娘名基准全数据,51,0)</f>
        <v>0</v>
      </c>
      <c r="AM389" s="176">
        <f t="shared" ref="AM389:AM395" si="339">VLOOKUP(C389,舰娘数据_舰娘名基准全数据,52,0)</f>
        <v>0</v>
      </c>
      <c r="AN389" s="189">
        <f t="shared" ref="AN389:AN395" si="340">VLOOKUP(C389,舰娘数据_舰娘名基准全数据,53,0)</f>
        <v>1</v>
      </c>
      <c r="AO389" s="181">
        <f t="shared" ref="AO389:AO395" si="341">VLOOKUP(C389,舰娘数据_舰娘名基准全数据,54,0)</f>
        <v>1</v>
      </c>
      <c r="AP389" s="265"/>
      <c r="AQ389" s="169"/>
    </row>
    <row r="390" spans="2:43">
      <c r="B390" s="167">
        <v>246</v>
      </c>
      <c r="C390" s="168" t="s">
        <v>691</v>
      </c>
      <c r="D390" s="45" t="str">
        <f t="shared" si="307"/>
        <v>戦艦</v>
      </c>
      <c r="E390" s="174">
        <f t="shared" si="308"/>
        <v>98</v>
      </c>
      <c r="F390" s="183">
        <f t="shared" si="309"/>
        <v>102</v>
      </c>
      <c r="G390" s="176">
        <f t="shared" si="310"/>
        <v>0</v>
      </c>
      <c r="H390" s="189">
        <f t="shared" si="311"/>
        <v>90</v>
      </c>
      <c r="I390" s="181">
        <f t="shared" si="312"/>
        <v>92</v>
      </c>
      <c r="J390" s="208">
        <f t="shared" si="313"/>
        <v>0</v>
      </c>
      <c r="K390" s="116">
        <f t="shared" si="314"/>
        <v>99</v>
      </c>
      <c r="L390" s="118">
        <f t="shared" si="315"/>
        <v>71</v>
      </c>
      <c r="M390" s="187">
        <f t="shared" si="316"/>
        <v>79</v>
      </c>
      <c r="N390" s="191">
        <f t="shared" si="317"/>
        <v>12</v>
      </c>
      <c r="O390" s="38" t="str">
        <f t="shared" si="318"/>
        <v>高速</v>
      </c>
      <c r="P390" s="185" t="str">
        <f t="shared" si="319"/>
        <v>超長</v>
      </c>
      <c r="Q390" s="460">
        <f t="shared" si="320"/>
        <v>140</v>
      </c>
      <c r="R390" s="461">
        <f t="shared" si="321"/>
        <v>170</v>
      </c>
      <c r="S390" s="265"/>
      <c r="T390" s="554">
        <f t="shared" si="322"/>
        <v>3</v>
      </c>
      <c r="U390" s="555" t="str">
        <f t="shared" si="323"/>
        <v>381mm/50 三連装砲改</v>
      </c>
      <c r="V390" s="554">
        <f t="shared" si="324"/>
        <v>3</v>
      </c>
      <c r="W390" s="555" t="str">
        <f t="shared" si="325"/>
        <v>OTO 152mm三連装速射砲</v>
      </c>
      <c r="X390" s="554">
        <f t="shared" si="326"/>
        <v>3</v>
      </c>
      <c r="Y390" s="555" t="str">
        <f t="shared" si="327"/>
        <v>90mm単装高角砲</v>
      </c>
      <c r="Z390" s="554">
        <f t="shared" si="328"/>
        <v>3</v>
      </c>
      <c r="AA390" s="555" t="str">
        <f t="shared" si="329"/>
        <v>-</v>
      </c>
      <c r="AB390" s="265"/>
      <c r="AC390" s="185" t="str">
        <f t="shared" si="330"/>
        <v>-</v>
      </c>
      <c r="AD390" s="267" t="str">
        <f t="shared" si="331"/>
        <v>-</v>
      </c>
      <c r="AE390" s="38" t="str">
        <f t="shared" si="332"/>
        <v>-</v>
      </c>
      <c r="AF390" s="462" t="str">
        <f t="shared" si="333"/>
        <v>-</v>
      </c>
      <c r="AG390" s="262"/>
      <c r="AH390" s="460">
        <f t="shared" si="334"/>
        <v>18</v>
      </c>
      <c r="AI390" s="38">
        <f t="shared" si="335"/>
        <v>28</v>
      </c>
      <c r="AJ390" s="462">
        <f t="shared" si="336"/>
        <v>39</v>
      </c>
      <c r="AK390" s="463">
        <f t="shared" si="337"/>
        <v>7</v>
      </c>
      <c r="AL390" s="259">
        <f t="shared" si="338"/>
        <v>5</v>
      </c>
      <c r="AM390" s="176">
        <f t="shared" si="339"/>
        <v>0</v>
      </c>
      <c r="AN390" s="189">
        <f t="shared" si="340"/>
        <v>2</v>
      </c>
      <c r="AO390" s="181">
        <f t="shared" si="341"/>
        <v>3</v>
      </c>
      <c r="AP390" s="265"/>
      <c r="AQ390" s="169"/>
    </row>
    <row r="391" spans="2:43">
      <c r="B391" s="167">
        <v>247</v>
      </c>
      <c r="C391" s="168" t="s">
        <v>692</v>
      </c>
      <c r="D391" s="45" t="str">
        <f t="shared" si="307"/>
        <v>戦艦</v>
      </c>
      <c r="E391" s="174">
        <f t="shared" si="308"/>
        <v>98</v>
      </c>
      <c r="F391" s="183">
        <f t="shared" si="309"/>
        <v>105</v>
      </c>
      <c r="G391" s="176">
        <f t="shared" si="310"/>
        <v>0</v>
      </c>
      <c r="H391" s="189">
        <f t="shared" si="311"/>
        <v>94</v>
      </c>
      <c r="I391" s="181">
        <f t="shared" si="312"/>
        <v>90</v>
      </c>
      <c r="J391" s="208">
        <f t="shared" si="313"/>
        <v>0</v>
      </c>
      <c r="K391" s="116">
        <f t="shared" si="314"/>
        <v>93</v>
      </c>
      <c r="L391" s="118">
        <f t="shared" si="315"/>
        <v>71</v>
      </c>
      <c r="M391" s="187">
        <f t="shared" si="316"/>
        <v>57</v>
      </c>
      <c r="N391" s="191">
        <f t="shared" si="317"/>
        <v>12</v>
      </c>
      <c r="O391" s="38" t="str">
        <f t="shared" si="318"/>
        <v>高速</v>
      </c>
      <c r="P391" s="185" t="str">
        <f t="shared" si="319"/>
        <v>超長</v>
      </c>
      <c r="Q391" s="460">
        <f t="shared" si="320"/>
        <v>140</v>
      </c>
      <c r="R391" s="461">
        <f t="shared" si="321"/>
        <v>170</v>
      </c>
      <c r="S391" s="265"/>
      <c r="T391" s="554">
        <f t="shared" si="322"/>
        <v>3</v>
      </c>
      <c r="U391" s="555" t="str">
        <f t="shared" si="323"/>
        <v>381mm/50 三連装砲改</v>
      </c>
      <c r="V391" s="554">
        <f t="shared" si="324"/>
        <v>3</v>
      </c>
      <c r="W391" s="555" t="str">
        <f t="shared" si="325"/>
        <v>OTO 152mm三連装速射砲</v>
      </c>
      <c r="X391" s="554">
        <f t="shared" si="326"/>
        <v>3</v>
      </c>
      <c r="Y391" s="555" t="str">
        <f t="shared" si="327"/>
        <v>90mm単装高角砲</v>
      </c>
      <c r="Z391" s="554">
        <f t="shared" si="328"/>
        <v>3</v>
      </c>
      <c r="AA391" s="555" t="str">
        <f t="shared" si="329"/>
        <v>-</v>
      </c>
      <c r="AB391" s="265"/>
      <c r="AC391" s="185" t="str">
        <f t="shared" si="330"/>
        <v>-</v>
      </c>
      <c r="AD391" s="267" t="str">
        <f t="shared" si="331"/>
        <v>-</v>
      </c>
      <c r="AE391" s="38" t="str">
        <f t="shared" si="332"/>
        <v>-</v>
      </c>
      <c r="AF391" s="462" t="str">
        <f t="shared" si="333"/>
        <v>-</v>
      </c>
      <c r="AG391" s="262"/>
      <c r="AH391" s="460">
        <f t="shared" si="334"/>
        <v>18</v>
      </c>
      <c r="AI391" s="38">
        <f t="shared" si="335"/>
        <v>28</v>
      </c>
      <c r="AJ391" s="462">
        <f t="shared" si="336"/>
        <v>39</v>
      </c>
      <c r="AK391" s="463">
        <f t="shared" si="337"/>
        <v>7</v>
      </c>
      <c r="AL391" s="259">
        <f t="shared" si="338"/>
        <v>5</v>
      </c>
      <c r="AM391" s="176">
        <f t="shared" si="339"/>
        <v>0</v>
      </c>
      <c r="AN391" s="189">
        <f t="shared" si="340"/>
        <v>2</v>
      </c>
      <c r="AO391" s="181">
        <f t="shared" si="341"/>
        <v>3</v>
      </c>
      <c r="AP391" s="265"/>
      <c r="AQ391" s="169"/>
    </row>
    <row r="392" spans="2:43">
      <c r="B392" s="167" t="s">
        <v>1437</v>
      </c>
      <c r="C392" s="168" t="s">
        <v>693</v>
      </c>
      <c r="D392" s="45" t="str">
        <f t="shared" si="307"/>
        <v>重巡洋艦</v>
      </c>
      <c r="E392" s="174">
        <f t="shared" si="308"/>
        <v>48</v>
      </c>
      <c r="F392" s="183">
        <f t="shared" si="309"/>
        <v>58</v>
      </c>
      <c r="G392" s="176">
        <f t="shared" si="310"/>
        <v>28</v>
      </c>
      <c r="H392" s="189">
        <f t="shared" si="311"/>
        <v>62</v>
      </c>
      <c r="I392" s="181">
        <f t="shared" si="312"/>
        <v>54</v>
      </c>
      <c r="J392" s="208">
        <f t="shared" si="313"/>
        <v>0</v>
      </c>
      <c r="K392" s="116">
        <f t="shared" si="314"/>
        <v>73</v>
      </c>
      <c r="L392" s="118">
        <f t="shared" si="315"/>
        <v>50</v>
      </c>
      <c r="M392" s="187">
        <f t="shared" si="316"/>
        <v>48</v>
      </c>
      <c r="N392" s="191">
        <f t="shared" si="317"/>
        <v>6</v>
      </c>
      <c r="O392" s="38" t="str">
        <f t="shared" si="318"/>
        <v>高速</v>
      </c>
      <c r="P392" s="185" t="str">
        <f t="shared" si="319"/>
        <v>長</v>
      </c>
      <c r="Q392" s="460">
        <f t="shared" si="320"/>
        <v>45</v>
      </c>
      <c r="R392" s="461">
        <f t="shared" si="321"/>
        <v>60</v>
      </c>
      <c r="S392" s="265"/>
      <c r="T392" s="554">
        <f t="shared" si="322"/>
        <v>2</v>
      </c>
      <c r="U392" s="555" t="str">
        <f t="shared" si="323"/>
        <v>203mm/53 連装砲</v>
      </c>
      <c r="V392" s="554">
        <f t="shared" si="324"/>
        <v>2</v>
      </c>
      <c r="W392" s="555" t="str">
        <f t="shared" si="325"/>
        <v>-</v>
      </c>
      <c r="X392" s="554">
        <f t="shared" si="326"/>
        <v>2</v>
      </c>
      <c r="Y392" s="555" t="str">
        <f t="shared" si="327"/>
        <v>-</v>
      </c>
      <c r="Z392" s="554">
        <f t="shared" si="328"/>
        <v>0</v>
      </c>
      <c r="AA392" s="555" t="str">
        <f t="shared" si="329"/>
        <v>-</v>
      </c>
      <c r="AB392" s="265"/>
      <c r="AC392" s="185">
        <f t="shared" si="330"/>
        <v>40</v>
      </c>
      <c r="AD392" s="267" t="str">
        <f t="shared" si="331"/>
        <v>-</v>
      </c>
      <c r="AE392" s="38">
        <f t="shared" si="332"/>
        <v>280</v>
      </c>
      <c r="AF392" s="462">
        <f t="shared" si="333"/>
        <v>420</v>
      </c>
      <c r="AG392" s="262"/>
      <c r="AH392" s="460">
        <f t="shared" si="334"/>
        <v>2</v>
      </c>
      <c r="AI392" s="38">
        <f t="shared" si="335"/>
        <v>2</v>
      </c>
      <c r="AJ392" s="462">
        <f t="shared" si="336"/>
        <v>11</v>
      </c>
      <c r="AK392" s="463">
        <f t="shared" si="337"/>
        <v>2</v>
      </c>
      <c r="AL392" s="259">
        <f t="shared" si="338"/>
        <v>3</v>
      </c>
      <c r="AM392" s="176">
        <f t="shared" si="339"/>
        <v>0</v>
      </c>
      <c r="AN392" s="189">
        <f t="shared" si="340"/>
        <v>0</v>
      </c>
      <c r="AO392" s="181">
        <f t="shared" si="341"/>
        <v>2</v>
      </c>
      <c r="AP392" s="265"/>
      <c r="AQ392" s="169"/>
    </row>
    <row r="393" spans="2:43">
      <c r="B393" s="167" t="s">
        <v>1438</v>
      </c>
      <c r="C393" s="168" t="s">
        <v>640</v>
      </c>
      <c r="D393" s="45" t="str">
        <f t="shared" si="307"/>
        <v>重巡洋艦</v>
      </c>
      <c r="E393" s="174">
        <f t="shared" si="308"/>
        <v>63</v>
      </c>
      <c r="F393" s="183">
        <f t="shared" si="309"/>
        <v>75</v>
      </c>
      <c r="G393" s="176">
        <f t="shared" si="310"/>
        <v>40</v>
      </c>
      <c r="H393" s="189">
        <f t="shared" si="311"/>
        <v>72</v>
      </c>
      <c r="I393" s="181">
        <f t="shared" si="312"/>
        <v>78</v>
      </c>
      <c r="J393" s="208">
        <f t="shared" si="313"/>
        <v>0</v>
      </c>
      <c r="K393" s="116">
        <f t="shared" si="314"/>
        <v>91</v>
      </c>
      <c r="L393" s="118">
        <f t="shared" si="315"/>
        <v>65</v>
      </c>
      <c r="M393" s="187">
        <f t="shared" si="316"/>
        <v>56</v>
      </c>
      <c r="N393" s="191">
        <f t="shared" si="317"/>
        <v>8</v>
      </c>
      <c r="O393" s="38" t="str">
        <f t="shared" si="318"/>
        <v>高速</v>
      </c>
      <c r="P393" s="185" t="str">
        <f t="shared" si="319"/>
        <v>長</v>
      </c>
      <c r="Q393" s="460">
        <f t="shared" si="320"/>
        <v>45</v>
      </c>
      <c r="R393" s="461">
        <f t="shared" si="321"/>
        <v>65</v>
      </c>
      <c r="S393" s="265"/>
      <c r="T393" s="554">
        <f t="shared" si="322"/>
        <v>2</v>
      </c>
      <c r="U393" s="555" t="str">
        <f t="shared" si="323"/>
        <v>203mm/53 連装砲</v>
      </c>
      <c r="V393" s="554">
        <f t="shared" si="324"/>
        <v>2</v>
      </c>
      <c r="W393" s="555" t="str">
        <f t="shared" si="325"/>
        <v>Ro.43水偵</v>
      </c>
      <c r="X393" s="554">
        <f t="shared" si="326"/>
        <v>2</v>
      </c>
      <c r="Y393" s="555" t="str">
        <f t="shared" si="327"/>
        <v>-</v>
      </c>
      <c r="Z393" s="554">
        <f t="shared" si="328"/>
        <v>2</v>
      </c>
      <c r="AA393" s="555" t="str">
        <f t="shared" si="329"/>
        <v>-</v>
      </c>
      <c r="AB393" s="265"/>
      <c r="AC393" s="185" t="str">
        <f t="shared" si="330"/>
        <v>-</v>
      </c>
      <c r="AD393" s="267" t="str">
        <f t="shared" si="331"/>
        <v>-</v>
      </c>
      <c r="AE393" s="38" t="str">
        <f t="shared" si="332"/>
        <v>-</v>
      </c>
      <c r="AF393" s="462" t="str">
        <f t="shared" si="333"/>
        <v>-</v>
      </c>
      <c r="AG393" s="262"/>
      <c r="AH393" s="460">
        <f t="shared" si="334"/>
        <v>4</v>
      </c>
      <c r="AI393" s="38">
        <f t="shared" si="335"/>
        <v>6</v>
      </c>
      <c r="AJ393" s="462">
        <f t="shared" si="336"/>
        <v>18</v>
      </c>
      <c r="AK393" s="463">
        <f t="shared" si="337"/>
        <v>3</v>
      </c>
      <c r="AL393" s="259">
        <f t="shared" si="338"/>
        <v>4</v>
      </c>
      <c r="AM393" s="176">
        <f t="shared" si="339"/>
        <v>0</v>
      </c>
      <c r="AN393" s="189">
        <f t="shared" si="340"/>
        <v>1</v>
      </c>
      <c r="AO393" s="181">
        <f t="shared" si="341"/>
        <v>2</v>
      </c>
      <c r="AP393" s="265"/>
      <c r="AQ393" s="169"/>
    </row>
    <row r="394" spans="2:43">
      <c r="B394" s="167" t="s">
        <v>3431</v>
      </c>
      <c r="C394" s="652" t="s">
        <v>3428</v>
      </c>
      <c r="D394" s="45" t="str">
        <f t="shared" si="307"/>
        <v>重巡洋艦</v>
      </c>
      <c r="E394" s="174">
        <f t="shared" si="308"/>
        <v>48</v>
      </c>
      <c r="F394" s="183">
        <f t="shared" si="309"/>
        <v>59</v>
      </c>
      <c r="G394" s="176">
        <f t="shared" si="310"/>
        <v>32</v>
      </c>
      <c r="H394" s="189">
        <f t="shared" si="311"/>
        <v>64</v>
      </c>
      <c r="I394" s="181">
        <f t="shared" si="312"/>
        <v>53</v>
      </c>
      <c r="J394" s="208">
        <f t="shared" si="313"/>
        <v>0</v>
      </c>
      <c r="K394" s="116">
        <f t="shared" si="314"/>
        <v>72</v>
      </c>
      <c r="L394" s="118">
        <f t="shared" si="315"/>
        <v>49</v>
      </c>
      <c r="M394" s="187">
        <f t="shared" si="316"/>
        <v>49</v>
      </c>
      <c r="N394" s="191">
        <f t="shared" si="317"/>
        <v>6</v>
      </c>
      <c r="O394" s="38" t="str">
        <f t="shared" si="318"/>
        <v>高速</v>
      </c>
      <c r="P394" s="185" t="str">
        <f t="shared" si="319"/>
        <v>長</v>
      </c>
      <c r="Q394" s="654">
        <f t="shared" si="320"/>
        <v>60</v>
      </c>
      <c r="R394" s="656">
        <f t="shared" si="321"/>
        <v>15</v>
      </c>
      <c r="S394" s="265"/>
      <c r="T394" s="554">
        <f t="shared" si="322"/>
        <v>2</v>
      </c>
      <c r="U394" s="555" t="str">
        <f t="shared" si="323"/>
        <v>203mm/53 連装砲</v>
      </c>
      <c r="V394" s="554">
        <f t="shared" si="324"/>
        <v>2</v>
      </c>
      <c r="W394" s="555" t="str">
        <f t="shared" si="325"/>
        <v>-</v>
      </c>
      <c r="X394" s="554">
        <f t="shared" si="326"/>
        <v>2</v>
      </c>
      <c r="Y394" s="555" t="str">
        <f t="shared" si="327"/>
        <v>-</v>
      </c>
      <c r="Z394" s="554">
        <f t="shared" si="328"/>
        <v>0</v>
      </c>
      <c r="AA394" s="555" t="str">
        <f t="shared" si="329"/>
        <v>-</v>
      </c>
      <c r="AB394" s="265"/>
      <c r="AC394" s="185">
        <f t="shared" si="330"/>
        <v>40</v>
      </c>
      <c r="AD394" s="267" t="str">
        <f t="shared" si="331"/>
        <v>-</v>
      </c>
      <c r="AE394" s="38">
        <f t="shared" si="332"/>
        <v>440</v>
      </c>
      <c r="AF394" s="658">
        <f t="shared" si="333"/>
        <v>270</v>
      </c>
      <c r="AG394" s="262"/>
      <c r="AH394" s="654">
        <f t="shared" si="334"/>
        <v>2</v>
      </c>
      <c r="AI394" s="38">
        <f t="shared" si="335"/>
        <v>2</v>
      </c>
      <c r="AJ394" s="658">
        <f t="shared" si="336"/>
        <v>11</v>
      </c>
      <c r="AK394" s="660">
        <f t="shared" si="337"/>
        <v>2</v>
      </c>
      <c r="AL394" s="259">
        <f t="shared" si="338"/>
        <v>3</v>
      </c>
      <c r="AM394" s="176">
        <f t="shared" si="339"/>
        <v>0</v>
      </c>
      <c r="AN394" s="189">
        <f t="shared" si="340"/>
        <v>2</v>
      </c>
      <c r="AO394" s="181">
        <f t="shared" si="341"/>
        <v>1</v>
      </c>
      <c r="AP394" s="265"/>
      <c r="AQ394" s="169"/>
    </row>
    <row r="395" spans="2:43">
      <c r="B395" s="167" t="s">
        <v>3427</v>
      </c>
      <c r="C395" s="652" t="s">
        <v>3429</v>
      </c>
      <c r="D395" s="45" t="str">
        <f t="shared" si="307"/>
        <v>重巡洋艦</v>
      </c>
      <c r="E395" s="174">
        <f t="shared" si="308"/>
        <v>63</v>
      </c>
      <c r="F395" s="183">
        <f t="shared" si="309"/>
        <v>77</v>
      </c>
      <c r="G395" s="176">
        <f t="shared" si="310"/>
        <v>44</v>
      </c>
      <c r="H395" s="189">
        <f t="shared" si="311"/>
        <v>73</v>
      </c>
      <c r="I395" s="181">
        <f t="shared" si="312"/>
        <v>77</v>
      </c>
      <c r="J395" s="208">
        <f t="shared" si="313"/>
        <v>0</v>
      </c>
      <c r="K395" s="116">
        <f t="shared" si="314"/>
        <v>90</v>
      </c>
      <c r="L395" s="118">
        <f t="shared" si="315"/>
        <v>67</v>
      </c>
      <c r="M395" s="187">
        <f t="shared" si="316"/>
        <v>57</v>
      </c>
      <c r="N395" s="191">
        <f t="shared" si="317"/>
        <v>8</v>
      </c>
      <c r="O395" s="38" t="str">
        <f t="shared" si="318"/>
        <v>高速</v>
      </c>
      <c r="P395" s="185" t="str">
        <f t="shared" si="319"/>
        <v>長</v>
      </c>
      <c r="Q395" s="654">
        <f t="shared" si="320"/>
        <v>15</v>
      </c>
      <c r="R395" s="656">
        <f t="shared" si="321"/>
        <v>20</v>
      </c>
      <c r="S395" s="265"/>
      <c r="T395" s="554">
        <f t="shared" si="322"/>
        <v>2</v>
      </c>
      <c r="U395" s="555" t="str">
        <f t="shared" si="323"/>
        <v>203mm/53 連装砲</v>
      </c>
      <c r="V395" s="554">
        <f t="shared" si="324"/>
        <v>2</v>
      </c>
      <c r="W395" s="555" t="str">
        <f t="shared" si="325"/>
        <v>Ro.44水上戦闘機</v>
      </c>
      <c r="X395" s="554">
        <f t="shared" si="326"/>
        <v>2</v>
      </c>
      <c r="Y395" s="555" t="str">
        <f t="shared" si="327"/>
        <v>-</v>
      </c>
      <c r="Z395" s="554">
        <f t="shared" si="328"/>
        <v>2</v>
      </c>
      <c r="AA395" s="555" t="str">
        <f t="shared" si="329"/>
        <v>-</v>
      </c>
      <c r="AB395" s="265"/>
      <c r="AC395" s="185" t="str">
        <f t="shared" si="330"/>
        <v>-</v>
      </c>
      <c r="AD395" s="267" t="str">
        <f t="shared" si="331"/>
        <v>-</v>
      </c>
      <c r="AE395" s="38" t="str">
        <f t="shared" si="332"/>
        <v>-</v>
      </c>
      <c r="AF395" s="658" t="str">
        <f t="shared" si="333"/>
        <v>-</v>
      </c>
      <c r="AG395" s="262"/>
      <c r="AH395" s="654">
        <f t="shared" si="334"/>
        <v>4</v>
      </c>
      <c r="AI395" s="38">
        <f t="shared" si="335"/>
        <v>6</v>
      </c>
      <c r="AJ395" s="658">
        <f t="shared" si="336"/>
        <v>18</v>
      </c>
      <c r="AK395" s="660">
        <f t="shared" si="337"/>
        <v>3</v>
      </c>
      <c r="AL395" s="259">
        <f t="shared" si="338"/>
        <v>4</v>
      </c>
      <c r="AM395" s="176">
        <f t="shared" si="339"/>
        <v>0</v>
      </c>
      <c r="AN395" s="189">
        <f t="shared" si="340"/>
        <v>1</v>
      </c>
      <c r="AO395" s="181">
        <f t="shared" si="341"/>
        <v>1</v>
      </c>
      <c r="AP395" s="265"/>
      <c r="AQ395" s="169"/>
    </row>
    <row r="396" spans="2:43">
      <c r="B396" s="167">
        <v>250</v>
      </c>
      <c r="C396" s="168" t="s">
        <v>694</v>
      </c>
      <c r="D396" s="45" t="str">
        <f t="shared" ref="D396:D408" si="342">VLOOKUP(VLOOKUP($C396,舰娘数据_舰娘名基准全数据,3,0),数据转换_舰种,2,0)</f>
        <v>水上機母艦</v>
      </c>
      <c r="E396" s="174">
        <f t="shared" ref="E396:E406" si="343">VLOOKUP(C396,舰娘数据_舰娘名基准全数据,IF($C$4 = "最终值(Lv.155)",12,10),0)</f>
        <v>41</v>
      </c>
      <c r="F396" s="183">
        <f t="shared" ref="F396:F406" si="344">VLOOKUP(C396,舰娘数据_舰娘名基准全数据,IF($C$4 = "初期值",13,14),0)</f>
        <v>28</v>
      </c>
      <c r="G396" s="176">
        <f t="shared" ref="G396:G406" si="345">VLOOKUP(C396,舰娘数据_舰娘名基准全数据,IF($C$4 = "初期值",15,16),0)</f>
        <v>0</v>
      </c>
      <c r="H396" s="189">
        <f t="shared" ref="H396:H406" si="346">VLOOKUP(C396,舰娘数据_舰娘名基准全数据,IF($C$4 = "初期值",17,18),0)</f>
        <v>44</v>
      </c>
      <c r="I396" s="181">
        <f t="shared" ref="I396:I406" si="347">VLOOKUP(C396,舰娘数据_舰娘名基准全数据,IF($C$4 = "初期值",19,20),0)</f>
        <v>42</v>
      </c>
      <c r="J396" s="208">
        <f t="shared" ref="J396:J406" si="348">VLOOKUP(C396,舰娘数据_舰娘名基准全数据,IF($C$4 = "初期值",21,IF($C$4 = "最终值(Lv.99)",22,23)),0)</f>
        <v>0</v>
      </c>
      <c r="K396" s="116">
        <f t="shared" ref="K396:K406" si="349">VLOOKUP(C396,舰娘数据_舰娘名基准全数据,IF($C$4 = "初期值",24,IF($C$4 = "最终值(Lv.99)",25,26)),0)</f>
        <v>80</v>
      </c>
      <c r="L396" s="118">
        <f t="shared" ref="L396:L406" si="350">VLOOKUP(C396,舰娘数据_舰娘名基准全数据,IF($C$4 = "初期值",27,IF($C$4 = "最终值(Lv.99)",28,29)),0)</f>
        <v>70</v>
      </c>
      <c r="M396" s="187">
        <f t="shared" ref="M396:M406" si="351">VLOOKUP(C396,舰娘数据_舰娘名基准全数据,IF($C$4 = "初期值",30,31),0)</f>
        <v>72</v>
      </c>
      <c r="N396" s="191">
        <f t="shared" ref="N396:N406" si="352">VLOOKUP(C396,舰娘数据_舰娘名基准全数据,36,0)+VLOOKUP(C396,舰娘数据_舰娘名基准全数据,37,0)+VLOOKUP(C396,舰娘数据_舰娘名基准全数据,38,0)+VLOOKUP(C396,舰娘数据_舰娘名基准全数据,39,0)</f>
        <v>3</v>
      </c>
      <c r="O396" s="38" t="str">
        <f t="shared" ref="O396:O408" si="353">VLOOKUP(VLOOKUP($C396,舰娘数据_舰娘名基准全数据,32,0),数据转换_速力,2,0)</f>
        <v>低速</v>
      </c>
      <c r="P396" s="185" t="str">
        <f t="shared" ref="P396:P408" si="354">VLOOKUP(VLOOKUP($C396,舰娘数据_舰娘名基准全数据,33,0),数据转换_射程,2,0)</f>
        <v>短</v>
      </c>
      <c r="Q396" s="460">
        <f t="shared" ref="Q396:Q406" si="355">VLOOKUP(C396,舰娘数据_舰娘名基准全数据,55,0)</f>
        <v>60</v>
      </c>
      <c r="R396" s="461">
        <f t="shared" ref="R396:R406" si="356">VLOOKUP(C396,舰娘数据_舰娘名基准全数据,56,0)</f>
        <v>15</v>
      </c>
      <c r="S396" s="265"/>
      <c r="T396" s="554">
        <f t="shared" ref="T396:T406" si="357">VLOOKUP(C396,舰娘数据_舰娘名基准全数据,36,0)</f>
        <v>1</v>
      </c>
      <c r="U396" s="555" t="str">
        <f t="shared" ref="U396:U408" si="358">IF(VLOOKUP($C396,舰娘数据_舰娘名基准全数据,41,0)&gt;0,VLOOKUP(VLOOKUP($C396,舰娘数据_舰娘名基准全数据,41,0),舰娘装备数据_装备号基准全数据,2,0),"-")</f>
        <v>二式大艇</v>
      </c>
      <c r="V396" s="554">
        <f t="shared" ref="V396:V406" si="359">VLOOKUP(C396,舰娘数据_舰娘名基准全数据,37,0)</f>
        <v>1</v>
      </c>
      <c r="W396" s="555" t="str">
        <f t="shared" ref="W396:W408" si="360">IF(VLOOKUP($C396,舰娘数据_舰娘名基准全数据,42,0)&gt;0,VLOOKUP(VLOOKUP($C396,舰娘数据_舰娘名基准全数据,42,0),舰娘装备数据_装备号基准全数据,2,0),"-")</f>
        <v>25mm三連装機銃</v>
      </c>
      <c r="X396" s="554">
        <f t="shared" ref="X396:X406" si="361">VLOOKUP(C396,舰娘数据_舰娘名基准全数据,38,0)</f>
        <v>1</v>
      </c>
      <c r="Y396" s="555" t="str">
        <f t="shared" ref="Y396:Y408" si="362">IF(VLOOKUP($C396,舰娘数据_舰娘名基准全数据,43,0)&gt;0,VLOOKUP(VLOOKUP($C396,舰娘数据_舰娘名基准全数据,43,0),舰娘装备数据_装备号基准全数据,2,0),"-")</f>
        <v>-</v>
      </c>
      <c r="Z396" s="554">
        <f t="shared" ref="Z396:Z406" si="363">VLOOKUP(C396,舰娘数据_舰娘名基准全数据,39,0)</f>
        <v>0</v>
      </c>
      <c r="AA396" s="555" t="str">
        <f t="shared" ref="AA396:AA408" si="364">IF(VLOOKUP($C396,舰娘数据_舰娘名基准全数据,44,0)&gt;0,VLOOKUP(VLOOKUP($C396,舰娘数据_舰娘名基准全数据,44,0),舰娘装备数据_装备号基准全数据,2,0),"-")</f>
        <v>-</v>
      </c>
      <c r="AB396" s="265"/>
      <c r="AC396" s="185" t="str">
        <f t="shared" ref="AC396:AC406" si="365">IF(VLOOKUP(C396,舰娘数据_舰娘名基准全数据,6,0)&gt;0,VLOOKUP(C396,舰娘数据_舰娘名基准全数据,6,0),"-")</f>
        <v>-</v>
      </c>
      <c r="AD396" s="267" t="str">
        <f t="shared" ref="AD396:AD406" si="366">IF(VLOOKUP(C396,舰娘数据_舰娘名基准全数据,9,0)&gt;0,1,"-")</f>
        <v>-</v>
      </c>
      <c r="AE396" s="38" t="str">
        <f t="shared" ref="AE396:AE406" si="367">IF(VLOOKUP(C396,舰娘数据_舰娘名基准全数据,7,0)&gt;0,VLOOKUP(C396,舰娘数据_舰娘名基准全数据,7,0),"-")</f>
        <v>-</v>
      </c>
      <c r="AF396" s="462" t="str">
        <f t="shared" ref="AF396:AF406" si="368">IF(VLOOKUP(C396,舰娘数据_舰娘名基准全数据,8,0)&gt;0,VLOOKUP(C396,舰娘数据_舰娘名基准全数据,8,0),"-")</f>
        <v>-</v>
      </c>
      <c r="AG396" s="262"/>
      <c r="AH396" s="460">
        <f t="shared" ref="AH396:AH406" si="369">VLOOKUP(C396,舰娘数据_舰娘名基准全数据,47,0)</f>
        <v>3</v>
      </c>
      <c r="AI396" s="38">
        <f t="shared" ref="AI396:AI406" si="370">VLOOKUP(C396,舰娘数据_舰娘名基准全数据,48,0)</f>
        <v>1</v>
      </c>
      <c r="AJ396" s="462">
        <f t="shared" ref="AJ396:AJ406" si="371">VLOOKUP(C396,舰娘数据_舰娘名基准全数据,49,0)</f>
        <v>7</v>
      </c>
      <c r="AK396" s="463">
        <f t="shared" ref="AK396:AK406" si="372">VLOOKUP(C396,舰娘数据_舰娘名基准全数据,50,0)</f>
        <v>6</v>
      </c>
      <c r="AL396" s="259">
        <f t="shared" ref="AL396:AL406" si="373">VLOOKUP(C396,舰娘数据_舰娘名基准全数据,51,0)</f>
        <v>0</v>
      </c>
      <c r="AM396" s="176">
        <f t="shared" ref="AM396:AM406" si="374">VLOOKUP(C396,舰娘数据_舰娘名基准全数据,52,0)</f>
        <v>0</v>
      </c>
      <c r="AN396" s="189">
        <f t="shared" ref="AN396:AN406" si="375">VLOOKUP(C396,舰娘数据_舰娘名基准全数据,53,0)</f>
        <v>2</v>
      </c>
      <c r="AO396" s="181">
        <f t="shared" ref="AO396:AO406" si="376">VLOOKUP(C396,舰娘数据_舰娘名基准全数据,54,0)</f>
        <v>1</v>
      </c>
      <c r="AP396" s="265"/>
      <c r="AQ396" s="169"/>
    </row>
    <row r="397" spans="2:43">
      <c r="B397" s="167" t="s">
        <v>1439</v>
      </c>
      <c r="C397" s="168" t="s">
        <v>695</v>
      </c>
      <c r="D397" s="45" t="str">
        <f t="shared" si="342"/>
        <v>水上機母艦</v>
      </c>
      <c r="E397" s="174">
        <f t="shared" si="343"/>
        <v>47</v>
      </c>
      <c r="F397" s="183">
        <f t="shared" si="344"/>
        <v>36</v>
      </c>
      <c r="G397" s="176">
        <f t="shared" si="345"/>
        <v>32</v>
      </c>
      <c r="H397" s="189">
        <f t="shared" si="346"/>
        <v>32</v>
      </c>
      <c r="I397" s="181">
        <f t="shared" si="347"/>
        <v>42</v>
      </c>
      <c r="J397" s="208">
        <f t="shared" si="348"/>
        <v>0</v>
      </c>
      <c r="K397" s="116">
        <f t="shared" si="349"/>
        <v>47</v>
      </c>
      <c r="L397" s="118">
        <f t="shared" si="350"/>
        <v>95</v>
      </c>
      <c r="M397" s="187">
        <f t="shared" si="351"/>
        <v>39</v>
      </c>
      <c r="N397" s="191">
        <f t="shared" si="352"/>
        <v>24</v>
      </c>
      <c r="O397" s="38" t="str">
        <f t="shared" si="353"/>
        <v>低速</v>
      </c>
      <c r="P397" s="185" t="str">
        <f t="shared" si="354"/>
        <v>短</v>
      </c>
      <c r="Q397" s="171">
        <f t="shared" si="355"/>
        <v>35</v>
      </c>
      <c r="R397" s="180">
        <f t="shared" si="356"/>
        <v>35</v>
      </c>
      <c r="S397" s="265"/>
      <c r="T397" s="554">
        <f t="shared" si="357"/>
        <v>12</v>
      </c>
      <c r="U397" s="555" t="str">
        <f t="shared" si="358"/>
        <v>12.7cm連装高角砲</v>
      </c>
      <c r="V397" s="554">
        <f t="shared" si="359"/>
        <v>12</v>
      </c>
      <c r="W397" s="555" t="str">
        <f t="shared" si="360"/>
        <v>零式水上観測機</v>
      </c>
      <c r="X397" s="554">
        <f t="shared" si="361"/>
        <v>0</v>
      </c>
      <c r="Y397" s="555" t="str">
        <f t="shared" si="362"/>
        <v>-</v>
      </c>
      <c r="Z397" s="554">
        <f t="shared" si="363"/>
        <v>0</v>
      </c>
      <c r="AA397" s="555" t="str">
        <f t="shared" si="364"/>
        <v>-</v>
      </c>
      <c r="AB397" s="265"/>
      <c r="AC397" s="185">
        <f t="shared" si="365"/>
        <v>40</v>
      </c>
      <c r="AD397" s="267" t="str">
        <f t="shared" si="366"/>
        <v>-</v>
      </c>
      <c r="AE397" s="38">
        <f t="shared" si="367"/>
        <v>160</v>
      </c>
      <c r="AF397" s="52">
        <f t="shared" si="368"/>
        <v>220</v>
      </c>
      <c r="AG397" s="262"/>
      <c r="AH397" s="171">
        <f t="shared" si="369"/>
        <v>3</v>
      </c>
      <c r="AI397" s="38">
        <f t="shared" si="370"/>
        <v>2</v>
      </c>
      <c r="AJ397" s="52">
        <f t="shared" si="371"/>
        <v>12</v>
      </c>
      <c r="AK397" s="41">
        <f t="shared" si="372"/>
        <v>5</v>
      </c>
      <c r="AL397" s="259">
        <f t="shared" si="373"/>
        <v>1</v>
      </c>
      <c r="AM397" s="176">
        <f t="shared" si="374"/>
        <v>0</v>
      </c>
      <c r="AN397" s="189">
        <f t="shared" si="375"/>
        <v>1</v>
      </c>
      <c r="AO397" s="181">
        <f t="shared" si="376"/>
        <v>2</v>
      </c>
      <c r="AP397" s="265"/>
      <c r="AQ397" s="169"/>
    </row>
    <row r="398" spans="2:43">
      <c r="B398" s="167" t="s">
        <v>1440</v>
      </c>
      <c r="C398" s="168" t="s">
        <v>620</v>
      </c>
      <c r="D398" s="45" t="str">
        <f t="shared" si="342"/>
        <v>水上機母艦</v>
      </c>
      <c r="E398" s="174">
        <f t="shared" si="343"/>
        <v>48</v>
      </c>
      <c r="F398" s="183">
        <f t="shared" si="344"/>
        <v>45</v>
      </c>
      <c r="G398" s="176">
        <f t="shared" si="345"/>
        <v>72</v>
      </c>
      <c r="H398" s="189">
        <f t="shared" si="346"/>
        <v>44</v>
      </c>
      <c r="I398" s="181">
        <f t="shared" si="347"/>
        <v>48</v>
      </c>
      <c r="J398" s="208">
        <f t="shared" si="348"/>
        <v>0</v>
      </c>
      <c r="K398" s="116">
        <f t="shared" si="349"/>
        <v>52</v>
      </c>
      <c r="L398" s="118">
        <f t="shared" si="350"/>
        <v>125</v>
      </c>
      <c r="M398" s="187">
        <f t="shared" si="351"/>
        <v>54</v>
      </c>
      <c r="N398" s="191">
        <f t="shared" si="352"/>
        <v>32</v>
      </c>
      <c r="O398" s="38" t="str">
        <f t="shared" si="353"/>
        <v>低速</v>
      </c>
      <c r="P398" s="185" t="str">
        <f t="shared" si="354"/>
        <v>短</v>
      </c>
      <c r="Q398" s="171">
        <f t="shared" si="355"/>
        <v>40</v>
      </c>
      <c r="R398" s="180">
        <f t="shared" si="356"/>
        <v>45</v>
      </c>
      <c r="S398" s="265"/>
      <c r="T398" s="554">
        <f t="shared" si="357"/>
        <v>12</v>
      </c>
      <c r="U398" s="555" t="str">
        <f t="shared" si="358"/>
        <v>零式水上観測機</v>
      </c>
      <c r="V398" s="554">
        <f t="shared" si="359"/>
        <v>12</v>
      </c>
      <c r="W398" s="555" t="str">
        <f t="shared" si="360"/>
        <v>甲標的</v>
      </c>
      <c r="X398" s="554">
        <f t="shared" si="361"/>
        <v>8</v>
      </c>
      <c r="Y398" s="555" t="str">
        <f t="shared" si="362"/>
        <v>25mm連装機銃</v>
      </c>
      <c r="Z398" s="554">
        <f t="shared" si="363"/>
        <v>0</v>
      </c>
      <c r="AA398" s="555" t="str">
        <f t="shared" si="364"/>
        <v>-</v>
      </c>
      <c r="AB398" s="265"/>
      <c r="AC398" s="185" t="str">
        <f t="shared" si="365"/>
        <v>-</v>
      </c>
      <c r="AD398" s="267" t="str">
        <f t="shared" si="366"/>
        <v>-</v>
      </c>
      <c r="AE398" s="38" t="str">
        <f t="shared" si="367"/>
        <v>-</v>
      </c>
      <c r="AF398" s="52" t="str">
        <f t="shared" si="368"/>
        <v>-</v>
      </c>
      <c r="AG398" s="262"/>
      <c r="AH398" s="171">
        <f t="shared" si="369"/>
        <v>3</v>
      </c>
      <c r="AI398" s="38">
        <f t="shared" si="370"/>
        <v>3</v>
      </c>
      <c r="AJ398" s="52">
        <f t="shared" si="371"/>
        <v>15</v>
      </c>
      <c r="AK398" s="41">
        <f t="shared" si="372"/>
        <v>5</v>
      </c>
      <c r="AL398" s="259">
        <f t="shared" si="373"/>
        <v>1</v>
      </c>
      <c r="AM398" s="176">
        <f t="shared" si="374"/>
        <v>2</v>
      </c>
      <c r="AN398" s="189">
        <f t="shared" si="375"/>
        <v>1</v>
      </c>
      <c r="AO398" s="181">
        <f t="shared" si="376"/>
        <v>2</v>
      </c>
      <c r="AP398" s="265"/>
      <c r="AQ398" s="169"/>
    </row>
    <row r="399" spans="2:43">
      <c r="B399" s="167" t="s">
        <v>1441</v>
      </c>
      <c r="C399" s="168" t="s">
        <v>696</v>
      </c>
      <c r="D399" s="45" t="str">
        <f t="shared" si="342"/>
        <v>駆逐艦</v>
      </c>
      <c r="E399" s="174">
        <f t="shared" si="343"/>
        <v>20</v>
      </c>
      <c r="F399" s="183">
        <f t="shared" si="344"/>
        <v>30</v>
      </c>
      <c r="G399" s="176">
        <f t="shared" si="345"/>
        <v>69</v>
      </c>
      <c r="H399" s="189">
        <f t="shared" si="346"/>
        <v>38</v>
      </c>
      <c r="I399" s="181">
        <f t="shared" si="347"/>
        <v>19</v>
      </c>
      <c r="J399" s="208">
        <f t="shared" si="348"/>
        <v>67</v>
      </c>
      <c r="K399" s="116">
        <f t="shared" si="349"/>
        <v>98</v>
      </c>
      <c r="L399" s="118">
        <f t="shared" si="350"/>
        <v>28</v>
      </c>
      <c r="M399" s="187">
        <f t="shared" si="351"/>
        <v>49</v>
      </c>
      <c r="N399" s="191">
        <f t="shared" si="352"/>
        <v>0</v>
      </c>
      <c r="O399" s="38" t="str">
        <f t="shared" si="353"/>
        <v>高速</v>
      </c>
      <c r="P399" s="185" t="str">
        <f t="shared" si="354"/>
        <v>短</v>
      </c>
      <c r="Q399" s="460">
        <f t="shared" si="355"/>
        <v>15</v>
      </c>
      <c r="R399" s="461">
        <f t="shared" si="356"/>
        <v>20</v>
      </c>
      <c r="S399" s="265"/>
      <c r="T399" s="554">
        <f t="shared" si="357"/>
        <v>0</v>
      </c>
      <c r="U399" s="555" t="str">
        <f t="shared" si="358"/>
        <v>12.7cm連装砲</v>
      </c>
      <c r="V399" s="554">
        <f t="shared" si="359"/>
        <v>0</v>
      </c>
      <c r="W399" s="555" t="str">
        <f t="shared" si="360"/>
        <v>25mm連装機銃</v>
      </c>
      <c r="X399" s="554">
        <f t="shared" si="361"/>
        <v>0</v>
      </c>
      <c r="Y399" s="555" t="str">
        <f t="shared" si="362"/>
        <v>-</v>
      </c>
      <c r="Z399" s="554">
        <f t="shared" si="363"/>
        <v>0</v>
      </c>
      <c r="AA399" s="555" t="str">
        <f t="shared" si="364"/>
        <v>-</v>
      </c>
      <c r="AB399" s="265"/>
      <c r="AC399" s="185">
        <f t="shared" si="365"/>
        <v>30</v>
      </c>
      <c r="AD399" s="267" t="str">
        <f t="shared" si="366"/>
        <v>-</v>
      </c>
      <c r="AE399" s="38">
        <f t="shared" si="367"/>
        <v>110</v>
      </c>
      <c r="AF399" s="462">
        <f t="shared" si="368"/>
        <v>130</v>
      </c>
      <c r="AG399" s="262"/>
      <c r="AH399" s="460">
        <f t="shared" si="369"/>
        <v>1</v>
      </c>
      <c r="AI399" s="38">
        <f t="shared" si="370"/>
        <v>1</v>
      </c>
      <c r="AJ399" s="462">
        <f t="shared" si="371"/>
        <v>6</v>
      </c>
      <c r="AK399" s="463">
        <f t="shared" si="372"/>
        <v>0</v>
      </c>
      <c r="AL399" s="259">
        <f t="shared" si="373"/>
        <v>0</v>
      </c>
      <c r="AM399" s="176">
        <f t="shared" si="374"/>
        <v>1</v>
      </c>
      <c r="AN399" s="189">
        <f t="shared" si="375"/>
        <v>0</v>
      </c>
      <c r="AO399" s="181">
        <f t="shared" si="376"/>
        <v>1</v>
      </c>
      <c r="AP399" s="265"/>
      <c r="AQ399" s="169"/>
    </row>
    <row r="400" spans="2:43">
      <c r="B400" s="167" t="s">
        <v>1442</v>
      </c>
      <c r="C400" s="168" t="s">
        <v>642</v>
      </c>
      <c r="D400" s="45" t="str">
        <f t="shared" si="342"/>
        <v>駆逐艦</v>
      </c>
      <c r="E400" s="174">
        <f t="shared" si="343"/>
        <v>37</v>
      </c>
      <c r="F400" s="183">
        <f t="shared" si="344"/>
        <v>50</v>
      </c>
      <c r="G400" s="176">
        <f t="shared" si="345"/>
        <v>81</v>
      </c>
      <c r="H400" s="189">
        <f t="shared" si="346"/>
        <v>50</v>
      </c>
      <c r="I400" s="181">
        <f t="shared" si="347"/>
        <v>49</v>
      </c>
      <c r="J400" s="208">
        <f t="shared" si="348"/>
        <v>91</v>
      </c>
      <c r="K400" s="116">
        <f t="shared" si="349"/>
        <v>113</v>
      </c>
      <c r="L400" s="118">
        <f t="shared" si="350"/>
        <v>60</v>
      </c>
      <c r="M400" s="187">
        <f t="shared" si="351"/>
        <v>59</v>
      </c>
      <c r="N400" s="191">
        <f t="shared" si="352"/>
        <v>0</v>
      </c>
      <c r="O400" s="38" t="str">
        <f t="shared" si="353"/>
        <v>高速</v>
      </c>
      <c r="P400" s="185" t="str">
        <f t="shared" si="354"/>
        <v>短</v>
      </c>
      <c r="Q400" s="171">
        <f t="shared" si="355"/>
        <v>15</v>
      </c>
      <c r="R400" s="180">
        <f t="shared" si="356"/>
        <v>20</v>
      </c>
      <c r="S400" s="265"/>
      <c r="T400" s="554">
        <f t="shared" si="357"/>
        <v>0</v>
      </c>
      <c r="U400" s="555" t="str">
        <f t="shared" si="358"/>
        <v>13号対空電探</v>
      </c>
      <c r="V400" s="554">
        <f t="shared" si="359"/>
        <v>0</v>
      </c>
      <c r="W400" s="555" t="str">
        <f t="shared" si="360"/>
        <v>22号対水上電探</v>
      </c>
      <c r="X400" s="554">
        <f t="shared" si="361"/>
        <v>0</v>
      </c>
      <c r="Y400" s="555" t="str">
        <f t="shared" si="362"/>
        <v>25mm三連装機銃</v>
      </c>
      <c r="Z400" s="554">
        <f t="shared" si="363"/>
        <v>0</v>
      </c>
      <c r="AA400" s="555" t="str">
        <f t="shared" si="364"/>
        <v>-</v>
      </c>
      <c r="AB400" s="265"/>
      <c r="AC400" s="185" t="str">
        <f t="shared" si="365"/>
        <v>-</v>
      </c>
      <c r="AD400" s="267" t="str">
        <f t="shared" si="366"/>
        <v>-</v>
      </c>
      <c r="AE400" s="38" t="str">
        <f t="shared" si="367"/>
        <v>-</v>
      </c>
      <c r="AF400" s="52" t="str">
        <f t="shared" si="368"/>
        <v>-</v>
      </c>
      <c r="AG400" s="262"/>
      <c r="AH400" s="171">
        <f t="shared" si="369"/>
        <v>1</v>
      </c>
      <c r="AI400" s="38">
        <f t="shared" si="370"/>
        <v>2</v>
      </c>
      <c r="AJ400" s="52">
        <f t="shared" si="371"/>
        <v>10</v>
      </c>
      <c r="AK400" s="41">
        <f t="shared" si="372"/>
        <v>0</v>
      </c>
      <c r="AL400" s="259">
        <f t="shared" si="373"/>
        <v>1</v>
      </c>
      <c r="AM400" s="176">
        <f t="shared" si="374"/>
        <v>1</v>
      </c>
      <c r="AN400" s="189">
        <f t="shared" si="375"/>
        <v>1</v>
      </c>
      <c r="AO400" s="181">
        <f t="shared" si="376"/>
        <v>1</v>
      </c>
      <c r="AP400" s="265"/>
      <c r="AQ400" s="169"/>
    </row>
    <row r="401" spans="2:43">
      <c r="B401" s="167" t="s">
        <v>1443</v>
      </c>
      <c r="C401" s="168" t="s">
        <v>697</v>
      </c>
      <c r="D401" s="45" t="str">
        <f t="shared" si="342"/>
        <v>駆逐艦</v>
      </c>
      <c r="E401" s="174">
        <f t="shared" si="343"/>
        <v>20</v>
      </c>
      <c r="F401" s="183">
        <f t="shared" si="344"/>
        <v>30</v>
      </c>
      <c r="G401" s="176">
        <f t="shared" si="345"/>
        <v>70</v>
      </c>
      <c r="H401" s="189">
        <f t="shared" si="346"/>
        <v>40</v>
      </c>
      <c r="I401" s="181">
        <f t="shared" si="347"/>
        <v>19</v>
      </c>
      <c r="J401" s="208">
        <f t="shared" si="348"/>
        <v>66</v>
      </c>
      <c r="K401" s="116">
        <f t="shared" si="349"/>
        <v>98</v>
      </c>
      <c r="L401" s="118">
        <f t="shared" si="350"/>
        <v>26</v>
      </c>
      <c r="M401" s="187">
        <f t="shared" si="351"/>
        <v>54</v>
      </c>
      <c r="N401" s="191">
        <f t="shared" si="352"/>
        <v>0</v>
      </c>
      <c r="O401" s="38" t="str">
        <f t="shared" si="353"/>
        <v>高速</v>
      </c>
      <c r="P401" s="185" t="str">
        <f t="shared" si="354"/>
        <v>短</v>
      </c>
      <c r="Q401" s="171">
        <f t="shared" si="355"/>
        <v>15</v>
      </c>
      <c r="R401" s="180">
        <f t="shared" si="356"/>
        <v>20</v>
      </c>
      <c r="S401" s="265"/>
      <c r="T401" s="554">
        <f t="shared" si="357"/>
        <v>0</v>
      </c>
      <c r="U401" s="555" t="str">
        <f t="shared" si="358"/>
        <v>12.7cm連装砲</v>
      </c>
      <c r="V401" s="554">
        <f t="shared" si="359"/>
        <v>0</v>
      </c>
      <c r="W401" s="555" t="str">
        <f t="shared" si="360"/>
        <v>25mm連装機銃</v>
      </c>
      <c r="X401" s="554">
        <f t="shared" si="361"/>
        <v>0</v>
      </c>
      <c r="Y401" s="555" t="str">
        <f t="shared" si="362"/>
        <v>-</v>
      </c>
      <c r="Z401" s="554">
        <f t="shared" si="363"/>
        <v>0</v>
      </c>
      <c r="AA401" s="555" t="str">
        <f t="shared" si="364"/>
        <v>-</v>
      </c>
      <c r="AB401" s="265"/>
      <c r="AC401" s="185">
        <f t="shared" si="365"/>
        <v>30</v>
      </c>
      <c r="AD401" s="267" t="str">
        <f t="shared" si="366"/>
        <v>-</v>
      </c>
      <c r="AE401" s="38">
        <f t="shared" si="367"/>
        <v>120</v>
      </c>
      <c r="AF401" s="52">
        <f t="shared" si="368"/>
        <v>140</v>
      </c>
      <c r="AG401" s="262"/>
      <c r="AH401" s="171">
        <f t="shared" si="369"/>
        <v>1</v>
      </c>
      <c r="AI401" s="38">
        <f t="shared" si="370"/>
        <v>1</v>
      </c>
      <c r="AJ401" s="52">
        <f t="shared" si="371"/>
        <v>6</v>
      </c>
      <c r="AK401" s="41">
        <f t="shared" si="372"/>
        <v>0</v>
      </c>
      <c r="AL401" s="259">
        <f t="shared" si="373"/>
        <v>0</v>
      </c>
      <c r="AM401" s="176">
        <f t="shared" si="374"/>
        <v>1</v>
      </c>
      <c r="AN401" s="189">
        <f t="shared" si="375"/>
        <v>0</v>
      </c>
      <c r="AO401" s="181">
        <f t="shared" si="376"/>
        <v>1</v>
      </c>
      <c r="AP401" s="265"/>
      <c r="AQ401" s="169"/>
    </row>
    <row r="402" spans="2:43">
      <c r="B402" s="167" t="s">
        <v>1444</v>
      </c>
      <c r="C402" s="168" t="s">
        <v>622</v>
      </c>
      <c r="D402" s="45" t="str">
        <f t="shared" si="342"/>
        <v>駆逐艦</v>
      </c>
      <c r="E402" s="174">
        <f t="shared" si="343"/>
        <v>37</v>
      </c>
      <c r="F402" s="183">
        <f t="shared" si="344"/>
        <v>50</v>
      </c>
      <c r="G402" s="176">
        <f t="shared" si="345"/>
        <v>81</v>
      </c>
      <c r="H402" s="189">
        <f t="shared" si="346"/>
        <v>51</v>
      </c>
      <c r="I402" s="181">
        <f t="shared" si="347"/>
        <v>49</v>
      </c>
      <c r="J402" s="208">
        <f t="shared" si="348"/>
        <v>91</v>
      </c>
      <c r="K402" s="116">
        <f t="shared" si="349"/>
        <v>113</v>
      </c>
      <c r="L402" s="118">
        <f t="shared" si="350"/>
        <v>60</v>
      </c>
      <c r="M402" s="187">
        <f t="shared" si="351"/>
        <v>69</v>
      </c>
      <c r="N402" s="191">
        <f t="shared" si="352"/>
        <v>0</v>
      </c>
      <c r="O402" s="38" t="str">
        <f t="shared" si="353"/>
        <v>高速</v>
      </c>
      <c r="P402" s="185" t="str">
        <f t="shared" si="354"/>
        <v>短</v>
      </c>
      <c r="Q402" s="460">
        <f t="shared" si="355"/>
        <v>15</v>
      </c>
      <c r="R402" s="461">
        <f t="shared" si="356"/>
        <v>20</v>
      </c>
      <c r="S402" s="265"/>
      <c r="T402" s="554">
        <f t="shared" si="357"/>
        <v>0</v>
      </c>
      <c r="U402" s="555" t="str">
        <f t="shared" si="358"/>
        <v>熟練見張員</v>
      </c>
      <c r="V402" s="554">
        <f t="shared" si="359"/>
        <v>0</v>
      </c>
      <c r="W402" s="555" t="str">
        <f t="shared" si="360"/>
        <v>22号対水上電探</v>
      </c>
      <c r="X402" s="554">
        <f t="shared" si="361"/>
        <v>0</v>
      </c>
      <c r="Y402" s="555" t="str">
        <f t="shared" si="362"/>
        <v>13号対空電探</v>
      </c>
      <c r="Z402" s="554">
        <f t="shared" si="363"/>
        <v>0</v>
      </c>
      <c r="AA402" s="555" t="str">
        <f t="shared" si="364"/>
        <v>-</v>
      </c>
      <c r="AB402" s="265"/>
      <c r="AC402" s="185" t="str">
        <f t="shared" si="365"/>
        <v>-</v>
      </c>
      <c r="AD402" s="267" t="str">
        <f t="shared" si="366"/>
        <v>-</v>
      </c>
      <c r="AE402" s="38" t="str">
        <f t="shared" si="367"/>
        <v>-</v>
      </c>
      <c r="AF402" s="462" t="str">
        <f t="shared" si="368"/>
        <v>-</v>
      </c>
      <c r="AG402" s="262"/>
      <c r="AH402" s="460">
        <f t="shared" si="369"/>
        <v>1</v>
      </c>
      <c r="AI402" s="38">
        <f t="shared" si="370"/>
        <v>2</v>
      </c>
      <c r="AJ402" s="462">
        <f t="shared" si="371"/>
        <v>10</v>
      </c>
      <c r="AK402" s="463">
        <f t="shared" si="372"/>
        <v>0</v>
      </c>
      <c r="AL402" s="259">
        <f t="shared" si="373"/>
        <v>1</v>
      </c>
      <c r="AM402" s="176">
        <f t="shared" si="374"/>
        <v>1</v>
      </c>
      <c r="AN402" s="189">
        <f t="shared" si="375"/>
        <v>1</v>
      </c>
      <c r="AO402" s="181">
        <f t="shared" si="376"/>
        <v>1</v>
      </c>
      <c r="AP402" s="265"/>
      <c r="AQ402" s="169"/>
    </row>
    <row r="403" spans="2:43">
      <c r="B403" s="167">
        <v>254</v>
      </c>
      <c r="C403" s="168" t="s">
        <v>698</v>
      </c>
      <c r="D403" s="45" t="str">
        <f t="shared" si="342"/>
        <v>駆逐艦</v>
      </c>
      <c r="E403" s="174">
        <f t="shared" si="343"/>
        <v>20</v>
      </c>
      <c r="F403" s="183">
        <f t="shared" si="344"/>
        <v>29</v>
      </c>
      <c r="G403" s="176">
        <f t="shared" si="345"/>
        <v>69</v>
      </c>
      <c r="H403" s="189">
        <f t="shared" si="346"/>
        <v>39</v>
      </c>
      <c r="I403" s="181">
        <f t="shared" si="347"/>
        <v>19</v>
      </c>
      <c r="J403" s="208">
        <f t="shared" si="348"/>
        <v>81</v>
      </c>
      <c r="K403" s="116">
        <f t="shared" si="349"/>
        <v>98</v>
      </c>
      <c r="L403" s="118">
        <f t="shared" si="350"/>
        <v>26</v>
      </c>
      <c r="M403" s="187">
        <f t="shared" si="351"/>
        <v>49</v>
      </c>
      <c r="N403" s="191">
        <f t="shared" si="352"/>
        <v>0</v>
      </c>
      <c r="O403" s="38" t="str">
        <f t="shared" si="353"/>
        <v>高速</v>
      </c>
      <c r="P403" s="185" t="str">
        <f t="shared" si="354"/>
        <v>短</v>
      </c>
      <c r="Q403" s="460">
        <f t="shared" si="355"/>
        <v>15</v>
      </c>
      <c r="R403" s="461">
        <f t="shared" si="356"/>
        <v>20</v>
      </c>
      <c r="S403" s="265"/>
      <c r="T403" s="554">
        <f t="shared" si="357"/>
        <v>0</v>
      </c>
      <c r="U403" s="555" t="str">
        <f t="shared" si="358"/>
        <v>12.7cm連装砲</v>
      </c>
      <c r="V403" s="554">
        <f t="shared" si="359"/>
        <v>0</v>
      </c>
      <c r="W403" s="555" t="str">
        <f t="shared" si="360"/>
        <v>九四式爆雷投射機</v>
      </c>
      <c r="X403" s="554">
        <f t="shared" si="361"/>
        <v>0</v>
      </c>
      <c r="Y403" s="555" t="str">
        <f t="shared" si="362"/>
        <v>-</v>
      </c>
      <c r="Z403" s="554">
        <f t="shared" si="363"/>
        <v>0</v>
      </c>
      <c r="AA403" s="555" t="str">
        <f t="shared" si="364"/>
        <v>-</v>
      </c>
      <c r="AB403" s="265"/>
      <c r="AC403" s="185">
        <f t="shared" si="365"/>
        <v>35</v>
      </c>
      <c r="AD403" s="267" t="str">
        <f t="shared" si="366"/>
        <v>-</v>
      </c>
      <c r="AE403" s="38">
        <f t="shared" si="367"/>
        <v>110</v>
      </c>
      <c r="AF403" s="462">
        <f t="shared" si="368"/>
        <v>140</v>
      </c>
      <c r="AG403" s="262"/>
      <c r="AH403" s="460">
        <f t="shared" si="369"/>
        <v>1</v>
      </c>
      <c r="AI403" s="38">
        <f t="shared" si="370"/>
        <v>1</v>
      </c>
      <c r="AJ403" s="462">
        <f t="shared" si="371"/>
        <v>6</v>
      </c>
      <c r="AK403" s="463">
        <f t="shared" si="372"/>
        <v>0</v>
      </c>
      <c r="AL403" s="259">
        <f t="shared" si="373"/>
        <v>0</v>
      </c>
      <c r="AM403" s="176">
        <f t="shared" si="374"/>
        <v>1</v>
      </c>
      <c r="AN403" s="189">
        <f t="shared" si="375"/>
        <v>0</v>
      </c>
      <c r="AO403" s="181">
        <f t="shared" si="376"/>
        <v>1</v>
      </c>
      <c r="AP403" s="265"/>
      <c r="AQ403" s="169"/>
    </row>
    <row r="404" spans="2:43">
      <c r="B404" s="167" t="s">
        <v>1445</v>
      </c>
      <c r="C404" s="168" t="s">
        <v>632</v>
      </c>
      <c r="D404" s="45" t="str">
        <f t="shared" si="342"/>
        <v>駆逐艦</v>
      </c>
      <c r="E404" s="174">
        <f t="shared" si="343"/>
        <v>37</v>
      </c>
      <c r="F404" s="183">
        <f t="shared" si="344"/>
        <v>49</v>
      </c>
      <c r="G404" s="176">
        <f t="shared" si="345"/>
        <v>79</v>
      </c>
      <c r="H404" s="189">
        <f t="shared" si="346"/>
        <v>49</v>
      </c>
      <c r="I404" s="181">
        <f t="shared" si="347"/>
        <v>49</v>
      </c>
      <c r="J404" s="208">
        <f t="shared" si="348"/>
        <v>92</v>
      </c>
      <c r="K404" s="116">
        <f t="shared" si="349"/>
        <v>110</v>
      </c>
      <c r="L404" s="118">
        <f t="shared" si="350"/>
        <v>56</v>
      </c>
      <c r="M404" s="187">
        <f t="shared" si="351"/>
        <v>63</v>
      </c>
      <c r="N404" s="191">
        <f t="shared" si="352"/>
        <v>0</v>
      </c>
      <c r="O404" s="38" t="str">
        <f t="shared" si="353"/>
        <v>高速</v>
      </c>
      <c r="P404" s="185" t="str">
        <f t="shared" si="354"/>
        <v>短</v>
      </c>
      <c r="Q404" s="460">
        <f t="shared" si="355"/>
        <v>15</v>
      </c>
      <c r="R404" s="461">
        <f t="shared" si="356"/>
        <v>20</v>
      </c>
      <c r="S404" s="265"/>
      <c r="T404" s="554">
        <f t="shared" si="357"/>
        <v>0</v>
      </c>
      <c r="U404" s="555" t="str">
        <f t="shared" si="358"/>
        <v>12.7cm連装高角砲(後期型)</v>
      </c>
      <c r="V404" s="554">
        <f t="shared" si="359"/>
        <v>0</v>
      </c>
      <c r="W404" s="555" t="str">
        <f t="shared" si="360"/>
        <v>三式爆雷投射機</v>
      </c>
      <c r="X404" s="554">
        <f t="shared" si="361"/>
        <v>0</v>
      </c>
      <c r="Y404" s="555" t="str">
        <f t="shared" si="362"/>
        <v>-</v>
      </c>
      <c r="Z404" s="554">
        <f t="shared" si="363"/>
        <v>0</v>
      </c>
      <c r="AA404" s="555" t="str">
        <f t="shared" si="364"/>
        <v>-</v>
      </c>
      <c r="AB404" s="265"/>
      <c r="AC404" s="185" t="str">
        <f t="shared" si="365"/>
        <v>-</v>
      </c>
      <c r="AD404" s="267" t="str">
        <f t="shared" si="366"/>
        <v>-</v>
      </c>
      <c r="AE404" s="38" t="str">
        <f t="shared" si="367"/>
        <v>-</v>
      </c>
      <c r="AF404" s="462" t="str">
        <f t="shared" si="368"/>
        <v>-</v>
      </c>
      <c r="AG404" s="262"/>
      <c r="AH404" s="460">
        <f t="shared" si="369"/>
        <v>1</v>
      </c>
      <c r="AI404" s="38">
        <f t="shared" si="370"/>
        <v>2</v>
      </c>
      <c r="AJ404" s="462">
        <f t="shared" si="371"/>
        <v>10</v>
      </c>
      <c r="AK404" s="463">
        <f t="shared" si="372"/>
        <v>0</v>
      </c>
      <c r="AL404" s="259">
        <f t="shared" si="373"/>
        <v>1</v>
      </c>
      <c r="AM404" s="176">
        <f t="shared" si="374"/>
        <v>1</v>
      </c>
      <c r="AN404" s="189">
        <f t="shared" si="375"/>
        <v>1</v>
      </c>
      <c r="AO404" s="181">
        <f t="shared" si="376"/>
        <v>1</v>
      </c>
      <c r="AP404" s="265"/>
      <c r="AQ404" s="169"/>
    </row>
    <row r="405" spans="2:43">
      <c r="B405" s="167">
        <v>255</v>
      </c>
      <c r="C405" s="168" t="s">
        <v>699</v>
      </c>
      <c r="D405" s="45" t="str">
        <f t="shared" si="342"/>
        <v>駆逐艦</v>
      </c>
      <c r="E405" s="174">
        <f t="shared" si="343"/>
        <v>20</v>
      </c>
      <c r="F405" s="183">
        <f t="shared" si="344"/>
        <v>30</v>
      </c>
      <c r="G405" s="176">
        <f t="shared" si="345"/>
        <v>69</v>
      </c>
      <c r="H405" s="189">
        <f t="shared" si="346"/>
        <v>39</v>
      </c>
      <c r="I405" s="181">
        <f t="shared" si="347"/>
        <v>19</v>
      </c>
      <c r="J405" s="208">
        <f t="shared" si="348"/>
        <v>77</v>
      </c>
      <c r="K405" s="116">
        <f t="shared" si="349"/>
        <v>98</v>
      </c>
      <c r="L405" s="118">
        <f t="shared" si="350"/>
        <v>26</v>
      </c>
      <c r="M405" s="187">
        <f t="shared" si="351"/>
        <v>49</v>
      </c>
      <c r="N405" s="191">
        <f t="shared" si="352"/>
        <v>0</v>
      </c>
      <c r="O405" s="38" t="str">
        <f t="shared" si="353"/>
        <v>高速</v>
      </c>
      <c r="P405" s="185" t="str">
        <f t="shared" si="354"/>
        <v>短</v>
      </c>
      <c r="Q405" s="460">
        <f t="shared" si="355"/>
        <v>15</v>
      </c>
      <c r="R405" s="461">
        <f t="shared" si="356"/>
        <v>20</v>
      </c>
      <c r="S405" s="265"/>
      <c r="T405" s="554">
        <f t="shared" si="357"/>
        <v>0</v>
      </c>
      <c r="U405" s="555" t="str">
        <f t="shared" si="358"/>
        <v>12.7cm連装砲</v>
      </c>
      <c r="V405" s="554">
        <f t="shared" si="359"/>
        <v>0</v>
      </c>
      <c r="W405" s="555" t="str">
        <f t="shared" si="360"/>
        <v>25mm連装機銃</v>
      </c>
      <c r="X405" s="554">
        <f t="shared" si="361"/>
        <v>0</v>
      </c>
      <c r="Y405" s="555" t="str">
        <f t="shared" si="362"/>
        <v>-</v>
      </c>
      <c r="Z405" s="554">
        <f t="shared" si="363"/>
        <v>0</v>
      </c>
      <c r="AA405" s="555" t="str">
        <f t="shared" si="364"/>
        <v>-</v>
      </c>
      <c r="AB405" s="265"/>
      <c r="AC405" s="185">
        <f t="shared" si="365"/>
        <v>35</v>
      </c>
      <c r="AD405" s="267" t="str">
        <f t="shared" si="366"/>
        <v>-</v>
      </c>
      <c r="AE405" s="38">
        <f t="shared" si="367"/>
        <v>110</v>
      </c>
      <c r="AF405" s="462">
        <f t="shared" si="368"/>
        <v>140</v>
      </c>
      <c r="AG405" s="262"/>
      <c r="AH405" s="460">
        <f t="shared" si="369"/>
        <v>1</v>
      </c>
      <c r="AI405" s="38">
        <f t="shared" si="370"/>
        <v>1</v>
      </c>
      <c r="AJ405" s="462">
        <f t="shared" si="371"/>
        <v>6</v>
      </c>
      <c r="AK405" s="463">
        <f t="shared" si="372"/>
        <v>0</v>
      </c>
      <c r="AL405" s="259">
        <f t="shared" si="373"/>
        <v>0</v>
      </c>
      <c r="AM405" s="176">
        <f t="shared" si="374"/>
        <v>1</v>
      </c>
      <c r="AN405" s="189">
        <f t="shared" si="375"/>
        <v>0</v>
      </c>
      <c r="AO405" s="181">
        <f t="shared" si="376"/>
        <v>1</v>
      </c>
      <c r="AP405" s="265"/>
      <c r="AQ405" s="169"/>
    </row>
    <row r="406" spans="2:43">
      <c r="B406" s="167" t="s">
        <v>1446</v>
      </c>
      <c r="C406" s="168" t="s">
        <v>634</v>
      </c>
      <c r="D406" s="45" t="str">
        <f t="shared" si="342"/>
        <v>駆逐艦</v>
      </c>
      <c r="E406" s="174">
        <f t="shared" si="343"/>
        <v>37</v>
      </c>
      <c r="F406" s="183">
        <f t="shared" si="344"/>
        <v>50</v>
      </c>
      <c r="G406" s="176">
        <f t="shared" si="345"/>
        <v>79</v>
      </c>
      <c r="H406" s="189">
        <f t="shared" si="346"/>
        <v>49</v>
      </c>
      <c r="I406" s="181">
        <f t="shared" si="347"/>
        <v>49</v>
      </c>
      <c r="J406" s="208">
        <f t="shared" si="348"/>
        <v>90</v>
      </c>
      <c r="K406" s="116">
        <f t="shared" si="349"/>
        <v>110</v>
      </c>
      <c r="L406" s="118">
        <f t="shared" si="350"/>
        <v>56</v>
      </c>
      <c r="M406" s="187">
        <f t="shared" si="351"/>
        <v>63</v>
      </c>
      <c r="N406" s="191">
        <f t="shared" si="352"/>
        <v>0</v>
      </c>
      <c r="O406" s="38" t="str">
        <f t="shared" si="353"/>
        <v>高速</v>
      </c>
      <c r="P406" s="185" t="str">
        <f t="shared" si="354"/>
        <v>短</v>
      </c>
      <c r="Q406" s="460">
        <f t="shared" si="355"/>
        <v>15</v>
      </c>
      <c r="R406" s="461">
        <f t="shared" si="356"/>
        <v>20</v>
      </c>
      <c r="S406" s="265"/>
      <c r="T406" s="554">
        <f t="shared" si="357"/>
        <v>0</v>
      </c>
      <c r="U406" s="555" t="str">
        <f t="shared" si="358"/>
        <v>12.7cm連装高角砲(後期型)</v>
      </c>
      <c r="V406" s="554">
        <f t="shared" si="359"/>
        <v>0</v>
      </c>
      <c r="W406" s="555" t="str">
        <f t="shared" si="360"/>
        <v>61cm四連装(酸素)魚雷</v>
      </c>
      <c r="X406" s="554">
        <f t="shared" si="361"/>
        <v>0</v>
      </c>
      <c r="Y406" s="555" t="str">
        <f t="shared" si="362"/>
        <v>-</v>
      </c>
      <c r="Z406" s="554">
        <f t="shared" si="363"/>
        <v>0</v>
      </c>
      <c r="AA406" s="555" t="str">
        <f t="shared" si="364"/>
        <v>-</v>
      </c>
      <c r="AB406" s="265"/>
      <c r="AC406" s="185" t="str">
        <f t="shared" si="365"/>
        <v>-</v>
      </c>
      <c r="AD406" s="267" t="str">
        <f t="shared" si="366"/>
        <v>-</v>
      </c>
      <c r="AE406" s="38" t="str">
        <f t="shared" si="367"/>
        <v>-</v>
      </c>
      <c r="AF406" s="462" t="str">
        <f t="shared" si="368"/>
        <v>-</v>
      </c>
      <c r="AG406" s="262"/>
      <c r="AH406" s="460">
        <f t="shared" si="369"/>
        <v>1</v>
      </c>
      <c r="AI406" s="38">
        <f t="shared" si="370"/>
        <v>2</v>
      </c>
      <c r="AJ406" s="462">
        <f t="shared" si="371"/>
        <v>10</v>
      </c>
      <c r="AK406" s="463">
        <f t="shared" si="372"/>
        <v>0</v>
      </c>
      <c r="AL406" s="259">
        <f t="shared" si="373"/>
        <v>1</v>
      </c>
      <c r="AM406" s="176">
        <f t="shared" si="374"/>
        <v>1</v>
      </c>
      <c r="AN406" s="189">
        <f t="shared" si="375"/>
        <v>1</v>
      </c>
      <c r="AO406" s="181">
        <f t="shared" si="376"/>
        <v>1</v>
      </c>
      <c r="AP406" s="265"/>
      <c r="AQ406" s="169"/>
    </row>
    <row r="407" spans="2:43">
      <c r="B407" s="167" t="s">
        <v>3433</v>
      </c>
      <c r="C407" s="652" t="s">
        <v>3422</v>
      </c>
      <c r="D407" s="45" t="str">
        <f t="shared" si="342"/>
        <v>駆逐艦</v>
      </c>
      <c r="E407" s="174">
        <f t="shared" ref="E407:E408" si="377">VLOOKUP(C407,舰娘数据_舰娘名基准全数据,IF($C$4 = "最终值(Lv.155)",12,10),0)</f>
        <v>20</v>
      </c>
      <c r="F407" s="183">
        <f t="shared" ref="F407:F408" si="378">VLOOKUP(C407,舰娘数据_舰娘名基准全数据,IF($C$4 = "初期值",13,14),0)</f>
        <v>30</v>
      </c>
      <c r="G407" s="176">
        <f t="shared" ref="G407:G408" si="379">VLOOKUP(C407,舰娘数据_舰娘名基准全数据,IF($C$4 = "初期值",15,16),0)</f>
        <v>68</v>
      </c>
      <c r="H407" s="189">
        <f t="shared" ref="H407:H408" si="380">VLOOKUP(C407,舰娘数据_舰娘名基准全数据,IF($C$4 = "初期值",17,18),0)</f>
        <v>37</v>
      </c>
      <c r="I407" s="181">
        <f t="shared" ref="I407:I408" si="381">VLOOKUP(C407,舰娘数据_舰娘名基准全数据,IF($C$4 = "初期值",19,20),0)</f>
        <v>19</v>
      </c>
      <c r="J407" s="208">
        <f t="shared" ref="J407:J408" si="382">VLOOKUP(C407,舰娘数据_舰娘名基准全数据,IF($C$4 = "初期值",21,IF($C$4 = "最终值(Lv.99)",22,23)),0)</f>
        <v>60</v>
      </c>
      <c r="K407" s="116">
        <f t="shared" ref="K407:K408" si="383">VLOOKUP(C407,舰娘数据_舰娘名基准全数据,IF($C$4 = "初期值",24,IF($C$4 = "最终值(Lv.99)",25,26)),0)</f>
        <v>98</v>
      </c>
      <c r="L407" s="118">
        <f t="shared" ref="L407:L408" si="384">VLOOKUP(C407,舰娘数据_舰娘名基准全数据,IF($C$4 = "初期值",27,IF($C$4 = "最终值(Lv.99)",28,29)),0)</f>
        <v>25</v>
      </c>
      <c r="M407" s="187">
        <f t="shared" ref="M407:M408" si="385">VLOOKUP(C407,舰娘数据_舰娘名基准全数据,IF($C$4 = "初期值",30,31),0)</f>
        <v>50</v>
      </c>
      <c r="N407" s="191">
        <f t="shared" ref="N407:N408" si="386">VLOOKUP(C407,舰娘数据_舰娘名基准全数据,36,0)+VLOOKUP(C407,舰娘数据_舰娘名基准全数据,37,0)+VLOOKUP(C407,舰娘数据_舰娘名基准全数据,38,0)+VLOOKUP(C407,舰娘数据_舰娘名基准全数据,39,0)</f>
        <v>0</v>
      </c>
      <c r="O407" s="38" t="str">
        <f t="shared" si="353"/>
        <v>高速</v>
      </c>
      <c r="P407" s="185" t="str">
        <f t="shared" si="354"/>
        <v>短</v>
      </c>
      <c r="Q407" s="654">
        <f t="shared" ref="Q407:Q408" si="387">VLOOKUP(C407,舰娘数据_舰娘名基准全数据,55,0)</f>
        <v>15</v>
      </c>
      <c r="R407" s="656">
        <f t="shared" ref="R407:R408" si="388">VLOOKUP(C407,舰娘数据_舰娘名基准全数据,56,0)</f>
        <v>20</v>
      </c>
      <c r="S407" s="265"/>
      <c r="T407" s="554">
        <f t="shared" ref="T407:T408" si="389">VLOOKUP(C407,舰娘数据_舰娘名基准全数据,36,0)</f>
        <v>0</v>
      </c>
      <c r="U407" s="555" t="str">
        <f t="shared" si="358"/>
        <v>12.7cm連装砲</v>
      </c>
      <c r="V407" s="554">
        <f t="shared" ref="V407:V408" si="390">VLOOKUP(C407,舰娘数据_舰娘名基准全数据,37,0)</f>
        <v>0</v>
      </c>
      <c r="W407" s="555" t="str">
        <f t="shared" si="360"/>
        <v>61cm四連装魚雷</v>
      </c>
      <c r="X407" s="554">
        <f t="shared" ref="X407:X408" si="391">VLOOKUP(C407,舰娘数据_舰娘名基准全数据,38,0)</f>
        <v>0</v>
      </c>
      <c r="Y407" s="555" t="str">
        <f t="shared" si="362"/>
        <v>-</v>
      </c>
      <c r="Z407" s="554">
        <f t="shared" ref="Z407:Z408" si="392">VLOOKUP(C407,舰娘数据_舰娘名基准全数据,39,0)</f>
        <v>0</v>
      </c>
      <c r="AA407" s="555" t="str">
        <f t="shared" si="364"/>
        <v>-</v>
      </c>
      <c r="AB407" s="265"/>
      <c r="AC407" s="185">
        <f t="shared" ref="AC407:AC408" si="393">IF(VLOOKUP(C407,舰娘数据_舰娘名基准全数据,6,0)&gt;0,VLOOKUP(C407,舰娘数据_舰娘名基准全数据,6,0),"-")</f>
        <v>35</v>
      </c>
      <c r="AD407" s="267" t="str">
        <f t="shared" ref="AD407:AD408" si="394">IF(VLOOKUP(C407,舰娘数据_舰娘名基准全数据,9,0)&gt;0,1,"-")</f>
        <v>-</v>
      </c>
      <c r="AE407" s="38">
        <f t="shared" ref="AE407:AE408" si="395">IF(VLOOKUP(C407,舰娘数据_舰娘名基准全数据,7,0)&gt;0,VLOOKUP(C407,舰娘数据_舰娘名基准全数据,7,0),"-")</f>
        <v>140</v>
      </c>
      <c r="AF407" s="658">
        <f t="shared" ref="AF407:AF408" si="396">IF(VLOOKUP(C407,舰娘数据_舰娘名基准全数据,8,0)&gt;0,VLOOKUP(C407,舰娘数据_舰娘名基准全数据,8,0),"-")</f>
        <v>110</v>
      </c>
      <c r="AG407" s="262"/>
      <c r="AH407" s="654">
        <f t="shared" ref="AH407:AH408" si="397">VLOOKUP(C407,舰娘数据_舰娘名基准全数据,47,0)</f>
        <v>1</v>
      </c>
      <c r="AI407" s="38">
        <f t="shared" ref="AI407:AI408" si="398">VLOOKUP(C407,舰娘数据_舰娘名基准全数据,48,0)</f>
        <v>1</v>
      </c>
      <c r="AJ407" s="658">
        <f t="shared" ref="AJ407:AJ408" si="399">VLOOKUP(C407,舰娘数据_舰娘名基准全数据,49,0)</f>
        <v>6</v>
      </c>
      <c r="AK407" s="660">
        <f t="shared" ref="AK407:AK408" si="400">VLOOKUP(C407,舰娘数据_舰娘名基准全数据,50,0)</f>
        <v>0</v>
      </c>
      <c r="AL407" s="259">
        <f t="shared" ref="AL407:AL408" si="401">VLOOKUP(C407,舰娘数据_舰娘名基准全数据,51,0)</f>
        <v>0</v>
      </c>
      <c r="AM407" s="176">
        <f t="shared" ref="AM407:AM408" si="402">VLOOKUP(C407,舰娘数据_舰娘名基准全数据,52,0)</f>
        <v>1</v>
      </c>
      <c r="AN407" s="189">
        <f t="shared" ref="AN407:AN408" si="403">VLOOKUP(C407,舰娘数据_舰娘名基准全数据,53,0)</f>
        <v>0</v>
      </c>
      <c r="AO407" s="181">
        <f t="shared" ref="AO407:AO408" si="404">VLOOKUP(C407,舰娘数据_舰娘名基准全数据,54,0)</f>
        <v>0</v>
      </c>
      <c r="AP407" s="265"/>
      <c r="AQ407" s="169"/>
    </row>
    <row r="408" spans="2:43">
      <c r="B408" s="167" t="s">
        <v>3421</v>
      </c>
      <c r="C408" s="652" t="s">
        <v>3423</v>
      </c>
      <c r="D408" s="45" t="str">
        <f t="shared" si="342"/>
        <v>駆逐艦</v>
      </c>
      <c r="E408" s="174">
        <f t="shared" si="377"/>
        <v>37</v>
      </c>
      <c r="F408" s="183">
        <f t="shared" si="378"/>
        <v>50</v>
      </c>
      <c r="G408" s="176">
        <f t="shared" si="379"/>
        <v>78</v>
      </c>
      <c r="H408" s="189">
        <f t="shared" si="380"/>
        <v>48</v>
      </c>
      <c r="I408" s="181">
        <f t="shared" si="381"/>
        <v>49</v>
      </c>
      <c r="J408" s="208">
        <f t="shared" si="382"/>
        <v>89</v>
      </c>
      <c r="K408" s="116">
        <f t="shared" si="383"/>
        <v>110</v>
      </c>
      <c r="L408" s="118">
        <f t="shared" si="384"/>
        <v>57</v>
      </c>
      <c r="M408" s="187">
        <f t="shared" si="385"/>
        <v>64</v>
      </c>
      <c r="N408" s="191">
        <f t="shared" si="386"/>
        <v>0</v>
      </c>
      <c r="O408" s="38" t="str">
        <f t="shared" si="353"/>
        <v>高速</v>
      </c>
      <c r="P408" s="185" t="str">
        <f t="shared" si="354"/>
        <v>短</v>
      </c>
      <c r="Q408" s="654">
        <f t="shared" si="387"/>
        <v>15</v>
      </c>
      <c r="R408" s="656">
        <f t="shared" si="388"/>
        <v>15</v>
      </c>
      <c r="S408" s="265"/>
      <c r="T408" s="554">
        <f t="shared" si="389"/>
        <v>0</v>
      </c>
      <c r="U408" s="555" t="str">
        <f t="shared" si="358"/>
        <v>12.7cm連装砲B型改二</v>
      </c>
      <c r="V408" s="554">
        <f t="shared" si="390"/>
        <v>0</v>
      </c>
      <c r="W408" s="555" t="str">
        <f t="shared" si="360"/>
        <v>61cm四連装(酸素)魚雷</v>
      </c>
      <c r="X408" s="554">
        <f t="shared" si="391"/>
        <v>0</v>
      </c>
      <c r="Y408" s="555" t="str">
        <f t="shared" si="362"/>
        <v>-</v>
      </c>
      <c r="Z408" s="554">
        <f t="shared" si="392"/>
        <v>0</v>
      </c>
      <c r="AA408" s="555" t="str">
        <f t="shared" si="364"/>
        <v>-</v>
      </c>
      <c r="AB408" s="265"/>
      <c r="AC408" s="185" t="str">
        <f t="shared" si="393"/>
        <v>-</v>
      </c>
      <c r="AD408" s="267" t="str">
        <f t="shared" si="394"/>
        <v>-</v>
      </c>
      <c r="AE408" s="38" t="str">
        <f t="shared" si="395"/>
        <v>-</v>
      </c>
      <c r="AF408" s="658" t="str">
        <f t="shared" si="396"/>
        <v>-</v>
      </c>
      <c r="AG408" s="262"/>
      <c r="AH408" s="654">
        <f t="shared" si="397"/>
        <v>1</v>
      </c>
      <c r="AI408" s="38">
        <f t="shared" si="398"/>
        <v>2</v>
      </c>
      <c r="AJ408" s="658">
        <f t="shared" si="399"/>
        <v>10</v>
      </c>
      <c r="AK408" s="660">
        <f t="shared" si="400"/>
        <v>0</v>
      </c>
      <c r="AL408" s="259">
        <f t="shared" si="401"/>
        <v>1</v>
      </c>
      <c r="AM408" s="176">
        <f t="shared" si="402"/>
        <v>1</v>
      </c>
      <c r="AN408" s="189">
        <f t="shared" si="403"/>
        <v>0</v>
      </c>
      <c r="AO408" s="181">
        <f t="shared" si="404"/>
        <v>0</v>
      </c>
      <c r="AP408" s="265"/>
      <c r="AQ408" s="169"/>
    </row>
    <row r="409" spans="2:43">
      <c r="B409" s="167">
        <v>257</v>
      </c>
      <c r="C409" s="168"/>
      <c r="D409" s="45"/>
      <c r="E409" s="174"/>
      <c r="F409" s="183"/>
      <c r="G409" s="176"/>
      <c r="H409" s="189"/>
      <c r="I409" s="181"/>
      <c r="J409" s="208"/>
      <c r="K409" s="116"/>
      <c r="L409" s="118"/>
      <c r="M409" s="187"/>
      <c r="N409" s="191"/>
      <c r="O409" s="38"/>
      <c r="P409" s="185"/>
      <c r="Q409" s="460"/>
      <c r="R409" s="461"/>
      <c r="S409" s="265"/>
      <c r="T409" s="554"/>
      <c r="U409" s="555"/>
      <c r="V409" s="554"/>
      <c r="W409" s="555"/>
      <c r="X409" s="554"/>
      <c r="Y409" s="555"/>
      <c r="Z409" s="554"/>
      <c r="AA409" s="555"/>
      <c r="AB409" s="265"/>
      <c r="AC409" s="185"/>
      <c r="AD409" s="267"/>
      <c r="AE409" s="38"/>
      <c r="AF409" s="462"/>
      <c r="AG409" s="262"/>
      <c r="AH409" s="460"/>
      <c r="AI409" s="38"/>
      <c r="AJ409" s="462"/>
      <c r="AK409" s="463"/>
      <c r="AL409" s="259"/>
      <c r="AM409" s="176"/>
      <c r="AN409" s="189"/>
      <c r="AO409" s="181"/>
      <c r="AP409" s="265"/>
      <c r="AQ409" s="169"/>
    </row>
    <row r="410" spans="2:43">
      <c r="B410" s="167" t="s">
        <v>1447</v>
      </c>
      <c r="C410" s="168" t="s">
        <v>700</v>
      </c>
      <c r="D410" s="45" t="str">
        <f t="shared" ref="D410:D418" si="405">VLOOKUP(VLOOKUP($C410,舰娘数据_舰娘名基准全数据,3,0),数据转换_舰种,2,0)</f>
        <v>駆逐艦</v>
      </c>
      <c r="E410" s="174">
        <f t="shared" ref="E410:E417" si="406">VLOOKUP(C410,舰娘数据_舰娘名基准全数据,IF($C$4 = "最终值(Lv.155)",12,10),0)</f>
        <v>20</v>
      </c>
      <c r="F410" s="183">
        <f t="shared" ref="F410:F417" si="407">VLOOKUP(C410,舰娘数据_舰娘名基准全数据,IF($C$4 = "初期值",13,14),0)</f>
        <v>29</v>
      </c>
      <c r="G410" s="176">
        <f t="shared" ref="G410:G417" si="408">VLOOKUP(C410,舰娘数据_舰娘名基准全数据,IF($C$4 = "初期值",15,16),0)</f>
        <v>69</v>
      </c>
      <c r="H410" s="189">
        <f t="shared" ref="H410:H417" si="409">VLOOKUP(C410,舰娘数据_舰娘名基准全数据,IF($C$4 = "初期值",17,18),0)</f>
        <v>40</v>
      </c>
      <c r="I410" s="181">
        <f t="shared" ref="I410:I417" si="410">VLOOKUP(C410,舰娘数据_舰娘名基准全数据,IF($C$4 = "初期值",19,20),0)</f>
        <v>19</v>
      </c>
      <c r="J410" s="208">
        <f t="shared" ref="J410:J417" si="411">VLOOKUP(C410,舰娘数据_舰娘名基准全数据,IF($C$4 = "初期值",21,IF($C$4 = "最终值(Lv.99)",22,23)),0)</f>
        <v>65</v>
      </c>
      <c r="K410" s="116">
        <f t="shared" ref="K410:K417" si="412">VLOOKUP(C410,舰娘数据_舰娘名基准全数据,IF($C$4 = "初期值",24,IF($C$4 = "最终值(Lv.99)",25,26)),0)</f>
        <v>98</v>
      </c>
      <c r="L410" s="118">
        <f t="shared" ref="L410:L417" si="413">VLOOKUP(C410,舰娘数据_舰娘名基准全数据,IF($C$4 = "初期值",27,IF($C$4 = "最终值(Lv.99)",28,29)),0)</f>
        <v>26</v>
      </c>
      <c r="M410" s="187">
        <f t="shared" ref="M410:M417" si="414">VLOOKUP(C410,舰娘数据_舰娘名基准全数据,IF($C$4 = "初期值",30,31),0)</f>
        <v>49</v>
      </c>
      <c r="N410" s="191">
        <f t="shared" ref="N410:N417" si="415">VLOOKUP(C410,舰娘数据_舰娘名基准全数据,36,0)+VLOOKUP(C410,舰娘数据_舰娘名基准全数据,37,0)+VLOOKUP(C410,舰娘数据_舰娘名基准全数据,38,0)+VLOOKUP(C410,舰娘数据_舰娘名基准全数据,39,0)</f>
        <v>0</v>
      </c>
      <c r="O410" s="38" t="str">
        <f t="shared" ref="O410:O418" si="416">VLOOKUP(VLOOKUP($C410,舰娘数据_舰娘名基准全数据,32,0),数据转换_速力,2,0)</f>
        <v>高速</v>
      </c>
      <c r="P410" s="185" t="str">
        <f t="shared" ref="P410:P418" si="417">VLOOKUP(VLOOKUP($C410,舰娘数据_舰娘名基准全数据,33,0),数据转换_射程,2,0)</f>
        <v>短</v>
      </c>
      <c r="Q410" s="460">
        <f t="shared" ref="Q410:Q417" si="418">VLOOKUP(C410,舰娘数据_舰娘名基准全数据,55,0)</f>
        <v>15</v>
      </c>
      <c r="R410" s="461">
        <f t="shared" ref="R410:R417" si="419">VLOOKUP(C410,舰娘数据_舰娘名基准全数据,56,0)</f>
        <v>20</v>
      </c>
      <c r="S410" s="265"/>
      <c r="T410" s="554">
        <f t="shared" ref="T410:T417" si="420">VLOOKUP(C410,舰娘数据_舰娘名基准全数据,36,0)</f>
        <v>0</v>
      </c>
      <c r="U410" s="555" t="str">
        <f t="shared" ref="U410:U418" si="421">IF(VLOOKUP($C410,舰娘数据_舰娘名基准全数据,41,0)&gt;0,VLOOKUP(VLOOKUP($C410,舰娘数据_舰娘名基准全数据,41,0),舰娘装备数据_装备号基准全数据,2,0),"-")</f>
        <v>12.7cm連装砲</v>
      </c>
      <c r="V410" s="554">
        <f t="shared" ref="V410:V417" si="422">VLOOKUP(C410,舰娘数据_舰娘名基准全数据,37,0)</f>
        <v>0</v>
      </c>
      <c r="W410" s="555" t="str">
        <f t="shared" ref="W410:W418" si="423">IF(VLOOKUP($C410,舰娘数据_舰娘名基准全数据,42,0)&gt;0,VLOOKUP(VLOOKUP($C410,舰娘数据_舰娘名基准全数据,42,0),舰娘装备数据_装备号基准全数据,2,0),"-")</f>
        <v>-</v>
      </c>
      <c r="X410" s="554">
        <f t="shared" ref="X410:X417" si="424">VLOOKUP(C410,舰娘数据_舰娘名基准全数据,38,0)</f>
        <v>0</v>
      </c>
      <c r="Y410" s="555" t="str">
        <f t="shared" ref="Y410:Y418" si="425">IF(VLOOKUP($C410,舰娘数据_舰娘名基准全数据,43,0)&gt;0,VLOOKUP(VLOOKUP($C410,舰娘数据_舰娘名基准全数据,43,0),舰娘装备数据_装备号基准全数据,2,0),"-")</f>
        <v>-</v>
      </c>
      <c r="Z410" s="554">
        <f t="shared" ref="Z410:Z417" si="426">VLOOKUP(C410,舰娘数据_舰娘名基准全数据,39,0)</f>
        <v>0</v>
      </c>
      <c r="AA410" s="555" t="str">
        <f t="shared" ref="AA410:AA418" si="427">IF(VLOOKUP($C410,舰娘数据_舰娘名基准全数据,44,0)&gt;0,VLOOKUP(VLOOKUP($C410,舰娘数据_舰娘名基准全数据,44,0),舰娘装备数据_装备号基准全数据,2,0),"-")</f>
        <v>-</v>
      </c>
      <c r="AB410" s="265"/>
      <c r="AC410" s="185">
        <f t="shared" ref="AC410:AC417" si="428">IF(VLOOKUP(C410,舰娘数据_舰娘名基准全数据,6,0)&gt;0,VLOOKUP(C410,舰娘数据_舰娘名基准全数据,6,0),"-")</f>
        <v>30</v>
      </c>
      <c r="AD410" s="267" t="str">
        <f t="shared" ref="AD410:AD417" si="429">IF(VLOOKUP(C410,舰娘数据_舰娘名基准全数据,9,0)&gt;0,1,"-")</f>
        <v>-</v>
      </c>
      <c r="AE410" s="38">
        <f t="shared" ref="AE410:AE417" si="430">IF(VLOOKUP(C410,舰娘数据_舰娘名基准全数据,7,0)&gt;0,VLOOKUP(C410,舰娘数据_舰娘名基准全数据,7,0),"-")</f>
        <v>100</v>
      </c>
      <c r="AF410" s="462">
        <f t="shared" ref="AF410:AF417" si="431">IF(VLOOKUP(C410,舰娘数据_舰娘名基准全数据,8,0)&gt;0,VLOOKUP(C410,舰娘数据_舰娘名基准全数据,8,0),"-")</f>
        <v>150</v>
      </c>
      <c r="AG410" s="262"/>
      <c r="AH410" s="460">
        <f t="shared" ref="AH410:AH417" si="432">VLOOKUP(C410,舰娘数据_舰娘名基准全数据,47,0)</f>
        <v>1</v>
      </c>
      <c r="AI410" s="38">
        <f t="shared" ref="AI410:AI417" si="433">VLOOKUP(C410,舰娘数据_舰娘名基准全数据,48,0)</f>
        <v>1</v>
      </c>
      <c r="AJ410" s="462">
        <f t="shared" ref="AJ410:AJ417" si="434">VLOOKUP(C410,舰娘数据_舰娘名基准全数据,49,0)</f>
        <v>5</v>
      </c>
      <c r="AK410" s="463">
        <f t="shared" ref="AK410:AK417" si="435">VLOOKUP(C410,舰娘数据_舰娘名基准全数据,50,0)</f>
        <v>0</v>
      </c>
      <c r="AL410" s="259">
        <f t="shared" ref="AL410:AL417" si="436">VLOOKUP(C410,舰娘数据_舰娘名基准全数据,51,0)</f>
        <v>0</v>
      </c>
      <c r="AM410" s="176">
        <f t="shared" ref="AM410:AM417" si="437">VLOOKUP(C410,舰娘数据_舰娘名基准全数据,52,0)</f>
        <v>1</v>
      </c>
      <c r="AN410" s="189">
        <f t="shared" ref="AN410:AN417" si="438">VLOOKUP(C410,舰娘数据_舰娘名基准全数据,53,0)</f>
        <v>0</v>
      </c>
      <c r="AO410" s="181">
        <f t="shared" ref="AO410:AO417" si="439">VLOOKUP(C410,舰娘数据_舰娘名基准全数据,54,0)</f>
        <v>0</v>
      </c>
      <c r="AP410" s="265"/>
      <c r="AQ410" s="169"/>
    </row>
    <row r="411" spans="2:43">
      <c r="B411" s="167" t="s">
        <v>1448</v>
      </c>
      <c r="C411" s="168" t="s">
        <v>624</v>
      </c>
      <c r="D411" s="45" t="str">
        <f t="shared" si="405"/>
        <v>駆逐艦</v>
      </c>
      <c r="E411" s="174">
        <f t="shared" si="406"/>
        <v>35</v>
      </c>
      <c r="F411" s="183">
        <f t="shared" si="407"/>
        <v>49</v>
      </c>
      <c r="G411" s="176">
        <f t="shared" si="408"/>
        <v>79</v>
      </c>
      <c r="H411" s="189">
        <f t="shared" si="409"/>
        <v>50</v>
      </c>
      <c r="I411" s="181">
        <f t="shared" si="410"/>
        <v>49</v>
      </c>
      <c r="J411" s="208">
        <f t="shared" si="411"/>
        <v>83</v>
      </c>
      <c r="K411" s="116">
        <f t="shared" si="412"/>
        <v>113</v>
      </c>
      <c r="L411" s="118">
        <f t="shared" si="413"/>
        <v>58</v>
      </c>
      <c r="M411" s="187">
        <f t="shared" si="414"/>
        <v>64</v>
      </c>
      <c r="N411" s="191">
        <f t="shared" si="415"/>
        <v>0</v>
      </c>
      <c r="O411" s="38" t="str">
        <f t="shared" si="416"/>
        <v>高速</v>
      </c>
      <c r="P411" s="185" t="str">
        <f t="shared" si="417"/>
        <v>短</v>
      </c>
      <c r="Q411" s="460">
        <f t="shared" si="418"/>
        <v>15</v>
      </c>
      <c r="R411" s="461">
        <f t="shared" si="419"/>
        <v>20</v>
      </c>
      <c r="S411" s="265"/>
      <c r="T411" s="554">
        <f t="shared" si="420"/>
        <v>0</v>
      </c>
      <c r="U411" s="555" t="str">
        <f t="shared" si="421"/>
        <v>12.7cm連装砲B型改二</v>
      </c>
      <c r="V411" s="554">
        <f t="shared" si="422"/>
        <v>0</v>
      </c>
      <c r="W411" s="555" t="str">
        <f t="shared" si="423"/>
        <v>九四式爆雷投射機</v>
      </c>
      <c r="X411" s="554">
        <f t="shared" si="424"/>
        <v>0</v>
      </c>
      <c r="Y411" s="555" t="str">
        <f t="shared" si="425"/>
        <v>-</v>
      </c>
      <c r="Z411" s="554">
        <f t="shared" si="426"/>
        <v>0</v>
      </c>
      <c r="AA411" s="555" t="str">
        <f t="shared" si="427"/>
        <v>-</v>
      </c>
      <c r="AB411" s="265"/>
      <c r="AC411" s="185" t="str">
        <f t="shared" si="428"/>
        <v>-</v>
      </c>
      <c r="AD411" s="267" t="str">
        <f t="shared" si="429"/>
        <v>-</v>
      </c>
      <c r="AE411" s="38" t="str">
        <f t="shared" si="430"/>
        <v>-</v>
      </c>
      <c r="AF411" s="462" t="str">
        <f t="shared" si="431"/>
        <v>-</v>
      </c>
      <c r="AG411" s="262"/>
      <c r="AH411" s="460">
        <f t="shared" si="432"/>
        <v>1</v>
      </c>
      <c r="AI411" s="38">
        <f t="shared" si="433"/>
        <v>2</v>
      </c>
      <c r="AJ411" s="462">
        <f t="shared" si="434"/>
        <v>10</v>
      </c>
      <c r="AK411" s="463">
        <f t="shared" si="435"/>
        <v>0</v>
      </c>
      <c r="AL411" s="259">
        <f t="shared" si="436"/>
        <v>1</v>
      </c>
      <c r="AM411" s="176">
        <f t="shared" si="437"/>
        <v>1</v>
      </c>
      <c r="AN411" s="189">
        <f t="shared" si="438"/>
        <v>1</v>
      </c>
      <c r="AO411" s="181">
        <f t="shared" si="439"/>
        <v>1</v>
      </c>
      <c r="AP411" s="265"/>
      <c r="AQ411" s="169"/>
    </row>
    <row r="412" spans="2:43">
      <c r="B412" s="167" t="s">
        <v>1449</v>
      </c>
      <c r="C412" s="168" t="s">
        <v>701</v>
      </c>
      <c r="D412" s="45" t="str">
        <f t="shared" si="405"/>
        <v>駆逐艦</v>
      </c>
      <c r="E412" s="174">
        <f t="shared" si="406"/>
        <v>20</v>
      </c>
      <c r="F412" s="183">
        <f t="shared" si="407"/>
        <v>29</v>
      </c>
      <c r="G412" s="176">
        <f t="shared" si="408"/>
        <v>70</v>
      </c>
      <c r="H412" s="189">
        <f t="shared" si="409"/>
        <v>39</v>
      </c>
      <c r="I412" s="181">
        <f t="shared" si="410"/>
        <v>19</v>
      </c>
      <c r="J412" s="208">
        <f t="shared" si="411"/>
        <v>64</v>
      </c>
      <c r="K412" s="116">
        <f t="shared" si="412"/>
        <v>98</v>
      </c>
      <c r="L412" s="118">
        <f t="shared" si="413"/>
        <v>26</v>
      </c>
      <c r="M412" s="187">
        <f t="shared" si="414"/>
        <v>49</v>
      </c>
      <c r="N412" s="191">
        <f t="shared" si="415"/>
        <v>0</v>
      </c>
      <c r="O412" s="38" t="str">
        <f t="shared" si="416"/>
        <v>高速</v>
      </c>
      <c r="P412" s="185" t="str">
        <f t="shared" si="417"/>
        <v>短</v>
      </c>
      <c r="Q412" s="460">
        <f t="shared" si="418"/>
        <v>15</v>
      </c>
      <c r="R412" s="461">
        <f t="shared" si="419"/>
        <v>20</v>
      </c>
      <c r="S412" s="265"/>
      <c r="T412" s="554">
        <f t="shared" si="420"/>
        <v>0</v>
      </c>
      <c r="U412" s="555" t="str">
        <f t="shared" si="421"/>
        <v>12.7cm連装砲</v>
      </c>
      <c r="V412" s="554">
        <f t="shared" si="422"/>
        <v>0</v>
      </c>
      <c r="W412" s="555" t="str">
        <f t="shared" si="423"/>
        <v>-</v>
      </c>
      <c r="X412" s="554">
        <f t="shared" si="424"/>
        <v>0</v>
      </c>
      <c r="Y412" s="555" t="str">
        <f t="shared" si="425"/>
        <v>-</v>
      </c>
      <c r="Z412" s="554">
        <f t="shared" si="426"/>
        <v>0</v>
      </c>
      <c r="AA412" s="555" t="str">
        <f t="shared" si="427"/>
        <v>-</v>
      </c>
      <c r="AB412" s="265"/>
      <c r="AC412" s="185">
        <f t="shared" si="428"/>
        <v>30</v>
      </c>
      <c r="AD412" s="267" t="str">
        <f t="shared" si="429"/>
        <v>-</v>
      </c>
      <c r="AE412" s="38">
        <f t="shared" si="430"/>
        <v>100</v>
      </c>
      <c r="AF412" s="462">
        <f t="shared" si="431"/>
        <v>150</v>
      </c>
      <c r="AG412" s="262"/>
      <c r="AH412" s="460">
        <f t="shared" si="432"/>
        <v>1</v>
      </c>
      <c r="AI412" s="38">
        <f t="shared" si="433"/>
        <v>1</v>
      </c>
      <c r="AJ412" s="462">
        <f t="shared" si="434"/>
        <v>5</v>
      </c>
      <c r="AK412" s="463">
        <f t="shared" si="435"/>
        <v>0</v>
      </c>
      <c r="AL412" s="259">
        <f t="shared" si="436"/>
        <v>0</v>
      </c>
      <c r="AM412" s="176">
        <f t="shared" si="437"/>
        <v>1</v>
      </c>
      <c r="AN412" s="189">
        <f t="shared" si="438"/>
        <v>0</v>
      </c>
      <c r="AO412" s="181">
        <f t="shared" si="439"/>
        <v>0</v>
      </c>
      <c r="AP412" s="265"/>
      <c r="AQ412" s="169"/>
    </row>
    <row r="413" spans="2:43">
      <c r="B413" s="167" t="s">
        <v>1450</v>
      </c>
      <c r="C413" s="168" t="s">
        <v>626</v>
      </c>
      <c r="D413" s="45" t="str">
        <f t="shared" si="405"/>
        <v>駆逐艦</v>
      </c>
      <c r="E413" s="174">
        <f t="shared" si="406"/>
        <v>35</v>
      </c>
      <c r="F413" s="183">
        <f t="shared" si="407"/>
        <v>49</v>
      </c>
      <c r="G413" s="176">
        <f t="shared" si="408"/>
        <v>80</v>
      </c>
      <c r="H413" s="189">
        <f t="shared" si="409"/>
        <v>49</v>
      </c>
      <c r="I413" s="181">
        <f t="shared" si="410"/>
        <v>49</v>
      </c>
      <c r="J413" s="208">
        <f t="shared" si="411"/>
        <v>78</v>
      </c>
      <c r="K413" s="116">
        <f t="shared" si="412"/>
        <v>113</v>
      </c>
      <c r="L413" s="118">
        <f t="shared" si="413"/>
        <v>58</v>
      </c>
      <c r="M413" s="187">
        <f t="shared" si="414"/>
        <v>59</v>
      </c>
      <c r="N413" s="191">
        <f t="shared" si="415"/>
        <v>0</v>
      </c>
      <c r="O413" s="38" t="str">
        <f t="shared" si="416"/>
        <v>高速</v>
      </c>
      <c r="P413" s="185" t="str">
        <f t="shared" si="417"/>
        <v>短</v>
      </c>
      <c r="Q413" s="460">
        <f t="shared" si="418"/>
        <v>15</v>
      </c>
      <c r="R413" s="461">
        <f t="shared" si="419"/>
        <v>20</v>
      </c>
      <c r="S413" s="265"/>
      <c r="T413" s="554">
        <f t="shared" si="420"/>
        <v>0</v>
      </c>
      <c r="U413" s="555" t="str">
        <f t="shared" si="421"/>
        <v>12.7cm連装砲B型改二</v>
      </c>
      <c r="V413" s="554">
        <f t="shared" si="422"/>
        <v>0</v>
      </c>
      <c r="W413" s="555" t="str">
        <f t="shared" si="423"/>
        <v>22号対水上電探</v>
      </c>
      <c r="X413" s="554">
        <f t="shared" si="424"/>
        <v>0</v>
      </c>
      <c r="Y413" s="555" t="str">
        <f t="shared" si="425"/>
        <v>-</v>
      </c>
      <c r="Z413" s="554">
        <f t="shared" si="426"/>
        <v>0</v>
      </c>
      <c r="AA413" s="555" t="str">
        <f t="shared" si="427"/>
        <v>-</v>
      </c>
      <c r="AB413" s="265"/>
      <c r="AC413" s="185" t="str">
        <f t="shared" si="428"/>
        <v>-</v>
      </c>
      <c r="AD413" s="267" t="str">
        <f t="shared" si="429"/>
        <v>-</v>
      </c>
      <c r="AE413" s="38" t="str">
        <f t="shared" si="430"/>
        <v>-</v>
      </c>
      <c r="AF413" s="462" t="str">
        <f t="shared" si="431"/>
        <v>-</v>
      </c>
      <c r="AG413" s="262"/>
      <c r="AH413" s="460">
        <f t="shared" si="432"/>
        <v>1</v>
      </c>
      <c r="AI413" s="38">
        <f t="shared" si="433"/>
        <v>2</v>
      </c>
      <c r="AJ413" s="462">
        <f t="shared" si="434"/>
        <v>10</v>
      </c>
      <c r="AK413" s="463">
        <f t="shared" si="435"/>
        <v>0</v>
      </c>
      <c r="AL413" s="259">
        <f t="shared" si="436"/>
        <v>1</v>
      </c>
      <c r="AM413" s="176">
        <f t="shared" si="437"/>
        <v>1</v>
      </c>
      <c r="AN413" s="189">
        <f t="shared" si="438"/>
        <v>1</v>
      </c>
      <c r="AO413" s="181">
        <f t="shared" si="439"/>
        <v>1</v>
      </c>
      <c r="AP413" s="265"/>
      <c r="AQ413" s="169"/>
    </row>
    <row r="414" spans="2:43">
      <c r="B414" s="167" t="s">
        <v>1451</v>
      </c>
      <c r="C414" s="168" t="s">
        <v>702</v>
      </c>
      <c r="D414" s="45" t="str">
        <f t="shared" si="405"/>
        <v>補給艦</v>
      </c>
      <c r="E414" s="174">
        <f t="shared" si="406"/>
        <v>49</v>
      </c>
      <c r="F414" s="183">
        <f t="shared" si="407"/>
        <v>22</v>
      </c>
      <c r="G414" s="176">
        <f t="shared" si="408"/>
        <v>0</v>
      </c>
      <c r="H414" s="189">
        <f t="shared" si="409"/>
        <v>32</v>
      </c>
      <c r="I414" s="181">
        <f t="shared" si="410"/>
        <v>15</v>
      </c>
      <c r="J414" s="208">
        <f t="shared" si="411"/>
        <v>28</v>
      </c>
      <c r="K414" s="116">
        <f t="shared" si="412"/>
        <v>38</v>
      </c>
      <c r="L414" s="118">
        <f t="shared" si="413"/>
        <v>54</v>
      </c>
      <c r="M414" s="187">
        <f t="shared" si="414"/>
        <v>39</v>
      </c>
      <c r="N414" s="191">
        <f t="shared" si="415"/>
        <v>7</v>
      </c>
      <c r="O414" s="38" t="str">
        <f t="shared" si="416"/>
        <v>低速</v>
      </c>
      <c r="P414" s="185" t="str">
        <f t="shared" si="417"/>
        <v>短</v>
      </c>
      <c r="Q414" s="171">
        <f t="shared" si="418"/>
        <v>100</v>
      </c>
      <c r="R414" s="180">
        <f t="shared" si="419"/>
        <v>15</v>
      </c>
      <c r="S414" s="265"/>
      <c r="T414" s="554">
        <f t="shared" si="420"/>
        <v>6</v>
      </c>
      <c r="U414" s="555" t="str">
        <f t="shared" si="421"/>
        <v>瑞雲</v>
      </c>
      <c r="V414" s="554">
        <f t="shared" si="422"/>
        <v>1</v>
      </c>
      <c r="W414" s="555" t="str">
        <f t="shared" si="423"/>
        <v>洋上補給</v>
      </c>
      <c r="X414" s="554">
        <f t="shared" si="424"/>
        <v>0</v>
      </c>
      <c r="Y414" s="555" t="str">
        <f t="shared" si="425"/>
        <v>-</v>
      </c>
      <c r="Z414" s="554">
        <f t="shared" si="426"/>
        <v>0</v>
      </c>
      <c r="AA414" s="555" t="str">
        <f t="shared" si="427"/>
        <v>-</v>
      </c>
      <c r="AB414" s="265"/>
      <c r="AC414" s="185">
        <f t="shared" si="428"/>
        <v>25</v>
      </c>
      <c r="AD414" s="267" t="str">
        <f t="shared" si="429"/>
        <v>-</v>
      </c>
      <c r="AE414" s="38">
        <f t="shared" si="430"/>
        <v>270</v>
      </c>
      <c r="AF414" s="52">
        <f t="shared" si="431"/>
        <v>200</v>
      </c>
      <c r="AG414" s="262"/>
      <c r="AH414" s="171">
        <f t="shared" si="432"/>
        <v>6</v>
      </c>
      <c r="AI414" s="38">
        <f t="shared" si="433"/>
        <v>0</v>
      </c>
      <c r="AJ414" s="52">
        <f t="shared" si="434"/>
        <v>20</v>
      </c>
      <c r="AK414" s="41">
        <f t="shared" si="435"/>
        <v>1</v>
      </c>
      <c r="AL414" s="259">
        <f t="shared" si="436"/>
        <v>0</v>
      </c>
      <c r="AM414" s="176">
        <f t="shared" si="437"/>
        <v>0</v>
      </c>
      <c r="AN414" s="189">
        <f t="shared" si="438"/>
        <v>1</v>
      </c>
      <c r="AO414" s="181">
        <f t="shared" si="439"/>
        <v>1</v>
      </c>
      <c r="AP414" s="265"/>
      <c r="AQ414" s="169"/>
    </row>
    <row r="415" spans="2:43">
      <c r="B415" s="167" t="s">
        <v>1453</v>
      </c>
      <c r="C415" s="168" t="s">
        <v>628</v>
      </c>
      <c r="D415" s="45" t="str">
        <f t="shared" si="405"/>
        <v>補給艦</v>
      </c>
      <c r="E415" s="174">
        <f t="shared" si="406"/>
        <v>50</v>
      </c>
      <c r="F415" s="183">
        <f t="shared" si="407"/>
        <v>36</v>
      </c>
      <c r="G415" s="176">
        <f t="shared" si="408"/>
        <v>0</v>
      </c>
      <c r="H415" s="189">
        <f t="shared" si="409"/>
        <v>48</v>
      </c>
      <c r="I415" s="181">
        <f t="shared" si="410"/>
        <v>19</v>
      </c>
      <c r="J415" s="208">
        <f t="shared" si="411"/>
        <v>49</v>
      </c>
      <c r="K415" s="116">
        <f t="shared" si="412"/>
        <v>46</v>
      </c>
      <c r="L415" s="118">
        <f t="shared" si="413"/>
        <v>82</v>
      </c>
      <c r="M415" s="187">
        <f t="shared" si="414"/>
        <v>44</v>
      </c>
      <c r="N415" s="191">
        <f t="shared" si="415"/>
        <v>10</v>
      </c>
      <c r="O415" s="38" t="str">
        <f t="shared" si="416"/>
        <v>低速</v>
      </c>
      <c r="P415" s="185" t="str">
        <f t="shared" si="417"/>
        <v>短</v>
      </c>
      <c r="Q415" s="171">
        <f t="shared" si="418"/>
        <v>120</v>
      </c>
      <c r="R415" s="180">
        <f t="shared" si="419"/>
        <v>20</v>
      </c>
      <c r="S415" s="265"/>
      <c r="T415" s="554">
        <f t="shared" si="420"/>
        <v>6</v>
      </c>
      <c r="U415" s="555" t="str">
        <f t="shared" si="421"/>
        <v>流星</v>
      </c>
      <c r="V415" s="554">
        <f t="shared" si="422"/>
        <v>3</v>
      </c>
      <c r="W415" s="555" t="str">
        <f t="shared" si="423"/>
        <v>洋上補給</v>
      </c>
      <c r="X415" s="554">
        <f t="shared" si="424"/>
        <v>1</v>
      </c>
      <c r="Y415" s="555" t="str">
        <f t="shared" si="425"/>
        <v>25mm三連装機銃</v>
      </c>
      <c r="Z415" s="554">
        <f t="shared" si="426"/>
        <v>0</v>
      </c>
      <c r="AA415" s="555" t="str">
        <f t="shared" si="427"/>
        <v>-</v>
      </c>
      <c r="AB415" s="265"/>
      <c r="AC415" s="185" t="str">
        <f t="shared" si="428"/>
        <v>-</v>
      </c>
      <c r="AD415" s="267" t="str">
        <f t="shared" si="429"/>
        <v>-</v>
      </c>
      <c r="AE415" s="38" t="str">
        <f t="shared" si="430"/>
        <v>-</v>
      </c>
      <c r="AF415" s="52" t="str">
        <f t="shared" si="431"/>
        <v>-</v>
      </c>
      <c r="AG415" s="262"/>
      <c r="AH415" s="171">
        <f t="shared" si="432"/>
        <v>8</v>
      </c>
      <c r="AI415" s="38">
        <f t="shared" si="433"/>
        <v>1</v>
      </c>
      <c r="AJ415" s="52">
        <f t="shared" si="434"/>
        <v>20</v>
      </c>
      <c r="AK415" s="41">
        <f t="shared" si="435"/>
        <v>1</v>
      </c>
      <c r="AL415" s="259">
        <f t="shared" si="436"/>
        <v>1</v>
      </c>
      <c r="AM415" s="176">
        <f t="shared" si="437"/>
        <v>1</v>
      </c>
      <c r="AN415" s="189">
        <f t="shared" si="438"/>
        <v>2</v>
      </c>
      <c r="AO415" s="181">
        <f t="shared" si="439"/>
        <v>1</v>
      </c>
      <c r="AP415" s="265"/>
      <c r="AQ415" s="169"/>
    </row>
    <row r="416" spans="2:43">
      <c r="B416" s="167">
        <v>261</v>
      </c>
      <c r="C416" s="168" t="s">
        <v>703</v>
      </c>
      <c r="D416" s="45" t="str">
        <f t="shared" si="405"/>
        <v>正規空母</v>
      </c>
      <c r="E416" s="174">
        <f t="shared" si="406"/>
        <v>85</v>
      </c>
      <c r="F416" s="183">
        <f t="shared" si="407"/>
        <v>63</v>
      </c>
      <c r="G416" s="176">
        <f t="shared" si="408"/>
        <v>0</v>
      </c>
      <c r="H416" s="189">
        <f t="shared" si="409"/>
        <v>88</v>
      </c>
      <c r="I416" s="181">
        <f t="shared" si="410"/>
        <v>77</v>
      </c>
      <c r="J416" s="208">
        <f t="shared" si="411"/>
        <v>0</v>
      </c>
      <c r="K416" s="116">
        <f t="shared" si="412"/>
        <v>109</v>
      </c>
      <c r="L416" s="118">
        <f t="shared" si="413"/>
        <v>115</v>
      </c>
      <c r="M416" s="187">
        <f t="shared" si="414"/>
        <v>97</v>
      </c>
      <c r="N416" s="191">
        <f t="shared" si="415"/>
        <v>93</v>
      </c>
      <c r="O416" s="38" t="str">
        <f t="shared" si="416"/>
        <v>高速</v>
      </c>
      <c r="P416" s="185" t="str">
        <f t="shared" si="417"/>
        <v>中</v>
      </c>
      <c r="Q416" s="171">
        <f t="shared" si="418"/>
        <v>90</v>
      </c>
      <c r="R416" s="180">
        <f t="shared" si="419"/>
        <v>85</v>
      </c>
      <c r="S416" s="265"/>
      <c r="T416" s="554">
        <f t="shared" si="420"/>
        <v>27</v>
      </c>
      <c r="U416" s="555" t="str">
        <f t="shared" si="421"/>
        <v>-</v>
      </c>
      <c r="V416" s="554">
        <f t="shared" si="422"/>
        <v>27</v>
      </c>
      <c r="W416" s="555" t="str">
        <f t="shared" si="423"/>
        <v>-</v>
      </c>
      <c r="X416" s="554">
        <f t="shared" si="424"/>
        <v>27</v>
      </c>
      <c r="Y416" s="555" t="str">
        <f t="shared" si="425"/>
        <v>-</v>
      </c>
      <c r="Z416" s="554">
        <f t="shared" si="426"/>
        <v>12</v>
      </c>
      <c r="AA416" s="555" t="str">
        <f t="shared" si="427"/>
        <v>-</v>
      </c>
      <c r="AB416" s="265"/>
      <c r="AC416" s="185">
        <f t="shared" si="428"/>
        <v>88</v>
      </c>
      <c r="AD416" s="267" t="str">
        <f t="shared" si="429"/>
        <v>-</v>
      </c>
      <c r="AE416" s="38">
        <f t="shared" si="430"/>
        <v>5700</v>
      </c>
      <c r="AF416" s="52">
        <f t="shared" si="431"/>
        <v>1700</v>
      </c>
      <c r="AG416" s="262"/>
      <c r="AH416" s="171">
        <f t="shared" si="432"/>
        <v>12</v>
      </c>
      <c r="AI416" s="38">
        <f t="shared" si="433"/>
        <v>16</v>
      </c>
      <c r="AJ416" s="52">
        <f t="shared" si="434"/>
        <v>38</v>
      </c>
      <c r="AK416" s="41">
        <f t="shared" si="435"/>
        <v>17</v>
      </c>
      <c r="AL416" s="259">
        <f t="shared" si="436"/>
        <v>0</v>
      </c>
      <c r="AM416" s="176">
        <f t="shared" si="437"/>
        <v>0</v>
      </c>
      <c r="AN416" s="189">
        <f t="shared" si="438"/>
        <v>5</v>
      </c>
      <c r="AO416" s="181">
        <f t="shared" si="439"/>
        <v>5</v>
      </c>
      <c r="AP416" s="265"/>
      <c r="AQ416" s="169"/>
    </row>
    <row r="417" spans="2:43">
      <c r="B417" s="167">
        <v>262</v>
      </c>
      <c r="C417" s="168" t="s">
        <v>704</v>
      </c>
      <c r="D417" s="45" t="str">
        <f t="shared" si="405"/>
        <v>正規空母</v>
      </c>
      <c r="E417" s="174">
        <f t="shared" si="406"/>
        <v>86</v>
      </c>
      <c r="F417" s="183">
        <f t="shared" si="407"/>
        <v>56</v>
      </c>
      <c r="G417" s="176">
        <f t="shared" si="408"/>
        <v>0</v>
      </c>
      <c r="H417" s="189">
        <f t="shared" si="409"/>
        <v>90</v>
      </c>
      <c r="I417" s="181">
        <f t="shared" si="410"/>
        <v>78</v>
      </c>
      <c r="J417" s="208">
        <f t="shared" si="411"/>
        <v>0</v>
      </c>
      <c r="K417" s="116">
        <f t="shared" si="412"/>
        <v>112</v>
      </c>
      <c r="L417" s="118">
        <f t="shared" si="413"/>
        <v>114</v>
      </c>
      <c r="M417" s="187">
        <f t="shared" si="414"/>
        <v>99</v>
      </c>
      <c r="N417" s="191">
        <f t="shared" si="415"/>
        <v>93</v>
      </c>
      <c r="O417" s="38" t="str">
        <f t="shared" si="416"/>
        <v>高速</v>
      </c>
      <c r="P417" s="185" t="str">
        <f t="shared" si="417"/>
        <v>中</v>
      </c>
      <c r="Q417" s="460">
        <f t="shared" si="418"/>
        <v>90</v>
      </c>
      <c r="R417" s="461">
        <f t="shared" si="419"/>
        <v>85</v>
      </c>
      <c r="S417" s="265"/>
      <c r="T417" s="554">
        <f t="shared" si="420"/>
        <v>28</v>
      </c>
      <c r="U417" s="555" t="str">
        <f t="shared" si="421"/>
        <v>-</v>
      </c>
      <c r="V417" s="554">
        <f t="shared" si="422"/>
        <v>26</v>
      </c>
      <c r="W417" s="555" t="str">
        <f t="shared" si="423"/>
        <v>-</v>
      </c>
      <c r="X417" s="554">
        <f t="shared" si="424"/>
        <v>26</v>
      </c>
      <c r="Y417" s="555" t="str">
        <f t="shared" si="425"/>
        <v>-</v>
      </c>
      <c r="Z417" s="554">
        <f t="shared" si="426"/>
        <v>13</v>
      </c>
      <c r="AA417" s="555" t="str">
        <f t="shared" si="427"/>
        <v>-</v>
      </c>
      <c r="AB417" s="265"/>
      <c r="AC417" s="185">
        <f t="shared" si="428"/>
        <v>90</v>
      </c>
      <c r="AD417" s="267" t="str">
        <f t="shared" si="429"/>
        <v>-</v>
      </c>
      <c r="AE417" s="38">
        <f t="shared" si="430"/>
        <v>5750</v>
      </c>
      <c r="AF417" s="462">
        <f t="shared" si="431"/>
        <v>1700</v>
      </c>
      <c r="AG417" s="262"/>
      <c r="AH417" s="460">
        <f t="shared" si="432"/>
        <v>12</v>
      </c>
      <c r="AI417" s="38">
        <f t="shared" si="433"/>
        <v>16</v>
      </c>
      <c r="AJ417" s="462">
        <f t="shared" si="434"/>
        <v>38</v>
      </c>
      <c r="AK417" s="463">
        <f t="shared" si="435"/>
        <v>17</v>
      </c>
      <c r="AL417" s="259">
        <f t="shared" si="436"/>
        <v>0</v>
      </c>
      <c r="AM417" s="176">
        <f t="shared" si="437"/>
        <v>0</v>
      </c>
      <c r="AN417" s="189">
        <f t="shared" si="438"/>
        <v>5</v>
      </c>
      <c r="AO417" s="181">
        <f t="shared" si="439"/>
        <v>5</v>
      </c>
      <c r="AP417" s="265"/>
      <c r="AQ417" s="169"/>
    </row>
    <row r="418" spans="2:43">
      <c r="B418" s="167">
        <v>263</v>
      </c>
      <c r="C418" s="689" t="s">
        <v>3439</v>
      </c>
      <c r="D418" s="45" t="str">
        <f t="shared" si="405"/>
        <v>駆逐艦</v>
      </c>
      <c r="E418" s="174">
        <f t="shared" ref="E418" si="440">VLOOKUP(C418,舰娘数据_舰娘名基准全数据,IF($C$4 = "最终值(Lv.155)",12,10),0)</f>
        <v>36</v>
      </c>
      <c r="F418" s="183">
        <f t="shared" ref="F418" si="441">VLOOKUP(C418,舰娘数据_舰娘名基准全数据,IF($C$4 = "初期值",13,14),0)</f>
        <v>68</v>
      </c>
      <c r="G418" s="176">
        <f t="shared" ref="G418" si="442">VLOOKUP(C418,舰娘数据_舰娘名基准全数据,IF($C$4 = "初期值",15,16),0)</f>
        <v>92</v>
      </c>
      <c r="H418" s="189">
        <f t="shared" ref="H418" si="443">VLOOKUP(C418,舰娘数据_舰娘名基准全数据,IF($C$4 = "初期值",17,18),0)</f>
        <v>60</v>
      </c>
      <c r="I418" s="181">
        <f t="shared" ref="I418" si="444">VLOOKUP(C418,舰娘数据_舰娘名基准全数据,IF($C$4 = "初期值",19,20),0)</f>
        <v>52</v>
      </c>
      <c r="J418" s="208">
        <f t="shared" ref="J418" si="445">VLOOKUP(C418,舰娘数据_舰娘名基准全数据,IF($C$4 = "初期值",21,IF($C$4 = "最终值(Lv.99)",22,23)),0)</f>
        <v>77</v>
      </c>
      <c r="K418" s="116">
        <f t="shared" ref="K418" si="446">VLOOKUP(C418,舰娘数据_舰娘名基准全数据,IF($C$4 = "初期值",24,IF($C$4 = "最终值(Lv.99)",25,26)),0)</f>
        <v>113</v>
      </c>
      <c r="L418" s="118">
        <f t="shared" ref="L418" si="447">VLOOKUP(C418,舰娘数据_舰娘名基准全数据,IF($C$4 = "初期值",27,IF($C$4 = "最终值(Lv.99)",28,29)),0)</f>
        <v>81</v>
      </c>
      <c r="M418" s="187">
        <f t="shared" ref="M418" si="448">VLOOKUP(C418,舰娘数据_舰娘名基准全数据,IF($C$4 = "初期值",30,31),0)</f>
        <v>70</v>
      </c>
      <c r="N418" s="191">
        <f t="shared" ref="N418" si="449">VLOOKUP(C418,舰娘数据_舰娘名基准全数据,36,0)+VLOOKUP(C418,舰娘数据_舰娘名基准全数据,37,0)+VLOOKUP(C418,舰娘数据_舰娘名基准全数据,38,0)+VLOOKUP(C418,舰娘数据_舰娘名基准全数据,39,0)</f>
        <v>0</v>
      </c>
      <c r="O418" s="38" t="str">
        <f t="shared" si="416"/>
        <v>高速</v>
      </c>
      <c r="P418" s="185" t="str">
        <f t="shared" si="417"/>
        <v>短</v>
      </c>
      <c r="Q418" s="690">
        <f t="shared" ref="Q418" si="450">VLOOKUP(C418,舰娘数据_舰娘名基准全数据,55,0)</f>
        <v>15</v>
      </c>
      <c r="R418" s="691">
        <f t="shared" ref="R418" si="451">VLOOKUP(C418,舰娘数据_舰娘名基准全数据,56,0)</f>
        <v>20</v>
      </c>
      <c r="S418" s="265"/>
      <c r="T418" s="554">
        <f t="shared" ref="T418" si="452">VLOOKUP(C418,舰娘数据_舰娘名基准全数据,36,0)</f>
        <v>0</v>
      </c>
      <c r="U418" s="555" t="str">
        <f t="shared" si="421"/>
        <v>-</v>
      </c>
      <c r="V418" s="554">
        <f t="shared" ref="V418" si="453">VLOOKUP(C418,舰娘数据_舰娘名基准全数据,37,0)</f>
        <v>0</v>
      </c>
      <c r="W418" s="555" t="str">
        <f t="shared" si="423"/>
        <v>-</v>
      </c>
      <c r="X418" s="554">
        <f t="shared" ref="X418" si="454">VLOOKUP(C418,舰娘数据_舰娘名基准全数据,38,0)</f>
        <v>0</v>
      </c>
      <c r="Y418" s="555" t="str">
        <f t="shared" si="425"/>
        <v>-</v>
      </c>
      <c r="Z418" s="554">
        <f t="shared" ref="Z418" si="455">VLOOKUP(C418,舰娘数据_舰娘名基准全数据,39,0)</f>
        <v>0</v>
      </c>
      <c r="AA418" s="555" t="str">
        <f t="shared" si="427"/>
        <v>-</v>
      </c>
      <c r="AB418" s="265"/>
      <c r="AC418" s="185">
        <f t="shared" ref="AC418" si="456">IF(VLOOKUP(C418,舰娘数据_舰娘名基准全数据,6,0)&gt;0,VLOOKUP(C418,舰娘数据_舰娘名基准全数据,6,0),"-")</f>
        <v>85</v>
      </c>
      <c r="AD418" s="267" t="str">
        <f t="shared" ref="AD418" si="457">IF(VLOOKUP(C418,舰娘数据_舰娘名基准全数据,9,0)&gt;0,1,"-")</f>
        <v>-</v>
      </c>
      <c r="AE418" s="38">
        <f t="shared" ref="AE418" si="458">IF(VLOOKUP(C418,舰娘数据_舰娘名基准全数据,7,0)&gt;0,VLOOKUP(C418,舰娘数据_舰娘名基准全数据,7,0),"-")</f>
        <v>390</v>
      </c>
      <c r="AF418" s="692">
        <f t="shared" ref="AF418" si="459">IF(VLOOKUP(C418,舰娘数据_舰娘名基准全数据,8,0)&gt;0,VLOOKUP(C418,舰娘数据_舰娘名基准全数据,8,0),"-")</f>
        <v>360</v>
      </c>
      <c r="AG418" s="262"/>
      <c r="AH418" s="690">
        <f t="shared" ref="AH418" si="460">VLOOKUP(C418,舰娘数据_舰娘名基准全数据,47,0)</f>
        <v>1</v>
      </c>
      <c r="AI418" s="38">
        <f t="shared" ref="AI418" si="461">VLOOKUP(C418,舰娘数据_舰娘名基准全数据,48,0)</f>
        <v>2</v>
      </c>
      <c r="AJ418" s="692">
        <f t="shared" ref="AJ418" si="462">VLOOKUP(C418,舰娘数据_舰娘名基准全数据,49,0)</f>
        <v>10</v>
      </c>
      <c r="AK418" s="693">
        <f t="shared" ref="AK418" si="463">VLOOKUP(C418,舰娘数据_舰娘名基准全数据,50,0)</f>
        <v>0</v>
      </c>
      <c r="AL418" s="259">
        <f t="shared" ref="AL418" si="464">VLOOKUP(C418,舰娘数据_舰娘名基准全数据,51,0)</f>
        <v>2</v>
      </c>
      <c r="AM418" s="176">
        <f t="shared" ref="AM418" si="465">VLOOKUP(C418,舰娘数据_舰娘名基准全数据,52,0)</f>
        <v>2</v>
      </c>
      <c r="AN418" s="189">
        <f t="shared" ref="AN418" si="466">VLOOKUP(C418,舰娘数据_舰娘名基准全数据,53,0)</f>
        <v>1</v>
      </c>
      <c r="AO418" s="181">
        <f t="shared" ref="AO418" si="467">VLOOKUP(C418,舰娘数据_舰娘名基准全数据,54,0)</f>
        <v>1</v>
      </c>
      <c r="AP418" s="265"/>
      <c r="AQ418" s="169"/>
    </row>
    <row r="419" spans="2:43">
      <c r="B419" s="167">
        <v>264</v>
      </c>
      <c r="C419" s="168" t="s">
        <v>705</v>
      </c>
      <c r="D419" s="45" t="str">
        <f t="shared" ref="D419:D429" si="468">VLOOKUP(VLOOKUP($C419,舰娘数据_舰娘名基准全数据,3,0),数据转换_舰种,2,0)</f>
        <v>駆逐艦</v>
      </c>
      <c r="E419" s="174">
        <f t="shared" ref="E419:E429" si="469">VLOOKUP(C419,舰娘数据_舰娘名基准全数据,IF($C$4 = "最终值(Lv.155)",12,10),0)</f>
        <v>36</v>
      </c>
      <c r="F419" s="183">
        <f t="shared" ref="F419:F429" si="470">VLOOKUP(C419,舰娘数据_舰娘名基准全数据,IF($C$4 = "初期值",13,14),0)</f>
        <v>63</v>
      </c>
      <c r="G419" s="176">
        <f t="shared" ref="G419:G429" si="471">VLOOKUP(C419,舰娘数据_舰娘名基准全数据,IF($C$4 = "初期值",15,16),0)</f>
        <v>92</v>
      </c>
      <c r="H419" s="189">
        <f t="shared" ref="H419:H429" si="472">VLOOKUP(C419,舰娘数据_舰娘名基准全数据,IF($C$4 = "初期值",17,18),0)</f>
        <v>72</v>
      </c>
      <c r="I419" s="181">
        <f t="shared" ref="I419:I429" si="473">VLOOKUP(C419,舰娘数据_舰娘名基准全数据,IF($C$4 = "初期值",19,20),0)</f>
        <v>50</v>
      </c>
      <c r="J419" s="208">
        <f t="shared" ref="J419:J429" si="474">VLOOKUP(C419,舰娘数据_舰娘名基准全数据,IF($C$4 = "初期值",21,IF($C$4 = "最终值(Lv.99)",22,23)),0)</f>
        <v>90</v>
      </c>
      <c r="K419" s="116">
        <f t="shared" ref="K419:K429" si="475">VLOOKUP(C419,舰娘数据_舰娘名基准全数据,IF($C$4 = "初期值",24,IF($C$4 = "最终值(Lv.99)",25,26)),0)</f>
        <v>111</v>
      </c>
      <c r="L419" s="118">
        <f t="shared" ref="L419:L429" si="476">VLOOKUP(C419,舰娘数据_舰娘名基准全数据,IF($C$4 = "初期值",27,IF($C$4 = "最终值(Lv.99)",28,29)),0)</f>
        <v>76</v>
      </c>
      <c r="M419" s="187">
        <f t="shared" ref="M419:M429" si="477">VLOOKUP(C419,舰娘数据_舰娘名基准全数据,IF($C$4 = "初期值",30,31),0)</f>
        <v>97</v>
      </c>
      <c r="N419" s="191">
        <f t="shared" ref="N419:N429" si="478">VLOOKUP(C419,舰娘数据_舰娘名基准全数据,36,0)+VLOOKUP(C419,舰娘数据_舰娘名基准全数据,37,0)+VLOOKUP(C419,舰娘数据_舰娘名基准全数据,38,0)+VLOOKUP(C419,舰娘数据_舰娘名基准全数据,39,0)</f>
        <v>0</v>
      </c>
      <c r="O419" s="38" t="str">
        <f t="shared" ref="O419:O429" si="479">VLOOKUP(VLOOKUP($C419,舰娘数据_舰娘名基准全数据,32,0),数据转换_速力,2,0)</f>
        <v>高速</v>
      </c>
      <c r="P419" s="185" t="str">
        <f t="shared" ref="P419:P429" si="480">VLOOKUP(VLOOKUP($C419,舰娘数据_舰娘名基准全数据,33,0),数据转换_射程,2,0)</f>
        <v>短</v>
      </c>
      <c r="Q419" s="460">
        <f t="shared" ref="Q419:Q429" si="481">VLOOKUP(C419,舰娘数据_舰娘名基准全数据,55,0)</f>
        <v>15</v>
      </c>
      <c r="R419" s="461">
        <f t="shared" ref="R419:R429" si="482">VLOOKUP(C419,舰娘数据_舰娘名基准全数据,56,0)</f>
        <v>20</v>
      </c>
      <c r="S419" s="265"/>
      <c r="T419" s="554">
        <f t="shared" ref="T419:T429" si="483">VLOOKUP(C419,舰娘数据_舰娘名基准全数据,36,0)</f>
        <v>0</v>
      </c>
      <c r="U419" s="555" t="str">
        <f t="shared" ref="U419:U429" si="484">IF(VLOOKUP($C419,舰娘数据_舰娘名基准全数据,41,0)&gt;0,VLOOKUP(VLOOKUP($C419,舰娘数据_舰娘名基准全数据,41,0),舰娘装备数据_装备号基准全数据,2,0),"-")</f>
        <v>-</v>
      </c>
      <c r="V419" s="554">
        <f t="shared" ref="V419:V429" si="485">VLOOKUP(C419,舰娘数据_舰娘名基准全数据,37,0)</f>
        <v>0</v>
      </c>
      <c r="W419" s="555" t="str">
        <f t="shared" ref="W419:W429" si="486">IF(VLOOKUP($C419,舰娘数据_舰娘名基准全数据,42,0)&gt;0,VLOOKUP(VLOOKUP($C419,舰娘数据_舰娘名基准全数据,42,0),舰娘装备数据_装备号基准全数据,2,0),"-")</f>
        <v>-</v>
      </c>
      <c r="X419" s="554">
        <f t="shared" ref="X419:X429" si="487">VLOOKUP(C419,舰娘数据_舰娘名基准全数据,38,0)</f>
        <v>0</v>
      </c>
      <c r="Y419" s="555" t="str">
        <f t="shared" ref="Y419:Y429" si="488">IF(VLOOKUP($C419,舰娘数据_舰娘名基准全数据,43,0)&gt;0,VLOOKUP(VLOOKUP($C419,舰娘数据_舰娘名基准全数据,43,0),舰娘装备数据_装备号基准全数据,2,0),"-")</f>
        <v>-</v>
      </c>
      <c r="Z419" s="554">
        <f t="shared" ref="Z419:Z429" si="489">VLOOKUP(C419,舰娘数据_舰娘名基准全数据,39,0)</f>
        <v>0</v>
      </c>
      <c r="AA419" s="555" t="str">
        <f t="shared" ref="AA419:AA429" si="490">IF(VLOOKUP($C419,舰娘数据_舰娘名基准全数据,44,0)&gt;0,VLOOKUP(VLOOKUP($C419,舰娘数据_舰娘名基准全数据,44,0),舰娘装备数据_装备号基准全数据,2,0),"-")</f>
        <v>-</v>
      </c>
      <c r="AB419" s="265"/>
      <c r="AC419" s="185">
        <f t="shared" ref="AC419:AC429" si="491">IF(VLOOKUP(C419,舰娘数据_舰娘名基准全数据,6,0)&gt;0,VLOOKUP(C419,舰娘数据_舰娘名基准全数据,6,0),"-")</f>
        <v>88</v>
      </c>
      <c r="AD419" s="267" t="str">
        <f t="shared" ref="AD419:AD429" si="492">IF(VLOOKUP(C419,舰娘数据_舰娘名基准全数据,9,0)&gt;0,1,"-")</f>
        <v>-</v>
      </c>
      <c r="AE419" s="38">
        <f t="shared" ref="AE419:AE429" si="493">IF(VLOOKUP(C419,舰娘数据_舰娘名基准全数据,7,0)&gt;0,VLOOKUP(C419,舰娘数据_舰娘名基准全数据,7,0),"-")</f>
        <v>300</v>
      </c>
      <c r="AF419" s="462">
        <f t="shared" ref="AF419:AF429" si="494">IF(VLOOKUP(C419,舰娘数据_舰娘名基准全数据,8,0)&gt;0,VLOOKUP(C419,舰娘数据_舰娘名基准全数据,8,0),"-")</f>
        <v>390</v>
      </c>
      <c r="AG419" s="262"/>
      <c r="AH419" s="460">
        <f t="shared" ref="AH419:AH429" si="495">VLOOKUP(C419,舰娘数据_舰娘名基准全数据,47,0)</f>
        <v>1</v>
      </c>
      <c r="AI419" s="38">
        <f t="shared" ref="AI419:AI429" si="496">VLOOKUP(C419,舰娘数据_舰娘名基准全数据,48,0)</f>
        <v>2</v>
      </c>
      <c r="AJ419" s="462">
        <f t="shared" ref="AJ419:AJ429" si="497">VLOOKUP(C419,舰娘数据_舰娘名基准全数据,49,0)</f>
        <v>10</v>
      </c>
      <c r="AK419" s="463">
        <f t="shared" ref="AK419:AK429" si="498">VLOOKUP(C419,舰娘数据_舰娘名基准全数据,50,0)</f>
        <v>0</v>
      </c>
      <c r="AL419" s="259">
        <f t="shared" ref="AL419:AL429" si="499">VLOOKUP(C419,舰娘数据_舰娘名基准全数据,51,0)</f>
        <v>2</v>
      </c>
      <c r="AM419" s="176">
        <f t="shared" ref="AM419:AM429" si="500">VLOOKUP(C419,舰娘数据_舰娘名基准全数据,52,0)</f>
        <v>2</v>
      </c>
      <c r="AN419" s="189">
        <f t="shared" ref="AN419:AN429" si="501">VLOOKUP(C419,舰娘数据_舰娘名基准全数据,53,0)</f>
        <v>1</v>
      </c>
      <c r="AO419" s="181">
        <f t="shared" ref="AO419:AO429" si="502">VLOOKUP(C419,舰娘数据_舰娘名基准全数据,54,0)</f>
        <v>1</v>
      </c>
      <c r="AP419" s="265"/>
      <c r="AQ419" s="169"/>
    </row>
    <row r="420" spans="2:43">
      <c r="B420" s="167">
        <v>265</v>
      </c>
      <c r="C420" s="168" t="s">
        <v>706</v>
      </c>
      <c r="D420" s="45" t="str">
        <f t="shared" si="468"/>
        <v>練習巡洋艦</v>
      </c>
      <c r="E420" s="174">
        <f t="shared" si="469"/>
        <v>41</v>
      </c>
      <c r="F420" s="183">
        <f t="shared" si="470"/>
        <v>27</v>
      </c>
      <c r="G420" s="176">
        <f t="shared" si="471"/>
        <v>24</v>
      </c>
      <c r="H420" s="189">
        <f t="shared" si="472"/>
        <v>46</v>
      </c>
      <c r="I420" s="181">
        <f t="shared" si="473"/>
        <v>27</v>
      </c>
      <c r="J420" s="208">
        <f t="shared" si="474"/>
        <v>59</v>
      </c>
      <c r="K420" s="116">
        <f t="shared" si="475"/>
        <v>65</v>
      </c>
      <c r="L420" s="118">
        <f t="shared" si="476"/>
        <v>51</v>
      </c>
      <c r="M420" s="187">
        <f t="shared" si="477"/>
        <v>69</v>
      </c>
      <c r="N420" s="191">
        <f t="shared" si="478"/>
        <v>3</v>
      </c>
      <c r="O420" s="38" t="str">
        <f t="shared" si="479"/>
        <v>低速</v>
      </c>
      <c r="P420" s="185" t="str">
        <f t="shared" si="480"/>
        <v>中</v>
      </c>
      <c r="Q420" s="460">
        <f t="shared" si="481"/>
        <v>30</v>
      </c>
      <c r="R420" s="461">
        <f t="shared" si="482"/>
        <v>15</v>
      </c>
      <c r="S420" s="265"/>
      <c r="T420" s="554">
        <f t="shared" si="483"/>
        <v>1</v>
      </c>
      <c r="U420" s="555" t="str">
        <f t="shared" si="484"/>
        <v>14cm連装砲</v>
      </c>
      <c r="V420" s="554">
        <f t="shared" si="485"/>
        <v>1</v>
      </c>
      <c r="W420" s="555" t="str">
        <f t="shared" si="486"/>
        <v>12.7cm連装高角砲</v>
      </c>
      <c r="X420" s="554">
        <f t="shared" si="487"/>
        <v>1</v>
      </c>
      <c r="Y420" s="555" t="str">
        <f t="shared" si="488"/>
        <v>九四式爆雷投射機</v>
      </c>
      <c r="Z420" s="554">
        <f t="shared" si="489"/>
        <v>0</v>
      </c>
      <c r="AA420" s="555" t="str">
        <f t="shared" si="490"/>
        <v>-</v>
      </c>
      <c r="AB420" s="265"/>
      <c r="AC420" s="185">
        <f t="shared" si="491"/>
        <v>35</v>
      </c>
      <c r="AD420" s="267" t="str">
        <f t="shared" si="492"/>
        <v>-</v>
      </c>
      <c r="AE420" s="38">
        <f t="shared" si="493"/>
        <v>400</v>
      </c>
      <c r="AF420" s="462">
        <f t="shared" si="494"/>
        <v>120</v>
      </c>
      <c r="AG420" s="262"/>
      <c r="AH420" s="460">
        <f t="shared" si="495"/>
        <v>3</v>
      </c>
      <c r="AI420" s="38">
        <f t="shared" si="496"/>
        <v>1</v>
      </c>
      <c r="AJ420" s="462">
        <f t="shared" si="497"/>
        <v>10</v>
      </c>
      <c r="AK420" s="463">
        <f t="shared" si="498"/>
        <v>0</v>
      </c>
      <c r="AL420" s="259">
        <f t="shared" si="499"/>
        <v>0</v>
      </c>
      <c r="AM420" s="176">
        <f t="shared" si="500"/>
        <v>1</v>
      </c>
      <c r="AN420" s="189">
        <f t="shared" si="501"/>
        <v>0</v>
      </c>
      <c r="AO420" s="181">
        <f t="shared" si="502"/>
        <v>1</v>
      </c>
      <c r="AP420" s="265"/>
      <c r="AQ420" s="169"/>
    </row>
    <row r="421" spans="2:43">
      <c r="B421" s="167" t="s">
        <v>1454</v>
      </c>
      <c r="C421" s="168" t="s">
        <v>636</v>
      </c>
      <c r="D421" s="45" t="str">
        <f t="shared" si="468"/>
        <v>練習巡洋艦</v>
      </c>
      <c r="E421" s="174">
        <f t="shared" si="469"/>
        <v>46</v>
      </c>
      <c r="F421" s="183">
        <f t="shared" si="470"/>
        <v>37</v>
      </c>
      <c r="G421" s="176">
        <f t="shared" si="471"/>
        <v>39</v>
      </c>
      <c r="H421" s="189">
        <f t="shared" si="472"/>
        <v>62</v>
      </c>
      <c r="I421" s="181">
        <f t="shared" si="473"/>
        <v>39</v>
      </c>
      <c r="J421" s="208">
        <f t="shared" si="474"/>
        <v>94</v>
      </c>
      <c r="K421" s="116">
        <f t="shared" si="475"/>
        <v>69</v>
      </c>
      <c r="L421" s="118">
        <f t="shared" si="476"/>
        <v>72</v>
      </c>
      <c r="M421" s="187">
        <f t="shared" si="477"/>
        <v>79</v>
      </c>
      <c r="N421" s="191">
        <f t="shared" si="478"/>
        <v>8</v>
      </c>
      <c r="O421" s="38" t="str">
        <f t="shared" si="479"/>
        <v>低速</v>
      </c>
      <c r="P421" s="185" t="str">
        <f t="shared" si="480"/>
        <v>中</v>
      </c>
      <c r="Q421" s="171">
        <f t="shared" si="481"/>
        <v>35</v>
      </c>
      <c r="R421" s="180">
        <f t="shared" si="482"/>
        <v>20</v>
      </c>
      <c r="S421" s="265"/>
      <c r="T421" s="554">
        <f t="shared" si="483"/>
        <v>2</v>
      </c>
      <c r="U421" s="555" t="str">
        <f t="shared" si="484"/>
        <v>14cm連装砲</v>
      </c>
      <c r="V421" s="554">
        <f t="shared" si="485"/>
        <v>2</v>
      </c>
      <c r="W421" s="555" t="str">
        <f t="shared" si="486"/>
        <v>探照灯</v>
      </c>
      <c r="X421" s="554">
        <f t="shared" si="487"/>
        <v>2</v>
      </c>
      <c r="Y421" s="555" t="str">
        <f t="shared" si="488"/>
        <v>三式水中探信儀</v>
      </c>
      <c r="Z421" s="554">
        <f t="shared" si="489"/>
        <v>2</v>
      </c>
      <c r="AA421" s="555" t="str">
        <f t="shared" si="490"/>
        <v>九四式爆雷投射機</v>
      </c>
      <c r="AB421" s="265"/>
      <c r="AC421" s="185" t="str">
        <f t="shared" si="491"/>
        <v>-</v>
      </c>
      <c r="AD421" s="267" t="str">
        <f t="shared" si="492"/>
        <v>-</v>
      </c>
      <c r="AE421" s="38" t="str">
        <f t="shared" si="493"/>
        <v>-</v>
      </c>
      <c r="AF421" s="52" t="str">
        <f t="shared" si="494"/>
        <v>-</v>
      </c>
      <c r="AG421" s="262"/>
      <c r="AH421" s="171">
        <f t="shared" si="495"/>
        <v>3</v>
      </c>
      <c r="AI421" s="38">
        <f t="shared" si="496"/>
        <v>2</v>
      </c>
      <c r="AJ421" s="52">
        <f t="shared" si="497"/>
        <v>11</v>
      </c>
      <c r="AK421" s="41">
        <f t="shared" si="498"/>
        <v>1</v>
      </c>
      <c r="AL421" s="259">
        <f t="shared" si="499"/>
        <v>1</v>
      </c>
      <c r="AM421" s="176">
        <f t="shared" si="500"/>
        <v>1</v>
      </c>
      <c r="AN421" s="189">
        <f t="shared" si="501"/>
        <v>2</v>
      </c>
      <c r="AO421" s="181">
        <f t="shared" si="502"/>
        <v>1</v>
      </c>
      <c r="AP421" s="265"/>
      <c r="AQ421" s="169"/>
    </row>
    <row r="422" spans="2:43">
      <c r="B422" s="167">
        <v>266</v>
      </c>
      <c r="C422" s="168" t="s">
        <v>707</v>
      </c>
      <c r="D422" s="45" t="str">
        <f t="shared" si="468"/>
        <v>装甲空母</v>
      </c>
      <c r="E422" s="174">
        <f t="shared" si="469"/>
        <v>86</v>
      </c>
      <c r="F422" s="183">
        <f t="shared" si="470"/>
        <v>70</v>
      </c>
      <c r="G422" s="176">
        <f t="shared" si="471"/>
        <v>0</v>
      </c>
      <c r="H422" s="189">
        <f t="shared" si="472"/>
        <v>88</v>
      </c>
      <c r="I422" s="181">
        <f t="shared" si="473"/>
        <v>83</v>
      </c>
      <c r="J422" s="208">
        <f t="shared" si="474"/>
        <v>0</v>
      </c>
      <c r="K422" s="116">
        <f t="shared" si="475"/>
        <v>106</v>
      </c>
      <c r="L422" s="118">
        <f t="shared" si="476"/>
        <v>112</v>
      </c>
      <c r="M422" s="187">
        <f t="shared" si="477"/>
        <v>97</v>
      </c>
      <c r="N422" s="191">
        <f t="shared" si="478"/>
        <v>76</v>
      </c>
      <c r="O422" s="38" t="str">
        <f t="shared" si="479"/>
        <v>高速</v>
      </c>
      <c r="P422" s="185" t="str">
        <f t="shared" si="480"/>
        <v>中</v>
      </c>
      <c r="Q422" s="171">
        <f t="shared" si="481"/>
        <v>100</v>
      </c>
      <c r="R422" s="180">
        <f t="shared" si="482"/>
        <v>85</v>
      </c>
      <c r="S422" s="265"/>
      <c r="T422" s="554">
        <f t="shared" si="483"/>
        <v>34</v>
      </c>
      <c r="U422" s="555" t="str">
        <f t="shared" si="484"/>
        <v>-</v>
      </c>
      <c r="V422" s="554">
        <f t="shared" si="485"/>
        <v>21</v>
      </c>
      <c r="W422" s="555" t="str">
        <f t="shared" si="486"/>
        <v>-</v>
      </c>
      <c r="X422" s="554">
        <f t="shared" si="487"/>
        <v>12</v>
      </c>
      <c r="Y422" s="555" t="str">
        <f t="shared" si="488"/>
        <v>-</v>
      </c>
      <c r="Z422" s="554">
        <f t="shared" si="489"/>
        <v>9</v>
      </c>
      <c r="AA422" s="555" t="str">
        <f t="shared" si="490"/>
        <v>-</v>
      </c>
      <c r="AB422" s="265"/>
      <c r="AC422" s="185">
        <f t="shared" si="491"/>
        <v>88</v>
      </c>
      <c r="AD422" s="267" t="str">
        <f t="shared" si="492"/>
        <v>-</v>
      </c>
      <c r="AE422" s="38">
        <f t="shared" si="493"/>
        <v>4500</v>
      </c>
      <c r="AF422" s="52">
        <f t="shared" si="494"/>
        <v>1200</v>
      </c>
      <c r="AG422" s="262"/>
      <c r="AH422" s="171">
        <f t="shared" si="495"/>
        <v>12</v>
      </c>
      <c r="AI422" s="38">
        <f t="shared" si="496"/>
        <v>16</v>
      </c>
      <c r="AJ422" s="52">
        <f t="shared" si="497"/>
        <v>40</v>
      </c>
      <c r="AK422" s="41">
        <f t="shared" si="498"/>
        <v>16</v>
      </c>
      <c r="AL422" s="259">
        <f t="shared" si="499"/>
        <v>0</v>
      </c>
      <c r="AM422" s="176">
        <f t="shared" si="500"/>
        <v>0</v>
      </c>
      <c r="AN422" s="189">
        <f t="shared" si="501"/>
        <v>5</v>
      </c>
      <c r="AO422" s="181">
        <f t="shared" si="502"/>
        <v>6</v>
      </c>
      <c r="AP422" s="265"/>
      <c r="AQ422" s="169"/>
    </row>
    <row r="423" spans="2:43">
      <c r="B423" s="167">
        <v>267</v>
      </c>
      <c r="C423" s="168" t="s">
        <v>708</v>
      </c>
      <c r="D423" s="45" t="str">
        <f t="shared" si="468"/>
        <v>装甲空母</v>
      </c>
      <c r="E423" s="174">
        <f t="shared" si="469"/>
        <v>87</v>
      </c>
      <c r="F423" s="183">
        <f t="shared" si="470"/>
        <v>65</v>
      </c>
      <c r="G423" s="176">
        <f t="shared" si="471"/>
        <v>0</v>
      </c>
      <c r="H423" s="189">
        <f t="shared" si="472"/>
        <v>90</v>
      </c>
      <c r="I423" s="181">
        <f t="shared" si="473"/>
        <v>84</v>
      </c>
      <c r="J423" s="208">
        <f t="shared" si="474"/>
        <v>0</v>
      </c>
      <c r="K423" s="116">
        <f t="shared" si="475"/>
        <v>108</v>
      </c>
      <c r="L423" s="118">
        <f t="shared" si="476"/>
        <v>112</v>
      </c>
      <c r="M423" s="187">
        <f t="shared" si="477"/>
        <v>99</v>
      </c>
      <c r="N423" s="191">
        <f t="shared" si="478"/>
        <v>76</v>
      </c>
      <c r="O423" s="38" t="str">
        <f t="shared" si="479"/>
        <v>高速</v>
      </c>
      <c r="P423" s="185" t="str">
        <f t="shared" si="480"/>
        <v>中</v>
      </c>
      <c r="Q423" s="460">
        <f t="shared" si="481"/>
        <v>100</v>
      </c>
      <c r="R423" s="461">
        <f t="shared" si="482"/>
        <v>85</v>
      </c>
      <c r="S423" s="265"/>
      <c r="T423" s="554">
        <f t="shared" si="483"/>
        <v>34</v>
      </c>
      <c r="U423" s="555" t="str">
        <f t="shared" si="484"/>
        <v>-</v>
      </c>
      <c r="V423" s="554">
        <f t="shared" si="485"/>
        <v>24</v>
      </c>
      <c r="W423" s="555" t="str">
        <f t="shared" si="486"/>
        <v>-</v>
      </c>
      <c r="X423" s="554">
        <f t="shared" si="487"/>
        <v>12</v>
      </c>
      <c r="Y423" s="555" t="str">
        <f t="shared" si="488"/>
        <v>-</v>
      </c>
      <c r="Z423" s="554">
        <f t="shared" si="489"/>
        <v>6</v>
      </c>
      <c r="AA423" s="555" t="str">
        <f t="shared" si="490"/>
        <v>-</v>
      </c>
      <c r="AB423" s="265"/>
      <c r="AC423" s="185">
        <f t="shared" si="491"/>
        <v>90</v>
      </c>
      <c r="AD423" s="267" t="str">
        <f t="shared" si="492"/>
        <v>-</v>
      </c>
      <c r="AE423" s="38">
        <f t="shared" si="493"/>
        <v>4550</v>
      </c>
      <c r="AF423" s="462">
        <f t="shared" si="494"/>
        <v>1200</v>
      </c>
      <c r="AG423" s="262"/>
      <c r="AH423" s="460">
        <f t="shared" si="495"/>
        <v>12</v>
      </c>
      <c r="AI423" s="38">
        <f t="shared" si="496"/>
        <v>16</v>
      </c>
      <c r="AJ423" s="462">
        <f t="shared" si="497"/>
        <v>40</v>
      </c>
      <c r="AK423" s="463">
        <f t="shared" si="498"/>
        <v>16</v>
      </c>
      <c r="AL423" s="259">
        <f t="shared" si="499"/>
        <v>0</v>
      </c>
      <c r="AM423" s="176">
        <f t="shared" si="500"/>
        <v>0</v>
      </c>
      <c r="AN423" s="189">
        <f t="shared" si="501"/>
        <v>5</v>
      </c>
      <c r="AO423" s="181">
        <f t="shared" si="502"/>
        <v>6</v>
      </c>
      <c r="AP423" s="265"/>
      <c r="AQ423" s="169"/>
    </row>
    <row r="424" spans="2:43">
      <c r="B424" s="167">
        <v>268</v>
      </c>
      <c r="C424" s="689" t="s">
        <v>3438</v>
      </c>
      <c r="D424" s="45" t="str">
        <f t="shared" si="468"/>
        <v>駆逐艦</v>
      </c>
      <c r="E424" s="174">
        <f t="shared" si="469"/>
        <v>39</v>
      </c>
      <c r="F424" s="183">
        <f t="shared" si="470"/>
        <v>52</v>
      </c>
      <c r="G424" s="176">
        <f t="shared" si="471"/>
        <v>86</v>
      </c>
      <c r="H424" s="189">
        <f t="shared" si="472"/>
        <v>74</v>
      </c>
      <c r="I424" s="181">
        <f t="shared" si="473"/>
        <v>55</v>
      </c>
      <c r="J424" s="208">
        <f t="shared" si="474"/>
        <v>113</v>
      </c>
      <c r="K424" s="116">
        <f t="shared" si="475"/>
        <v>111</v>
      </c>
      <c r="L424" s="118">
        <f t="shared" si="476"/>
        <v>80</v>
      </c>
      <c r="M424" s="187">
        <f t="shared" si="477"/>
        <v>70</v>
      </c>
      <c r="N424" s="191">
        <f t="shared" si="478"/>
        <v>0</v>
      </c>
      <c r="O424" s="38" t="str">
        <f t="shared" si="479"/>
        <v>高速</v>
      </c>
      <c r="P424" s="185" t="str">
        <f t="shared" si="480"/>
        <v>短</v>
      </c>
      <c r="Q424" s="690">
        <f t="shared" si="481"/>
        <v>15</v>
      </c>
      <c r="R424" s="691">
        <f t="shared" si="482"/>
        <v>20</v>
      </c>
      <c r="S424" s="265"/>
      <c r="T424" s="554">
        <f t="shared" si="483"/>
        <v>0</v>
      </c>
      <c r="U424" s="555" t="str">
        <f t="shared" si="484"/>
        <v>-</v>
      </c>
      <c r="V424" s="554">
        <f t="shared" si="485"/>
        <v>0</v>
      </c>
      <c r="W424" s="555" t="str">
        <f t="shared" si="486"/>
        <v>-</v>
      </c>
      <c r="X424" s="554">
        <f t="shared" si="487"/>
        <v>0</v>
      </c>
      <c r="Y424" s="555" t="str">
        <f t="shared" si="488"/>
        <v>-</v>
      </c>
      <c r="Z424" s="554">
        <f t="shared" si="489"/>
        <v>0</v>
      </c>
      <c r="AA424" s="555" t="str">
        <f t="shared" si="490"/>
        <v>-</v>
      </c>
      <c r="AB424" s="265"/>
      <c r="AC424" s="185">
        <f t="shared" si="491"/>
        <v>85</v>
      </c>
      <c r="AD424" s="267" t="str">
        <f t="shared" si="492"/>
        <v>-</v>
      </c>
      <c r="AE424" s="38">
        <f t="shared" si="493"/>
        <v>360</v>
      </c>
      <c r="AF424" s="692">
        <f t="shared" si="494"/>
        <v>390</v>
      </c>
      <c r="AG424" s="262"/>
      <c r="AH424" s="690">
        <f t="shared" si="495"/>
        <v>1</v>
      </c>
      <c r="AI424" s="38">
        <f t="shared" si="496"/>
        <v>2</v>
      </c>
      <c r="AJ424" s="692">
        <f t="shared" si="497"/>
        <v>10</v>
      </c>
      <c r="AK424" s="693">
        <f t="shared" si="498"/>
        <v>0</v>
      </c>
      <c r="AL424" s="259">
        <f t="shared" si="499"/>
        <v>2</v>
      </c>
      <c r="AM424" s="176">
        <f t="shared" si="500"/>
        <v>2</v>
      </c>
      <c r="AN424" s="189">
        <f t="shared" si="501"/>
        <v>1</v>
      </c>
      <c r="AO424" s="181">
        <f t="shared" si="502"/>
        <v>1</v>
      </c>
      <c r="AP424" s="265"/>
      <c r="AQ424" s="169"/>
    </row>
    <row r="425" spans="2:43">
      <c r="B425" s="167">
        <v>269</v>
      </c>
      <c r="C425" s="586" t="s">
        <v>3164</v>
      </c>
      <c r="D425" s="45" t="str">
        <f t="shared" si="468"/>
        <v>駆逐艦</v>
      </c>
      <c r="E425" s="174">
        <f t="shared" si="469"/>
        <v>36</v>
      </c>
      <c r="F425" s="183">
        <f t="shared" si="470"/>
        <v>62</v>
      </c>
      <c r="G425" s="176">
        <f t="shared" si="471"/>
        <v>96</v>
      </c>
      <c r="H425" s="189">
        <f t="shared" si="472"/>
        <v>64</v>
      </c>
      <c r="I425" s="181">
        <f t="shared" si="473"/>
        <v>51</v>
      </c>
      <c r="J425" s="208">
        <f t="shared" si="474"/>
        <v>84</v>
      </c>
      <c r="K425" s="116">
        <f t="shared" si="475"/>
        <v>110</v>
      </c>
      <c r="L425" s="118">
        <f t="shared" si="476"/>
        <v>75</v>
      </c>
      <c r="M425" s="187">
        <f t="shared" si="477"/>
        <v>75</v>
      </c>
      <c r="N425" s="191">
        <f t="shared" si="478"/>
        <v>0</v>
      </c>
      <c r="O425" s="38" t="str">
        <f t="shared" si="479"/>
        <v>高速</v>
      </c>
      <c r="P425" s="185" t="str">
        <f t="shared" si="480"/>
        <v>短</v>
      </c>
      <c r="Q425" s="171">
        <f t="shared" si="481"/>
        <v>15</v>
      </c>
      <c r="R425" s="180">
        <f t="shared" si="482"/>
        <v>20</v>
      </c>
      <c r="S425" s="265"/>
      <c r="T425" s="554">
        <f t="shared" si="483"/>
        <v>0</v>
      </c>
      <c r="U425" s="555" t="str">
        <f t="shared" si="484"/>
        <v>12.7cm連装砲B型改二</v>
      </c>
      <c r="V425" s="554">
        <f t="shared" si="485"/>
        <v>0</v>
      </c>
      <c r="W425" s="555" t="str">
        <f t="shared" si="486"/>
        <v>61cm四連装(酸素)魚雷</v>
      </c>
      <c r="X425" s="554">
        <f t="shared" si="487"/>
        <v>0</v>
      </c>
      <c r="Y425" s="555" t="str">
        <f t="shared" si="488"/>
        <v>照明弾</v>
      </c>
      <c r="Z425" s="554">
        <f t="shared" si="489"/>
        <v>0</v>
      </c>
      <c r="AA425" s="555" t="str">
        <f t="shared" si="490"/>
        <v>-</v>
      </c>
      <c r="AB425" s="265"/>
      <c r="AC425" s="185" t="str">
        <f t="shared" si="491"/>
        <v>-</v>
      </c>
      <c r="AD425" s="267" t="str">
        <f t="shared" si="492"/>
        <v>-</v>
      </c>
      <c r="AE425" s="38" t="str">
        <f t="shared" si="493"/>
        <v>-</v>
      </c>
      <c r="AF425" s="52" t="str">
        <f t="shared" si="494"/>
        <v>-</v>
      </c>
      <c r="AG425" s="262"/>
      <c r="AH425" s="171">
        <f t="shared" si="495"/>
        <v>1</v>
      </c>
      <c r="AI425" s="38">
        <f t="shared" si="496"/>
        <v>2</v>
      </c>
      <c r="AJ425" s="52">
        <f t="shared" si="497"/>
        <v>10</v>
      </c>
      <c r="AK425" s="41">
        <f t="shared" si="498"/>
        <v>0</v>
      </c>
      <c r="AL425" s="259">
        <f t="shared" si="499"/>
        <v>2</v>
      </c>
      <c r="AM425" s="176">
        <f t="shared" si="500"/>
        <v>2</v>
      </c>
      <c r="AN425" s="189">
        <f t="shared" si="501"/>
        <v>1</v>
      </c>
      <c r="AO425" s="181">
        <f t="shared" si="502"/>
        <v>1</v>
      </c>
      <c r="AP425" s="265"/>
      <c r="AQ425" s="169"/>
    </row>
    <row r="426" spans="2:43">
      <c r="B426" s="702">
        <v>270</v>
      </c>
      <c r="C426" s="703" t="s">
        <v>709</v>
      </c>
      <c r="D426" s="704" t="str">
        <f t="shared" si="468"/>
        <v>駆逐艦</v>
      </c>
      <c r="E426" s="705">
        <f t="shared" si="469"/>
        <v>36</v>
      </c>
      <c r="F426" s="706">
        <f t="shared" si="470"/>
        <v>59</v>
      </c>
      <c r="G426" s="671">
        <f t="shared" si="471"/>
        <v>83</v>
      </c>
      <c r="H426" s="672">
        <f t="shared" si="472"/>
        <v>80</v>
      </c>
      <c r="I426" s="673">
        <f t="shared" si="473"/>
        <v>52</v>
      </c>
      <c r="J426" s="707">
        <f t="shared" si="474"/>
        <v>90</v>
      </c>
      <c r="K426" s="708">
        <f t="shared" si="475"/>
        <v>112</v>
      </c>
      <c r="L426" s="709">
        <f t="shared" si="476"/>
        <v>77</v>
      </c>
      <c r="M426" s="710">
        <f t="shared" si="477"/>
        <v>97</v>
      </c>
      <c r="N426" s="711">
        <f t="shared" si="478"/>
        <v>0</v>
      </c>
      <c r="O426" s="712" t="str">
        <f t="shared" si="479"/>
        <v>高速</v>
      </c>
      <c r="P426" s="713" t="str">
        <f t="shared" si="480"/>
        <v>短</v>
      </c>
      <c r="Q426" s="662">
        <f t="shared" si="481"/>
        <v>15</v>
      </c>
      <c r="R426" s="663">
        <f t="shared" si="482"/>
        <v>20</v>
      </c>
      <c r="S426" s="265"/>
      <c r="T426" s="714">
        <f t="shared" si="483"/>
        <v>0</v>
      </c>
      <c r="U426" s="715" t="str">
        <f t="shared" si="484"/>
        <v>-</v>
      </c>
      <c r="V426" s="714">
        <f t="shared" si="485"/>
        <v>0</v>
      </c>
      <c r="W426" s="715" t="str">
        <f t="shared" si="486"/>
        <v>-</v>
      </c>
      <c r="X426" s="714">
        <f t="shared" si="487"/>
        <v>0</v>
      </c>
      <c r="Y426" s="715" t="str">
        <f t="shared" si="488"/>
        <v>-</v>
      </c>
      <c r="Z426" s="714">
        <f t="shared" si="489"/>
        <v>0</v>
      </c>
      <c r="AA426" s="715" t="str">
        <f t="shared" si="490"/>
        <v>-</v>
      </c>
      <c r="AB426" s="265"/>
      <c r="AC426" s="713">
        <f t="shared" si="491"/>
        <v>88</v>
      </c>
      <c r="AD426" s="716" t="str">
        <f t="shared" si="492"/>
        <v>-</v>
      </c>
      <c r="AE426" s="712">
        <f t="shared" si="493"/>
        <v>390</v>
      </c>
      <c r="AF426" s="664">
        <f t="shared" si="494"/>
        <v>300</v>
      </c>
      <c r="AG426" s="262"/>
      <c r="AH426" s="662">
        <f t="shared" si="495"/>
        <v>1</v>
      </c>
      <c r="AI426" s="712">
        <f t="shared" si="496"/>
        <v>2</v>
      </c>
      <c r="AJ426" s="664">
        <f t="shared" si="497"/>
        <v>10</v>
      </c>
      <c r="AK426" s="665">
        <f t="shared" si="498"/>
        <v>0</v>
      </c>
      <c r="AL426" s="717">
        <f t="shared" si="499"/>
        <v>1</v>
      </c>
      <c r="AM426" s="671">
        <f t="shared" si="500"/>
        <v>2</v>
      </c>
      <c r="AN426" s="672">
        <f t="shared" si="501"/>
        <v>2</v>
      </c>
      <c r="AO426" s="673">
        <f t="shared" si="502"/>
        <v>1</v>
      </c>
      <c r="AP426" s="265"/>
      <c r="AQ426" s="718"/>
    </row>
    <row r="427" spans="2:43">
      <c r="B427" s="700">
        <v>271</v>
      </c>
      <c r="C427" s="652" t="s">
        <v>3418</v>
      </c>
      <c r="D427" s="45" t="str">
        <f t="shared" si="468"/>
        <v>駆逐艦</v>
      </c>
      <c r="E427" s="174">
        <f t="shared" si="469"/>
        <v>16</v>
      </c>
      <c r="F427" s="183">
        <f t="shared" si="470"/>
        <v>28</v>
      </c>
      <c r="G427" s="176">
        <f t="shared" si="471"/>
        <v>36</v>
      </c>
      <c r="H427" s="189">
        <f t="shared" si="472"/>
        <v>26</v>
      </c>
      <c r="I427" s="181">
        <f t="shared" si="473"/>
        <v>17</v>
      </c>
      <c r="J427" s="178">
        <f t="shared" si="474"/>
        <v>82</v>
      </c>
      <c r="K427" s="43">
        <f t="shared" si="475"/>
        <v>103</v>
      </c>
      <c r="L427" s="658">
        <f t="shared" si="476"/>
        <v>25</v>
      </c>
      <c r="M427" s="187">
        <f t="shared" si="477"/>
        <v>79</v>
      </c>
      <c r="N427" s="191">
        <f t="shared" si="478"/>
        <v>0</v>
      </c>
      <c r="O427" s="38" t="str">
        <f t="shared" si="479"/>
        <v>高速</v>
      </c>
      <c r="P427" s="185" t="str">
        <f t="shared" si="480"/>
        <v>短</v>
      </c>
      <c r="Q427" s="654">
        <f t="shared" si="481"/>
        <v>15</v>
      </c>
      <c r="R427" s="656">
        <f t="shared" si="482"/>
        <v>15</v>
      </c>
      <c r="S427" s="265"/>
      <c r="T427" s="554">
        <f t="shared" si="483"/>
        <v>0</v>
      </c>
      <c r="U427" s="555" t="str">
        <f t="shared" si="484"/>
        <v>12cm単装砲</v>
      </c>
      <c r="V427" s="554">
        <f t="shared" si="485"/>
        <v>0</v>
      </c>
      <c r="W427" s="555" t="str">
        <f t="shared" si="486"/>
        <v>53cm連装魚雷</v>
      </c>
      <c r="X427" s="554">
        <f t="shared" si="487"/>
        <v>0</v>
      </c>
      <c r="Y427" s="555" t="str">
        <f t="shared" si="488"/>
        <v>-</v>
      </c>
      <c r="Z427" s="554">
        <f t="shared" si="489"/>
        <v>0</v>
      </c>
      <c r="AA427" s="555" t="str">
        <f t="shared" si="490"/>
        <v>-</v>
      </c>
      <c r="AB427" s="265"/>
      <c r="AC427" s="185">
        <f t="shared" si="491"/>
        <v>50</v>
      </c>
      <c r="AD427" s="267" t="str">
        <f t="shared" si="492"/>
        <v>-</v>
      </c>
      <c r="AE427" s="38">
        <f t="shared" si="493"/>
        <v>130</v>
      </c>
      <c r="AF427" s="658">
        <f t="shared" si="494"/>
        <v>80</v>
      </c>
      <c r="AG427" s="262"/>
      <c r="AH427" s="654">
        <f t="shared" si="495"/>
        <v>1</v>
      </c>
      <c r="AI427" s="38">
        <f t="shared" si="496"/>
        <v>1</v>
      </c>
      <c r="AJ427" s="658">
        <f t="shared" si="497"/>
        <v>3</v>
      </c>
      <c r="AK427" s="660">
        <f t="shared" si="498"/>
        <v>0</v>
      </c>
      <c r="AL427" s="259">
        <f t="shared" si="499"/>
        <v>1</v>
      </c>
      <c r="AM427" s="176">
        <f t="shared" si="500"/>
        <v>1</v>
      </c>
      <c r="AN427" s="189">
        <f t="shared" si="501"/>
        <v>0</v>
      </c>
      <c r="AO427" s="181">
        <f t="shared" si="502"/>
        <v>0</v>
      </c>
      <c r="AP427" s="265"/>
      <c r="AQ427" s="169"/>
    </row>
    <row r="428" spans="2:43">
      <c r="B428" s="700" t="s">
        <v>3430</v>
      </c>
      <c r="C428" s="652" t="s">
        <v>3404</v>
      </c>
      <c r="D428" s="45" t="str">
        <f t="shared" si="468"/>
        <v>駆逐艦</v>
      </c>
      <c r="E428" s="174">
        <f t="shared" si="469"/>
        <v>16</v>
      </c>
      <c r="F428" s="183">
        <f t="shared" si="470"/>
        <v>27</v>
      </c>
      <c r="G428" s="176">
        <f t="shared" si="471"/>
        <v>36</v>
      </c>
      <c r="H428" s="189">
        <f t="shared" si="472"/>
        <v>28</v>
      </c>
      <c r="I428" s="181">
        <f t="shared" si="473"/>
        <v>17</v>
      </c>
      <c r="J428" s="178">
        <f t="shared" si="474"/>
        <v>77</v>
      </c>
      <c r="K428" s="43">
        <f t="shared" si="475"/>
        <v>94</v>
      </c>
      <c r="L428" s="658">
        <f t="shared" si="476"/>
        <v>24</v>
      </c>
      <c r="M428" s="187">
        <f t="shared" si="477"/>
        <v>74</v>
      </c>
      <c r="N428" s="191">
        <f t="shared" si="478"/>
        <v>0</v>
      </c>
      <c r="O428" s="38" t="str">
        <f t="shared" si="479"/>
        <v>高速</v>
      </c>
      <c r="P428" s="185" t="str">
        <f t="shared" si="480"/>
        <v>短</v>
      </c>
      <c r="Q428" s="654">
        <f t="shared" si="481"/>
        <v>15</v>
      </c>
      <c r="R428" s="656">
        <f t="shared" si="482"/>
        <v>15</v>
      </c>
      <c r="S428" s="265"/>
      <c r="T428" s="554">
        <f t="shared" si="483"/>
        <v>0</v>
      </c>
      <c r="U428" s="555" t="str">
        <f t="shared" si="484"/>
        <v>12cm単装砲</v>
      </c>
      <c r="V428" s="554">
        <f t="shared" si="485"/>
        <v>0</v>
      </c>
      <c r="W428" s="555" t="str">
        <f t="shared" si="486"/>
        <v>53cm連装魚雷</v>
      </c>
      <c r="X428" s="554">
        <f t="shared" si="487"/>
        <v>0</v>
      </c>
      <c r="Y428" s="555" t="str">
        <f t="shared" si="488"/>
        <v>-</v>
      </c>
      <c r="Z428" s="554">
        <f t="shared" si="489"/>
        <v>0</v>
      </c>
      <c r="AA428" s="555" t="str">
        <f t="shared" si="490"/>
        <v>-</v>
      </c>
      <c r="AB428" s="265"/>
      <c r="AC428" s="185">
        <f t="shared" si="491"/>
        <v>50</v>
      </c>
      <c r="AD428" s="267" t="str">
        <f t="shared" si="492"/>
        <v>-</v>
      </c>
      <c r="AE428" s="38">
        <f t="shared" si="493"/>
        <v>110</v>
      </c>
      <c r="AF428" s="658">
        <f t="shared" si="494"/>
        <v>80</v>
      </c>
      <c r="AG428" s="262"/>
      <c r="AH428" s="654">
        <f t="shared" si="495"/>
        <v>1</v>
      </c>
      <c r="AI428" s="38">
        <f t="shared" si="496"/>
        <v>1</v>
      </c>
      <c r="AJ428" s="658">
        <f t="shared" si="497"/>
        <v>3</v>
      </c>
      <c r="AK428" s="660">
        <f t="shared" si="498"/>
        <v>0</v>
      </c>
      <c r="AL428" s="259">
        <f t="shared" si="499"/>
        <v>1</v>
      </c>
      <c r="AM428" s="176">
        <f t="shared" si="500"/>
        <v>1</v>
      </c>
      <c r="AN428" s="189">
        <f t="shared" si="501"/>
        <v>0</v>
      </c>
      <c r="AO428" s="181">
        <f t="shared" si="502"/>
        <v>0</v>
      </c>
      <c r="AP428" s="265"/>
      <c r="AQ428" s="169"/>
    </row>
    <row r="429" spans="2:43">
      <c r="B429" s="167" t="s">
        <v>3419</v>
      </c>
      <c r="C429" s="652" t="s">
        <v>3420</v>
      </c>
      <c r="D429" s="45" t="str">
        <f t="shared" si="468"/>
        <v>駆逐艦</v>
      </c>
      <c r="E429" s="174">
        <f t="shared" si="469"/>
        <v>27</v>
      </c>
      <c r="F429" s="183">
        <f t="shared" si="470"/>
        <v>38</v>
      </c>
      <c r="G429" s="176">
        <f t="shared" si="471"/>
        <v>68</v>
      </c>
      <c r="H429" s="189">
        <f t="shared" si="472"/>
        <v>56</v>
      </c>
      <c r="I429" s="181">
        <f t="shared" si="473"/>
        <v>38</v>
      </c>
      <c r="J429" s="178">
        <f t="shared" si="474"/>
        <v>100</v>
      </c>
      <c r="K429" s="43">
        <f t="shared" si="475"/>
        <v>109</v>
      </c>
      <c r="L429" s="658">
        <f t="shared" si="476"/>
        <v>65</v>
      </c>
      <c r="M429" s="187">
        <f t="shared" si="477"/>
        <v>89</v>
      </c>
      <c r="N429" s="191">
        <f t="shared" si="478"/>
        <v>0</v>
      </c>
      <c r="O429" s="38" t="str">
        <f t="shared" si="479"/>
        <v>高速</v>
      </c>
      <c r="P429" s="185" t="str">
        <f t="shared" si="480"/>
        <v>短</v>
      </c>
      <c r="Q429" s="654">
        <f t="shared" si="481"/>
        <v>10</v>
      </c>
      <c r="R429" s="656">
        <f t="shared" si="482"/>
        <v>20</v>
      </c>
      <c r="S429" s="265"/>
      <c r="T429" s="554">
        <f t="shared" si="483"/>
        <v>0</v>
      </c>
      <c r="U429" s="555" t="str">
        <f t="shared" si="484"/>
        <v>12cm単装砲</v>
      </c>
      <c r="V429" s="554">
        <f t="shared" si="485"/>
        <v>0</v>
      </c>
      <c r="W429" s="555" t="str">
        <f t="shared" si="486"/>
        <v>53cm連装魚雷</v>
      </c>
      <c r="X429" s="554">
        <f t="shared" si="487"/>
        <v>0</v>
      </c>
      <c r="Y429" s="555" t="str">
        <f t="shared" si="488"/>
        <v>25mm連装機銃</v>
      </c>
      <c r="Z429" s="554">
        <f t="shared" si="489"/>
        <v>0</v>
      </c>
      <c r="AA429" s="555" t="str">
        <f t="shared" si="490"/>
        <v>-</v>
      </c>
      <c r="AB429" s="265"/>
      <c r="AC429" s="185" t="str">
        <f t="shared" si="491"/>
        <v>-</v>
      </c>
      <c r="AD429" s="267" t="str">
        <f t="shared" si="492"/>
        <v>-</v>
      </c>
      <c r="AE429" s="38" t="str">
        <f t="shared" si="493"/>
        <v>-</v>
      </c>
      <c r="AF429" s="658" t="str">
        <f t="shared" si="494"/>
        <v>-</v>
      </c>
      <c r="AG429" s="262"/>
      <c r="AH429" s="654">
        <f t="shared" si="495"/>
        <v>1</v>
      </c>
      <c r="AI429" s="38">
        <f t="shared" si="496"/>
        <v>1</v>
      </c>
      <c r="AJ429" s="658">
        <f t="shared" si="497"/>
        <v>4</v>
      </c>
      <c r="AK429" s="660">
        <f t="shared" si="498"/>
        <v>0</v>
      </c>
      <c r="AL429" s="259">
        <f t="shared" si="499"/>
        <v>1</v>
      </c>
      <c r="AM429" s="176">
        <f t="shared" si="500"/>
        <v>1</v>
      </c>
      <c r="AN429" s="189">
        <f t="shared" si="501"/>
        <v>0</v>
      </c>
      <c r="AO429" s="181">
        <f t="shared" si="502"/>
        <v>0</v>
      </c>
      <c r="AP429" s="265"/>
      <c r="AQ429" s="169"/>
    </row>
    <row r="430" spans="2:43">
      <c r="B430" s="720">
        <v>274</v>
      </c>
      <c r="C430" s="703"/>
      <c r="D430" s="704"/>
      <c r="E430" s="705"/>
      <c r="F430" s="706"/>
      <c r="G430" s="671"/>
      <c r="H430" s="672"/>
      <c r="I430" s="673"/>
      <c r="J430" s="674"/>
      <c r="K430" s="675"/>
      <c r="L430" s="664"/>
      <c r="M430" s="710"/>
      <c r="N430" s="711"/>
      <c r="O430" s="712"/>
      <c r="P430" s="713"/>
      <c r="Q430" s="662"/>
      <c r="R430" s="663"/>
      <c r="S430" s="265"/>
      <c r="T430" s="714"/>
      <c r="U430" s="715"/>
      <c r="V430" s="714"/>
      <c r="W430" s="715"/>
      <c r="X430" s="714"/>
      <c r="Y430" s="715"/>
      <c r="Z430" s="714"/>
      <c r="AA430" s="715"/>
      <c r="AB430" s="265"/>
      <c r="AC430" s="713"/>
      <c r="AD430" s="716"/>
      <c r="AE430" s="712"/>
      <c r="AF430" s="664"/>
      <c r="AG430" s="262"/>
      <c r="AH430" s="662"/>
      <c r="AI430" s="712"/>
      <c r="AJ430" s="664"/>
      <c r="AK430" s="665"/>
      <c r="AL430" s="717"/>
      <c r="AM430" s="671"/>
      <c r="AN430" s="672"/>
      <c r="AO430" s="673"/>
      <c r="AP430" s="265"/>
      <c r="AQ430" s="718"/>
    </row>
    <row r="431" spans="2:43">
      <c r="B431" s="720">
        <v>275</v>
      </c>
      <c r="C431" s="703"/>
      <c r="D431" s="704"/>
      <c r="E431" s="705"/>
      <c r="F431" s="706"/>
      <c r="G431" s="671"/>
      <c r="H431" s="672"/>
      <c r="I431" s="673"/>
      <c r="J431" s="674"/>
      <c r="K431" s="675"/>
      <c r="L431" s="664"/>
      <c r="M431" s="710"/>
      <c r="N431" s="711"/>
      <c r="O431" s="712"/>
      <c r="P431" s="713"/>
      <c r="Q431" s="662"/>
      <c r="R431" s="663"/>
      <c r="S431" s="265"/>
      <c r="T431" s="714"/>
      <c r="U431" s="715"/>
      <c r="V431" s="714"/>
      <c r="W431" s="715"/>
      <c r="X431" s="714"/>
      <c r="Y431" s="715"/>
      <c r="Z431" s="714"/>
      <c r="AA431" s="715"/>
      <c r="AB431" s="265"/>
      <c r="AC431" s="713"/>
      <c r="AD431" s="716"/>
      <c r="AE431" s="712"/>
      <c r="AF431" s="664"/>
      <c r="AG431" s="262"/>
      <c r="AH431" s="662"/>
      <c r="AI431" s="712"/>
      <c r="AJ431" s="664"/>
      <c r="AK431" s="665"/>
      <c r="AL431" s="717"/>
      <c r="AM431" s="671"/>
      <c r="AN431" s="672"/>
      <c r="AO431" s="673"/>
      <c r="AP431" s="265"/>
      <c r="AQ431" s="718"/>
    </row>
    <row r="432" spans="2:43" ht="14.25" thickBot="1">
      <c r="B432" s="701">
        <v>276</v>
      </c>
      <c r="C432" s="653" t="s">
        <v>3417</v>
      </c>
      <c r="D432" s="46" t="str">
        <f>VLOOKUP(VLOOKUP($C432,舰娘数据_舰娘名基准全数据,3,0),数据转换_舰种,2,0)</f>
        <v>駆逐艦</v>
      </c>
      <c r="E432" s="175">
        <f>VLOOKUP(C432,舰娘数据_舰娘名基准全数据,IF($C$4 = "最终值(Lv.155)",12,10),0)</f>
        <v>27</v>
      </c>
      <c r="F432" s="184">
        <f>VLOOKUP(C432,舰娘数据_舰娘名基准全数据,IF($C$4 = "初期值",13,14),0)</f>
        <v>41</v>
      </c>
      <c r="G432" s="177">
        <f>VLOOKUP(C432,舰娘数据_舰娘名基准全数据,IF($C$4 = "初期值",15,16),0)</f>
        <v>68</v>
      </c>
      <c r="H432" s="190">
        <f>VLOOKUP(C432,舰娘数据_舰娘名基准全数据,IF($C$4 = "初期值",17,18),0)</f>
        <v>48</v>
      </c>
      <c r="I432" s="182">
        <f>VLOOKUP(C432,舰娘数据_舰娘名基准全数据,IF($C$4 = "初期值",19,20),0)</f>
        <v>38</v>
      </c>
      <c r="J432" s="179">
        <f>VLOOKUP(C432,舰娘数据_舰娘名基准全数据,IF($C$4 = "初期值",21,IF($C$4 = "最终值(Lv.99)",22,23)),0)</f>
        <v>96</v>
      </c>
      <c r="K432" s="44">
        <f>VLOOKUP(C432,舰娘数据_舰娘名基准全数据,IF($C$4 = "初期值",24,IF($C$4 = "最终值(Lv.99)",25,26)),0)</f>
        <v>119</v>
      </c>
      <c r="L432" s="659">
        <f>VLOOKUP(C432,舰娘数据_舰娘名基准全数据,IF($C$4 = "初期值",27,IF($C$4 = "最终值(Lv.99)",28,29)),0)</f>
        <v>61</v>
      </c>
      <c r="M432" s="188">
        <f>VLOOKUP(C432,舰娘数据_舰娘名基准全数据,IF($C$4 = "初期值",30,31),0)</f>
        <v>99</v>
      </c>
      <c r="N432" s="192">
        <f>VLOOKUP(C432,舰娘数据_舰娘名基准全数据,36,0)+VLOOKUP(C432,舰娘数据_舰娘名基准全数据,37,0)+VLOOKUP(C432,舰娘数据_舰娘名基准全数据,38,0)+VLOOKUP(C432,舰娘数据_舰娘名基准全数据,39,0)</f>
        <v>0</v>
      </c>
      <c r="O432" s="39" t="str">
        <f>VLOOKUP(VLOOKUP($C432,舰娘数据_舰娘名基准全数据,32,0),数据转换_速力,2,0)</f>
        <v>高速</v>
      </c>
      <c r="P432" s="186" t="str">
        <f>VLOOKUP(VLOOKUP($C432,舰娘数据_舰娘名基准全数据,33,0),数据转换_射程,2,0)</f>
        <v>短</v>
      </c>
      <c r="Q432" s="655">
        <f>VLOOKUP(C432,舰娘数据_舰娘名基准全数据,55,0)</f>
        <v>0</v>
      </c>
      <c r="R432" s="657">
        <f>VLOOKUP(C432,舰娘数据_舰娘名基准全数据,56,0)</f>
        <v>0</v>
      </c>
      <c r="S432" s="266"/>
      <c r="T432" s="556">
        <f>VLOOKUP(C432,舰娘数据_舰娘名基准全数据,36,0)</f>
        <v>0</v>
      </c>
      <c r="U432" s="557" t="str">
        <f>IF(VLOOKUP($C432,舰娘数据_舰娘名基准全数据,41,0)&gt;0,VLOOKUP(VLOOKUP($C432,舰娘数据_舰娘名基准全数据,41,0),舰娘装备数据_装备号基准全数据,2,0),"-")</f>
        <v>12cm単装砲</v>
      </c>
      <c r="V432" s="556">
        <f>VLOOKUP(C432,舰娘数据_舰娘名基准全数据,37,0)</f>
        <v>0</v>
      </c>
      <c r="W432" s="557" t="str">
        <f>IF(VLOOKUP($C432,舰娘数据_舰娘名基准全数据,42,0)&gt;0,VLOOKUP(VLOOKUP($C432,舰娘数据_舰娘名基准全数据,42,0),舰娘装备数据_装备号基准全数据,2,0),"-")</f>
        <v>53cm連装魚雷</v>
      </c>
      <c r="X432" s="556">
        <f>VLOOKUP(C432,舰娘数据_舰娘名基准全数据,38,0)</f>
        <v>0</v>
      </c>
      <c r="Y432" s="557" t="str">
        <f>IF(VLOOKUP($C432,舰娘数据_舰娘名基准全数据,43,0)&gt;0,VLOOKUP(VLOOKUP($C432,舰娘数据_舰娘名基准全数据,43,0),舰娘装备数据_装备号基准全数据,2,0),"-")</f>
        <v>22号対水上電探</v>
      </c>
      <c r="Z432" s="556">
        <f>VLOOKUP(C432,舰娘数据_舰娘名基准全数据,39,0)</f>
        <v>0</v>
      </c>
      <c r="AA432" s="557" t="str">
        <f>IF(VLOOKUP($C432,舰娘数据_舰娘名基准全数据,44,0)&gt;0,VLOOKUP(VLOOKUP($C432,舰娘数据_舰娘名基准全数据,44,0),舰娘装备数据_装备号基准全数据,2,0),"-")</f>
        <v>-</v>
      </c>
      <c r="AB432" s="266"/>
      <c r="AC432" s="186" t="str">
        <f>IF(VLOOKUP(C432,舰娘数据_舰娘名基准全数据,6,0)&gt;0,VLOOKUP(C432,舰娘数据_舰娘名基准全数据,6,0),"-")</f>
        <v>-</v>
      </c>
      <c r="AD432" s="268" t="str">
        <f>IF(VLOOKUP(C432,舰娘数据_舰娘名基准全数据,9,0)&gt;0,1,"-")</f>
        <v>-</v>
      </c>
      <c r="AE432" s="39" t="str">
        <f>IF(VLOOKUP(C432,舰娘数据_舰娘名基准全数据,7,0)&gt;0,VLOOKUP(C432,舰娘数据_舰娘名基准全数据,7,0),"-")</f>
        <v>-</v>
      </c>
      <c r="AF432" s="659" t="str">
        <f>IF(VLOOKUP(C432,舰娘数据_舰娘名基准全数据,8,0)&gt;0,VLOOKUP(C432,舰娘数据_舰娘名基准全数据,8,0),"-")</f>
        <v>-</v>
      </c>
      <c r="AG432" s="263"/>
      <c r="AH432" s="655">
        <f>VLOOKUP(C432,舰娘数据_舰娘名基准全数据,47,0)</f>
        <v>1</v>
      </c>
      <c r="AI432" s="39">
        <f>VLOOKUP(C432,舰娘数据_舰娘名基准全数据,48,0)</f>
        <v>1</v>
      </c>
      <c r="AJ432" s="659">
        <f>VLOOKUP(C432,舰娘数据_舰娘名基准全数据,49,0)</f>
        <v>4</v>
      </c>
      <c r="AK432" s="661">
        <f>VLOOKUP(C432,舰娘数据_舰娘名基准全数据,50,0)</f>
        <v>0</v>
      </c>
      <c r="AL432" s="260">
        <f>VLOOKUP(C432,舰娘数据_舰娘名基准全数据,51,0)</f>
        <v>1</v>
      </c>
      <c r="AM432" s="177">
        <f>VLOOKUP(C432,舰娘数据_舰娘名基准全数据,52,0)</f>
        <v>1</v>
      </c>
      <c r="AN432" s="190">
        <f>VLOOKUP(C432,舰娘数据_舰娘名基准全数据,53,0)</f>
        <v>0</v>
      </c>
      <c r="AO432" s="182">
        <f>VLOOKUP(C432,舰娘数据_舰娘名基准全数据,54,0)</f>
        <v>0</v>
      </c>
      <c r="AP432" s="266"/>
      <c r="AQ432" s="170"/>
    </row>
  </sheetData>
  <autoFilter ref="B7:AQ426"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</autoFilter>
  <mergeCells count="6">
    <mergeCell ref="AC6:AF6"/>
    <mergeCell ref="B3:C3"/>
    <mergeCell ref="D6:R6"/>
    <mergeCell ref="AH6:AK6"/>
    <mergeCell ref="AL6:AO6"/>
    <mergeCell ref="T6:AA6"/>
  </mergeCells>
  <phoneticPr fontId="2"/>
  <dataValidations count="1">
    <dataValidation type="list" allowBlank="1" showInputMessage="1" showErrorMessage="1" errorTitle="请选择所查询舰娘属性阶段" error="请选择所查询舰娘属性阶段" sqref="C4:C5">
      <formula1>舰娘属性阶段</formula1>
    </dataValidation>
  </dataValidations>
  <hyperlinks>
    <hyperlink ref="A1" location="首页!A1" display="返回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85"/>
  <sheetViews>
    <sheetView workbookViewId="0"/>
  </sheetViews>
  <sheetFormatPr defaultRowHeight="13.5"/>
  <cols>
    <col min="1" max="1" width="6.25" style="269" customWidth="1"/>
    <col min="2" max="5" width="10.625" style="269" customWidth="1"/>
    <col min="6" max="6" width="84.125" style="269" customWidth="1"/>
    <col min="7" max="7" width="9" style="269"/>
    <col min="8" max="13" width="10.625" style="269" customWidth="1"/>
    <col min="14" max="14" width="89.625" style="269" customWidth="1"/>
    <col min="15" max="16384" width="9" style="269"/>
  </cols>
  <sheetData>
    <row r="1" spans="1:8">
      <c r="A1" s="359" t="s">
        <v>1941</v>
      </c>
    </row>
    <row r="2" spans="1:8" ht="14.25" thickBot="1"/>
    <row r="3" spans="1:8">
      <c r="D3" s="544" t="s">
        <v>3088</v>
      </c>
      <c r="E3" s="545" t="s">
        <v>3135</v>
      </c>
      <c r="F3" s="546" t="s">
        <v>3136</v>
      </c>
    </row>
    <row r="4" spans="1:8">
      <c r="D4" s="516">
        <v>1.1805555555555555E-2</v>
      </c>
      <c r="E4" s="517" t="s">
        <v>3048</v>
      </c>
      <c r="F4" s="518" t="s">
        <v>3089</v>
      </c>
      <c r="H4" s="22" t="s">
        <v>3137</v>
      </c>
    </row>
    <row r="5" spans="1:8">
      <c r="D5" s="516">
        <v>1.2499999999999999E-2</v>
      </c>
      <c r="E5" s="517" t="s">
        <v>3049</v>
      </c>
      <c r="F5" s="518" t="s">
        <v>3050</v>
      </c>
      <c r="H5" s="22" t="s">
        <v>3138</v>
      </c>
    </row>
    <row r="6" spans="1:8">
      <c r="D6" s="516">
        <v>1.3888888888888888E-2</v>
      </c>
      <c r="E6" s="517"/>
      <c r="F6" s="518" t="s">
        <v>3051</v>
      </c>
      <c r="H6" s="22" t="s">
        <v>3139</v>
      </c>
    </row>
    <row r="7" spans="1:8">
      <c r="D7" s="516">
        <v>1.5277777777777777E-2</v>
      </c>
      <c r="E7" s="517"/>
      <c r="F7" s="518" t="s">
        <v>3052</v>
      </c>
      <c r="H7" s="22" t="s">
        <v>3140</v>
      </c>
    </row>
    <row r="8" spans="1:8">
      <c r="D8" s="516"/>
      <c r="E8" s="517" t="s">
        <v>3048</v>
      </c>
      <c r="F8" s="518" t="s">
        <v>3053</v>
      </c>
      <c r="H8" s="22"/>
    </row>
    <row r="9" spans="1:8">
      <c r="D9" s="516">
        <v>1.6666666666666666E-2</v>
      </c>
      <c r="E9" s="517" t="s">
        <v>3049</v>
      </c>
      <c r="F9" s="518" t="s">
        <v>3054</v>
      </c>
      <c r="H9" s="22" t="s">
        <v>3141</v>
      </c>
    </row>
    <row r="10" spans="1:8">
      <c r="D10" s="516">
        <v>2.0833333333333332E-2</v>
      </c>
      <c r="E10" s="517"/>
      <c r="F10" s="518" t="s">
        <v>3055</v>
      </c>
      <c r="H10" s="22" t="s">
        <v>3090</v>
      </c>
    </row>
    <row r="11" spans="1:8">
      <c r="D11" s="516">
        <v>4.1666666666666664E-2</v>
      </c>
      <c r="E11" s="517" t="s">
        <v>3056</v>
      </c>
      <c r="F11" s="518" t="s">
        <v>3091</v>
      </c>
      <c r="H11" s="22" t="s">
        <v>3092</v>
      </c>
    </row>
    <row r="12" spans="1:8">
      <c r="D12" s="516"/>
      <c r="E12" s="517" t="s">
        <v>3057</v>
      </c>
      <c r="F12" s="518" t="s">
        <v>3058</v>
      </c>
      <c r="H12" s="22"/>
    </row>
    <row r="13" spans="1:8">
      <c r="D13" s="516">
        <v>4.8611111111111112E-2</v>
      </c>
      <c r="E13" s="517" t="s">
        <v>3059</v>
      </c>
      <c r="F13" s="518" t="s">
        <v>407</v>
      </c>
      <c r="H13" s="22" t="s">
        <v>3142</v>
      </c>
    </row>
    <row r="14" spans="1:8">
      <c r="D14" s="516">
        <v>5.2083333333333336E-2</v>
      </c>
      <c r="E14" s="517" t="s">
        <v>3056</v>
      </c>
      <c r="F14" s="518" t="s">
        <v>3093</v>
      </c>
      <c r="H14" s="22" t="s">
        <v>3094</v>
      </c>
    </row>
    <row r="15" spans="1:8">
      <c r="D15" s="516">
        <v>5.5555555555555552E-2</v>
      </c>
      <c r="E15" s="517" t="s">
        <v>3057</v>
      </c>
      <c r="F15" s="518" t="s">
        <v>3060</v>
      </c>
      <c r="H15" s="22" t="s">
        <v>3092</v>
      </c>
    </row>
    <row r="16" spans="1:8">
      <c r="D16" s="516">
        <v>5.6944444444444443E-2</v>
      </c>
      <c r="E16" s="517" t="s">
        <v>3056</v>
      </c>
      <c r="F16" s="518" t="s">
        <v>3061</v>
      </c>
    </row>
    <row r="17" spans="4:17">
      <c r="D17" s="516">
        <v>5.9027777777777783E-2</v>
      </c>
      <c r="E17" s="517" t="s">
        <v>3057</v>
      </c>
      <c r="F17" s="518" t="s">
        <v>3062</v>
      </c>
      <c r="I17" s="269" t="s">
        <v>3095</v>
      </c>
    </row>
    <row r="18" spans="4:17">
      <c r="D18" s="516">
        <v>6.25E-2</v>
      </c>
      <c r="E18" s="517"/>
      <c r="F18" s="518" t="s">
        <v>3063</v>
      </c>
    </row>
    <row r="19" spans="4:17">
      <c r="D19" s="516">
        <v>8.3333333333333329E-2</v>
      </c>
      <c r="E19" s="517" t="s">
        <v>3064</v>
      </c>
      <c r="F19" s="518" t="s">
        <v>3096</v>
      </c>
    </row>
    <row r="20" spans="4:17">
      <c r="D20" s="516">
        <v>9.7222222222222224E-2</v>
      </c>
      <c r="E20" s="517" t="s">
        <v>3065</v>
      </c>
      <c r="F20" s="518" t="s">
        <v>3097</v>
      </c>
      <c r="O20" s="269" t="s">
        <v>3098</v>
      </c>
    </row>
    <row r="21" spans="4:17">
      <c r="D21" s="516">
        <v>0.10416666666666667</v>
      </c>
      <c r="E21" s="517" t="s">
        <v>3066</v>
      </c>
      <c r="F21" s="518" t="s">
        <v>3099</v>
      </c>
      <c r="Q21" s="269" t="s">
        <v>3095</v>
      </c>
    </row>
    <row r="22" spans="4:17">
      <c r="D22" s="516">
        <v>0.1111111111111111</v>
      </c>
      <c r="E22" s="517" t="s">
        <v>3064</v>
      </c>
      <c r="F22" s="518" t="s">
        <v>3067</v>
      </c>
    </row>
    <row r="23" spans="4:17">
      <c r="D23" s="516">
        <v>0.11805555555555557</v>
      </c>
      <c r="E23" s="517"/>
      <c r="F23" s="518" t="s">
        <v>3068</v>
      </c>
    </row>
    <row r="24" spans="4:17">
      <c r="D24" s="516">
        <v>0.125</v>
      </c>
      <c r="E24" s="517"/>
      <c r="F24" s="518" t="s">
        <v>3069</v>
      </c>
    </row>
    <row r="25" spans="4:17">
      <c r="D25" s="516">
        <v>0.1388888888888889</v>
      </c>
      <c r="E25" s="517" t="s">
        <v>1354</v>
      </c>
      <c r="F25" s="518" t="s">
        <v>3070</v>
      </c>
    </row>
    <row r="26" spans="4:17">
      <c r="D26" s="516">
        <v>0.16666666666666666</v>
      </c>
      <c r="E26" s="517" t="s">
        <v>3071</v>
      </c>
      <c r="F26" s="518" t="s">
        <v>3072</v>
      </c>
    </row>
    <row r="27" spans="4:17">
      <c r="D27" s="516">
        <v>0.17361111111111113</v>
      </c>
      <c r="E27" s="517" t="s">
        <v>3073</v>
      </c>
      <c r="F27" s="518" t="s">
        <v>3074</v>
      </c>
    </row>
    <row r="28" spans="4:17">
      <c r="D28" s="516">
        <v>0.18055555555555555</v>
      </c>
      <c r="E28" s="517" t="s">
        <v>3071</v>
      </c>
      <c r="F28" s="518" t="s">
        <v>3075</v>
      </c>
    </row>
    <row r="29" spans="4:17">
      <c r="D29" s="516"/>
      <c r="E29" s="517" t="s">
        <v>3073</v>
      </c>
      <c r="F29" s="518" t="s">
        <v>3076</v>
      </c>
    </row>
    <row r="30" spans="4:17">
      <c r="D30" s="516">
        <v>0.1875</v>
      </c>
      <c r="E30" s="517" t="s">
        <v>3071</v>
      </c>
      <c r="F30" s="518" t="s">
        <v>3077</v>
      </c>
    </row>
    <row r="31" spans="4:17">
      <c r="D31" s="516"/>
      <c r="E31" s="517" t="s">
        <v>3073</v>
      </c>
      <c r="F31" s="518" t="s">
        <v>291</v>
      </c>
    </row>
    <row r="32" spans="4:17">
      <c r="D32" s="516">
        <v>0.20833333333333334</v>
      </c>
      <c r="E32" s="517" t="s">
        <v>3071</v>
      </c>
      <c r="F32" s="518" t="s">
        <v>3100</v>
      </c>
    </row>
    <row r="33" spans="2:18">
      <c r="D33" s="516">
        <v>0.25</v>
      </c>
      <c r="E33" s="517" t="s">
        <v>3073</v>
      </c>
      <c r="F33" s="518" t="s">
        <v>3078</v>
      </c>
    </row>
    <row r="34" spans="2:18">
      <c r="D34" s="516">
        <v>0.27777777777777779</v>
      </c>
      <c r="E34" s="517" t="s">
        <v>1377</v>
      </c>
      <c r="F34" s="518" t="s">
        <v>3079</v>
      </c>
      <c r="R34" s="269" t="s">
        <v>3095</v>
      </c>
    </row>
    <row r="35" spans="2:18" ht="14.25" thickBot="1">
      <c r="D35" s="519">
        <v>0.33333333333333331</v>
      </c>
      <c r="E35" s="520" t="s">
        <v>3071</v>
      </c>
      <c r="F35" s="521" t="s">
        <v>3080</v>
      </c>
    </row>
    <row r="37" spans="2:18" ht="14.25" thickBot="1">
      <c r="B37" s="812" t="s">
        <v>3101</v>
      </c>
      <c r="C37" s="813"/>
      <c r="D37" s="813"/>
      <c r="E37" s="813"/>
      <c r="F37" s="813"/>
      <c r="H37" s="814" t="s">
        <v>3102</v>
      </c>
      <c r="I37" s="814"/>
      <c r="J37" s="814"/>
      <c r="K37" s="814"/>
      <c r="L37" s="814"/>
      <c r="M37" s="814"/>
      <c r="N37" s="814"/>
    </row>
    <row r="38" spans="2:18">
      <c r="B38" s="809" t="s">
        <v>3143</v>
      </c>
      <c r="C38" s="810"/>
      <c r="D38" s="810"/>
      <c r="E38" s="810"/>
      <c r="F38" s="811"/>
      <c r="H38" s="540" t="s">
        <v>3146</v>
      </c>
      <c r="I38" s="525"/>
      <c r="J38" s="525"/>
      <c r="K38" s="525"/>
      <c r="L38" s="525"/>
      <c r="M38" s="525"/>
      <c r="N38" s="526"/>
    </row>
    <row r="39" spans="2:18">
      <c r="B39" s="522" t="s">
        <v>3103</v>
      </c>
      <c r="C39" s="523"/>
      <c r="D39" s="523"/>
      <c r="E39" s="523"/>
      <c r="F39" s="524"/>
      <c r="H39" s="522" t="s">
        <v>3104</v>
      </c>
      <c r="I39" s="523"/>
      <c r="J39" s="523"/>
      <c r="K39" s="523"/>
      <c r="L39" s="523"/>
      <c r="M39" s="523"/>
      <c r="N39" s="524"/>
    </row>
    <row r="40" spans="2:18">
      <c r="B40" s="537" t="s">
        <v>1024</v>
      </c>
      <c r="C40" s="538" t="s">
        <v>1579</v>
      </c>
      <c r="D40" s="538" t="s">
        <v>3081</v>
      </c>
      <c r="E40" s="538" t="s">
        <v>3082</v>
      </c>
      <c r="F40" s="539" t="s">
        <v>3083</v>
      </c>
      <c r="H40" s="537" t="s">
        <v>1024</v>
      </c>
      <c r="I40" s="538" t="s">
        <v>1579</v>
      </c>
      <c r="J40" s="538" t="s">
        <v>3081</v>
      </c>
      <c r="K40" s="538" t="s">
        <v>3082</v>
      </c>
      <c r="L40" s="538" t="s">
        <v>3084</v>
      </c>
      <c r="M40" s="538" t="s">
        <v>3105</v>
      </c>
      <c r="N40" s="539" t="s">
        <v>3083</v>
      </c>
      <c r="P40" s="269" t="s">
        <v>3106</v>
      </c>
    </row>
    <row r="41" spans="2:18">
      <c r="B41" s="530">
        <v>30</v>
      </c>
      <c r="C41" s="531">
        <v>30</v>
      </c>
      <c r="D41" s="531">
        <v>30</v>
      </c>
      <c r="E41" s="531">
        <v>30</v>
      </c>
      <c r="F41" s="532" t="s">
        <v>3107</v>
      </c>
      <c r="H41" s="527">
        <v>1500</v>
      </c>
      <c r="I41" s="528">
        <v>1500</v>
      </c>
      <c r="J41" s="528">
        <v>2000</v>
      </c>
      <c r="K41" s="528">
        <v>1000</v>
      </c>
      <c r="L41" s="528">
        <v>1</v>
      </c>
      <c r="M41" s="528">
        <v>1</v>
      </c>
      <c r="N41" s="808" t="s">
        <v>3108</v>
      </c>
    </row>
    <row r="42" spans="2:18">
      <c r="B42" s="530">
        <v>250</v>
      </c>
      <c r="C42" s="531">
        <v>30</v>
      </c>
      <c r="D42" s="531">
        <v>200</v>
      </c>
      <c r="E42" s="531">
        <v>30</v>
      </c>
      <c r="F42" s="532" t="s">
        <v>3109</v>
      </c>
      <c r="H42" s="527">
        <v>1500</v>
      </c>
      <c r="I42" s="528">
        <v>1500</v>
      </c>
      <c r="J42" s="528">
        <v>2000</v>
      </c>
      <c r="K42" s="528">
        <v>1000</v>
      </c>
      <c r="L42" s="528">
        <v>20</v>
      </c>
      <c r="M42" s="528">
        <v>1</v>
      </c>
      <c r="N42" s="808"/>
    </row>
    <row r="43" spans="2:18">
      <c r="B43" s="530">
        <v>250</v>
      </c>
      <c r="C43" s="531">
        <v>130</v>
      </c>
      <c r="D43" s="531">
        <v>200</v>
      </c>
      <c r="E43" s="531">
        <v>30</v>
      </c>
      <c r="F43" s="532" t="s">
        <v>3110</v>
      </c>
      <c r="H43" s="522"/>
      <c r="I43" s="523"/>
      <c r="J43" s="523"/>
      <c r="K43" s="523"/>
      <c r="L43" s="523"/>
      <c r="M43" s="523"/>
      <c r="N43" s="524"/>
    </row>
    <row r="44" spans="2:18">
      <c r="B44" s="530">
        <v>270</v>
      </c>
      <c r="C44" s="531">
        <v>130</v>
      </c>
      <c r="D44" s="531">
        <v>330</v>
      </c>
      <c r="E44" s="531">
        <v>30</v>
      </c>
      <c r="F44" s="532" t="s">
        <v>3111</v>
      </c>
      <c r="H44" s="536" t="s">
        <v>3071</v>
      </c>
      <c r="I44" s="523"/>
      <c r="J44" s="523"/>
      <c r="K44" s="523"/>
      <c r="L44" s="523"/>
      <c r="M44" s="523"/>
      <c r="N44" s="524"/>
    </row>
    <row r="45" spans="2:18">
      <c r="B45" s="522"/>
      <c r="C45" s="523"/>
      <c r="D45" s="523"/>
      <c r="E45" s="523"/>
      <c r="F45" s="524"/>
      <c r="H45" s="522" t="s">
        <v>3112</v>
      </c>
      <c r="I45" s="523"/>
      <c r="J45" s="523"/>
      <c r="K45" s="523"/>
      <c r="L45" s="523"/>
      <c r="M45" s="523"/>
      <c r="N45" s="524"/>
    </row>
    <row r="46" spans="2:18">
      <c r="B46" s="536" t="s">
        <v>3145</v>
      </c>
      <c r="C46" s="523"/>
      <c r="D46" s="523"/>
      <c r="E46" s="523"/>
      <c r="F46" s="524"/>
      <c r="H46" s="537" t="s">
        <v>1024</v>
      </c>
      <c r="I46" s="538" t="s">
        <v>1579</v>
      </c>
      <c r="J46" s="538" t="s">
        <v>3081</v>
      </c>
      <c r="K46" s="538" t="s">
        <v>3082</v>
      </c>
      <c r="L46" s="538" t="s">
        <v>3084</v>
      </c>
      <c r="M46" s="538" t="s">
        <v>3105</v>
      </c>
      <c r="N46" s="539" t="s">
        <v>3083</v>
      </c>
    </row>
    <row r="47" spans="2:18">
      <c r="B47" s="522" t="s">
        <v>3113</v>
      </c>
      <c r="C47" s="523"/>
      <c r="D47" s="523"/>
      <c r="E47" s="523"/>
      <c r="F47" s="524"/>
      <c r="H47" s="527">
        <v>6000</v>
      </c>
      <c r="I47" s="528">
        <v>4000</v>
      </c>
      <c r="J47" s="528">
        <v>6000</v>
      </c>
      <c r="K47" s="528">
        <v>3000</v>
      </c>
      <c r="L47" s="528">
        <v>20</v>
      </c>
      <c r="M47" s="528">
        <v>1</v>
      </c>
      <c r="N47" s="808" t="s">
        <v>3114</v>
      </c>
    </row>
    <row r="48" spans="2:18">
      <c r="B48" s="537" t="s">
        <v>1024</v>
      </c>
      <c r="C48" s="538" t="s">
        <v>1579</v>
      </c>
      <c r="D48" s="538" t="s">
        <v>3081</v>
      </c>
      <c r="E48" s="538" t="s">
        <v>3082</v>
      </c>
      <c r="F48" s="539" t="s">
        <v>3083</v>
      </c>
      <c r="H48" s="527">
        <v>6000</v>
      </c>
      <c r="I48" s="528">
        <v>4000</v>
      </c>
      <c r="J48" s="528">
        <v>6000</v>
      </c>
      <c r="K48" s="528">
        <v>3000</v>
      </c>
      <c r="L48" s="528">
        <v>100</v>
      </c>
      <c r="M48" s="528">
        <v>1</v>
      </c>
      <c r="N48" s="808"/>
    </row>
    <row r="49" spans="2:14">
      <c r="B49" s="530">
        <v>30</v>
      </c>
      <c r="C49" s="531">
        <v>30</v>
      </c>
      <c r="D49" s="531">
        <v>30</v>
      </c>
      <c r="E49" s="531">
        <v>30</v>
      </c>
      <c r="F49" s="532" t="s">
        <v>3115</v>
      </c>
      <c r="H49" s="527">
        <v>4000</v>
      </c>
      <c r="I49" s="528">
        <v>6000</v>
      </c>
      <c r="J49" s="528">
        <v>6000</v>
      </c>
      <c r="K49" s="528">
        <v>3000</v>
      </c>
      <c r="L49" s="528">
        <v>20</v>
      </c>
      <c r="M49" s="528">
        <v>1</v>
      </c>
      <c r="N49" s="808"/>
    </row>
    <row r="50" spans="2:14">
      <c r="B50" s="530">
        <v>250</v>
      </c>
      <c r="C50" s="531">
        <v>30</v>
      </c>
      <c r="D50" s="531">
        <v>200</v>
      </c>
      <c r="E50" s="531">
        <v>30</v>
      </c>
      <c r="F50" s="532" t="s">
        <v>3116</v>
      </c>
      <c r="H50" s="527">
        <v>3000</v>
      </c>
      <c r="I50" s="528">
        <v>3000</v>
      </c>
      <c r="J50" s="528">
        <v>6000</v>
      </c>
      <c r="K50" s="528">
        <v>6500</v>
      </c>
      <c r="L50" s="528" t="s">
        <v>3085</v>
      </c>
      <c r="M50" s="528">
        <v>1</v>
      </c>
      <c r="N50" s="808"/>
    </row>
    <row r="51" spans="2:14">
      <c r="B51" s="522"/>
      <c r="C51" s="523"/>
      <c r="D51" s="523"/>
      <c r="E51" s="523"/>
      <c r="F51" s="524"/>
      <c r="H51" s="527">
        <v>6000</v>
      </c>
      <c r="I51" s="528">
        <v>5000</v>
      </c>
      <c r="J51" s="528">
        <v>7000</v>
      </c>
      <c r="K51" s="528">
        <v>2000</v>
      </c>
      <c r="L51" s="528" t="s">
        <v>3085</v>
      </c>
      <c r="M51" s="528">
        <v>1</v>
      </c>
      <c r="N51" s="808"/>
    </row>
    <row r="52" spans="2:14">
      <c r="B52" s="536" t="s">
        <v>3057</v>
      </c>
      <c r="C52" s="523"/>
      <c r="D52" s="523"/>
      <c r="E52" s="523"/>
      <c r="F52" s="524"/>
      <c r="H52" s="527">
        <v>4000</v>
      </c>
      <c r="I52" s="528">
        <v>6000</v>
      </c>
      <c r="J52" s="528">
        <v>6000</v>
      </c>
      <c r="K52" s="528">
        <v>2000</v>
      </c>
      <c r="L52" s="528">
        <v>20</v>
      </c>
      <c r="M52" s="528">
        <v>1</v>
      </c>
      <c r="N52" s="808"/>
    </row>
    <row r="53" spans="2:14">
      <c r="B53" s="522" t="s">
        <v>3117</v>
      </c>
      <c r="C53" s="523"/>
      <c r="D53" s="523"/>
      <c r="E53" s="523"/>
      <c r="F53" s="524"/>
      <c r="H53" s="522"/>
      <c r="I53" s="523"/>
      <c r="J53" s="523"/>
      <c r="K53" s="523"/>
      <c r="L53" s="523"/>
      <c r="M53" s="523"/>
      <c r="N53" s="524"/>
    </row>
    <row r="54" spans="2:14">
      <c r="B54" s="537" t="s">
        <v>1024</v>
      </c>
      <c r="C54" s="538" t="s">
        <v>1579</v>
      </c>
      <c r="D54" s="538" t="s">
        <v>3081</v>
      </c>
      <c r="E54" s="538" t="s">
        <v>3082</v>
      </c>
      <c r="F54" s="539" t="s">
        <v>3083</v>
      </c>
      <c r="H54" s="536" t="s">
        <v>3118</v>
      </c>
      <c r="I54" s="523"/>
      <c r="J54" s="523"/>
      <c r="K54" s="523"/>
      <c r="L54" s="523"/>
      <c r="M54" s="523"/>
      <c r="N54" s="524"/>
    </row>
    <row r="55" spans="2:14">
      <c r="B55" s="530">
        <v>250</v>
      </c>
      <c r="C55" s="531">
        <v>30</v>
      </c>
      <c r="D55" s="531">
        <v>200</v>
      </c>
      <c r="E55" s="531">
        <v>30</v>
      </c>
      <c r="F55" s="532" t="s">
        <v>3119</v>
      </c>
      <c r="H55" s="522"/>
      <c r="I55" s="523"/>
      <c r="J55" s="523"/>
      <c r="K55" s="523"/>
      <c r="L55" s="523"/>
      <c r="M55" s="523"/>
      <c r="N55" s="524"/>
    </row>
    <row r="56" spans="2:14">
      <c r="B56" s="530">
        <v>270</v>
      </c>
      <c r="C56" s="531">
        <v>130</v>
      </c>
      <c r="D56" s="531">
        <v>330</v>
      </c>
      <c r="E56" s="531">
        <v>30</v>
      </c>
      <c r="F56" s="532" t="s">
        <v>3110</v>
      </c>
      <c r="H56" s="537" t="s">
        <v>1024</v>
      </c>
      <c r="I56" s="538" t="s">
        <v>1579</v>
      </c>
      <c r="J56" s="538" t="s">
        <v>3081</v>
      </c>
      <c r="K56" s="538" t="s">
        <v>3082</v>
      </c>
      <c r="L56" s="538" t="s">
        <v>3084</v>
      </c>
      <c r="M56" s="538" t="s">
        <v>3105</v>
      </c>
      <c r="N56" s="539" t="s">
        <v>3083</v>
      </c>
    </row>
    <row r="57" spans="2:14">
      <c r="B57" s="530">
        <v>400</v>
      </c>
      <c r="C57" s="531">
        <v>30</v>
      </c>
      <c r="D57" s="531">
        <v>600</v>
      </c>
      <c r="E57" s="531">
        <v>30</v>
      </c>
      <c r="F57" s="532" t="s">
        <v>3120</v>
      </c>
      <c r="H57" s="527">
        <v>4000</v>
      </c>
      <c r="I57" s="528">
        <v>2000</v>
      </c>
      <c r="J57" s="528">
        <v>5000</v>
      </c>
      <c r="K57" s="528">
        <v>7000</v>
      </c>
      <c r="L57" s="528">
        <v>20</v>
      </c>
      <c r="M57" s="528">
        <v>1</v>
      </c>
      <c r="N57" s="808" t="s">
        <v>3121</v>
      </c>
    </row>
    <row r="58" spans="2:14">
      <c r="B58" s="522"/>
      <c r="C58" s="523"/>
      <c r="D58" s="523"/>
      <c r="E58" s="523"/>
      <c r="F58" s="524"/>
      <c r="H58" s="527">
        <v>4000</v>
      </c>
      <c r="I58" s="528">
        <v>2000</v>
      </c>
      <c r="J58" s="528">
        <v>5000</v>
      </c>
      <c r="K58" s="528">
        <v>6000</v>
      </c>
      <c r="L58" s="528">
        <v>20</v>
      </c>
      <c r="M58" s="528">
        <v>1</v>
      </c>
      <c r="N58" s="808"/>
    </row>
    <row r="59" spans="2:14">
      <c r="B59" s="536" t="s">
        <v>3144</v>
      </c>
      <c r="C59" s="523"/>
      <c r="D59" s="523"/>
      <c r="E59" s="523"/>
      <c r="F59" s="524"/>
      <c r="H59" s="527">
        <v>3500</v>
      </c>
      <c r="I59" s="528">
        <v>3500</v>
      </c>
      <c r="J59" s="528">
        <v>6000</v>
      </c>
      <c r="K59" s="528">
        <v>6000</v>
      </c>
      <c r="L59" s="528">
        <v>20</v>
      </c>
      <c r="M59" s="528">
        <v>1</v>
      </c>
      <c r="N59" s="808"/>
    </row>
    <row r="60" spans="2:14">
      <c r="B60" s="522" t="s">
        <v>3122</v>
      </c>
      <c r="C60" s="523"/>
      <c r="D60" s="523"/>
      <c r="E60" s="523"/>
      <c r="F60" s="524"/>
      <c r="H60" s="527">
        <v>4000</v>
      </c>
      <c r="I60" s="528">
        <v>2000</v>
      </c>
      <c r="J60" s="528">
        <v>5000</v>
      </c>
      <c r="K60" s="528">
        <v>5200</v>
      </c>
      <c r="L60" s="528">
        <v>20</v>
      </c>
      <c r="M60" s="528">
        <v>1</v>
      </c>
      <c r="N60" s="808"/>
    </row>
    <row r="61" spans="2:14">
      <c r="B61" s="537" t="s">
        <v>1024</v>
      </c>
      <c r="C61" s="538" t="s">
        <v>1579</v>
      </c>
      <c r="D61" s="538" t="s">
        <v>3081</v>
      </c>
      <c r="E61" s="538" t="s">
        <v>3082</v>
      </c>
      <c r="F61" s="539" t="s">
        <v>3083</v>
      </c>
      <c r="H61" s="527">
        <v>4000</v>
      </c>
      <c r="I61" s="528">
        <v>2000</v>
      </c>
      <c r="J61" s="528">
        <v>5000</v>
      </c>
      <c r="K61" s="528">
        <v>5500</v>
      </c>
      <c r="L61" s="528">
        <v>20</v>
      </c>
      <c r="M61" s="528">
        <v>1</v>
      </c>
      <c r="N61" s="808"/>
    </row>
    <row r="62" spans="2:14">
      <c r="B62" s="530">
        <v>400</v>
      </c>
      <c r="C62" s="531">
        <v>30</v>
      </c>
      <c r="D62" s="531">
        <v>600</v>
      </c>
      <c r="E62" s="531">
        <v>30</v>
      </c>
      <c r="F62" s="532" t="s">
        <v>3123</v>
      </c>
      <c r="H62" s="527">
        <v>3800</v>
      </c>
      <c r="I62" s="528">
        <v>2500</v>
      </c>
      <c r="J62" s="528">
        <v>5000</v>
      </c>
      <c r="K62" s="528">
        <v>4200</v>
      </c>
      <c r="L62" s="528">
        <v>20</v>
      </c>
      <c r="M62" s="528">
        <v>1</v>
      </c>
      <c r="N62" s="808"/>
    </row>
    <row r="63" spans="2:14">
      <c r="B63" s="530">
        <v>400</v>
      </c>
      <c r="C63" s="531">
        <v>100</v>
      </c>
      <c r="D63" s="531">
        <v>600</v>
      </c>
      <c r="E63" s="531">
        <v>30</v>
      </c>
      <c r="F63" s="532" t="s">
        <v>3124</v>
      </c>
      <c r="H63" s="522"/>
      <c r="I63" s="523"/>
      <c r="J63" s="523"/>
      <c r="K63" s="523"/>
      <c r="L63" s="523"/>
      <c r="M63" s="523"/>
      <c r="N63" s="524"/>
    </row>
    <row r="64" spans="2:14">
      <c r="B64" s="530">
        <v>400</v>
      </c>
      <c r="C64" s="531">
        <v>600</v>
      </c>
      <c r="D64" s="531">
        <v>600</v>
      </c>
      <c r="E64" s="531">
        <v>30</v>
      </c>
      <c r="F64" s="532"/>
      <c r="H64" s="536" t="s">
        <v>409</v>
      </c>
      <c r="I64" s="523"/>
      <c r="J64" s="523"/>
      <c r="K64" s="523"/>
      <c r="L64" s="523"/>
      <c r="M64" s="523"/>
      <c r="N64" s="524"/>
    </row>
    <row r="65" spans="2:14">
      <c r="B65" s="530">
        <v>520</v>
      </c>
      <c r="C65" s="531">
        <v>130</v>
      </c>
      <c r="D65" s="531">
        <v>680</v>
      </c>
      <c r="E65" s="531">
        <v>40</v>
      </c>
      <c r="F65" s="532"/>
      <c r="H65" s="522" t="s">
        <v>3125</v>
      </c>
      <c r="I65" s="523"/>
      <c r="J65" s="523"/>
      <c r="K65" s="523"/>
      <c r="L65" s="523"/>
      <c r="M65" s="523"/>
      <c r="N65" s="524"/>
    </row>
    <row r="66" spans="2:14">
      <c r="B66" s="530">
        <v>400</v>
      </c>
      <c r="C66" s="531">
        <v>100</v>
      </c>
      <c r="D66" s="531">
        <v>600</v>
      </c>
      <c r="E66" s="531">
        <v>30</v>
      </c>
      <c r="F66" s="532"/>
      <c r="H66" s="537" t="s">
        <v>1024</v>
      </c>
      <c r="I66" s="538" t="s">
        <v>1579</v>
      </c>
      <c r="J66" s="538" t="s">
        <v>3081</v>
      </c>
      <c r="K66" s="538" t="s">
        <v>3082</v>
      </c>
      <c r="L66" s="538" t="s">
        <v>3084</v>
      </c>
      <c r="M66" s="538" t="s">
        <v>3086</v>
      </c>
      <c r="N66" s="539" t="s">
        <v>3083</v>
      </c>
    </row>
    <row r="67" spans="2:14">
      <c r="B67" s="522"/>
      <c r="C67" s="523"/>
      <c r="D67" s="523"/>
      <c r="E67" s="523"/>
      <c r="F67" s="524"/>
      <c r="H67" s="527">
        <v>4000</v>
      </c>
      <c r="I67" s="528">
        <v>6000</v>
      </c>
      <c r="J67" s="528">
        <v>6000</v>
      </c>
      <c r="K67" s="528">
        <v>2000</v>
      </c>
      <c r="L67" s="528">
        <v>20</v>
      </c>
      <c r="M67" s="528" t="s">
        <v>3087</v>
      </c>
      <c r="N67" s="529" t="s">
        <v>3126</v>
      </c>
    </row>
    <row r="68" spans="2:14">
      <c r="B68" s="536" t="s">
        <v>3118</v>
      </c>
      <c r="C68" s="523"/>
      <c r="D68" s="523"/>
      <c r="E68" s="523"/>
      <c r="F68" s="524"/>
      <c r="H68" s="527">
        <v>4000</v>
      </c>
      <c r="I68" s="528">
        <v>6000</v>
      </c>
      <c r="J68" s="528">
        <v>6000</v>
      </c>
      <c r="K68" s="528">
        <v>3000</v>
      </c>
      <c r="L68" s="528">
        <v>20</v>
      </c>
      <c r="M68" s="528" t="s">
        <v>3087</v>
      </c>
      <c r="N68" s="529"/>
    </row>
    <row r="69" spans="2:14">
      <c r="B69" s="522" t="s">
        <v>3127</v>
      </c>
      <c r="C69" s="523"/>
      <c r="D69" s="523"/>
      <c r="E69" s="523"/>
      <c r="F69" s="524"/>
      <c r="H69" s="527">
        <v>6000</v>
      </c>
      <c r="I69" s="528">
        <v>4000</v>
      </c>
      <c r="J69" s="528">
        <v>5500</v>
      </c>
      <c r="K69" s="528">
        <v>3000</v>
      </c>
      <c r="L69" s="528">
        <v>20</v>
      </c>
      <c r="M69" s="528" t="s">
        <v>3087</v>
      </c>
      <c r="N69" s="529"/>
    </row>
    <row r="70" spans="2:14">
      <c r="B70" s="537" t="s">
        <v>1024</v>
      </c>
      <c r="C70" s="538" t="s">
        <v>1579</v>
      </c>
      <c r="D70" s="538" t="s">
        <v>3081</v>
      </c>
      <c r="E70" s="538" t="s">
        <v>3082</v>
      </c>
      <c r="F70" s="539" t="s">
        <v>3083</v>
      </c>
      <c r="H70" s="527">
        <v>3500</v>
      </c>
      <c r="I70" s="528">
        <v>3500</v>
      </c>
      <c r="J70" s="528">
        <v>4000</v>
      </c>
      <c r="K70" s="528">
        <v>2000</v>
      </c>
      <c r="L70" s="528">
        <v>20</v>
      </c>
      <c r="M70" s="528" t="s">
        <v>3087</v>
      </c>
      <c r="N70" s="529"/>
    </row>
    <row r="71" spans="2:14">
      <c r="B71" s="530">
        <v>300</v>
      </c>
      <c r="C71" s="531">
        <v>30</v>
      </c>
      <c r="D71" s="531">
        <v>400</v>
      </c>
      <c r="E71" s="531">
        <v>300</v>
      </c>
      <c r="F71" s="532" t="s">
        <v>3128</v>
      </c>
      <c r="H71" s="527">
        <v>4000</v>
      </c>
      <c r="I71" s="528">
        <v>2000</v>
      </c>
      <c r="J71" s="528">
        <v>6000</v>
      </c>
      <c r="K71" s="528">
        <v>7000</v>
      </c>
      <c r="L71" s="528">
        <v>1</v>
      </c>
      <c r="M71" s="528" t="s">
        <v>3087</v>
      </c>
      <c r="N71" s="529"/>
    </row>
    <row r="72" spans="2:14">
      <c r="B72" s="530">
        <v>350</v>
      </c>
      <c r="C72" s="531">
        <v>30</v>
      </c>
      <c r="D72" s="531">
        <v>400</v>
      </c>
      <c r="E72" s="531">
        <v>350</v>
      </c>
      <c r="F72" s="532" t="s">
        <v>3124</v>
      </c>
      <c r="H72" s="527">
        <v>4500</v>
      </c>
      <c r="I72" s="528">
        <v>5000</v>
      </c>
      <c r="J72" s="528">
        <v>6000</v>
      </c>
      <c r="K72" s="528">
        <v>2500</v>
      </c>
      <c r="L72" s="528">
        <v>1</v>
      </c>
      <c r="M72" s="528">
        <v>1</v>
      </c>
      <c r="N72" s="529"/>
    </row>
    <row r="73" spans="2:14">
      <c r="B73" s="530">
        <v>300</v>
      </c>
      <c r="C73" s="531">
        <v>30</v>
      </c>
      <c r="D73" s="531">
        <v>600</v>
      </c>
      <c r="E73" s="531">
        <v>400</v>
      </c>
      <c r="F73" s="532"/>
      <c r="H73" s="527">
        <v>4000</v>
      </c>
      <c r="I73" s="528">
        <v>5900</v>
      </c>
      <c r="J73" s="528">
        <v>6000</v>
      </c>
      <c r="K73" s="528">
        <v>2000</v>
      </c>
      <c r="L73" s="528">
        <v>1</v>
      </c>
      <c r="M73" s="528">
        <v>1</v>
      </c>
      <c r="N73" s="529"/>
    </row>
    <row r="74" spans="2:14">
      <c r="B74" s="530">
        <v>300</v>
      </c>
      <c r="C74" s="531">
        <v>300</v>
      </c>
      <c r="D74" s="531">
        <v>600</v>
      </c>
      <c r="E74" s="531">
        <v>600</v>
      </c>
      <c r="F74" s="532"/>
      <c r="H74" s="527">
        <v>6500</v>
      </c>
      <c r="I74" s="528">
        <v>4000</v>
      </c>
      <c r="J74" s="528">
        <v>6000</v>
      </c>
      <c r="K74" s="528">
        <v>2500</v>
      </c>
      <c r="L74" s="528">
        <v>1</v>
      </c>
      <c r="M74" s="528">
        <v>1</v>
      </c>
      <c r="N74" s="529"/>
    </row>
    <row r="75" spans="2:14">
      <c r="B75" s="530">
        <v>300</v>
      </c>
      <c r="C75" s="531">
        <v>30</v>
      </c>
      <c r="D75" s="531">
        <v>500</v>
      </c>
      <c r="E75" s="531">
        <v>400</v>
      </c>
      <c r="F75" s="532"/>
      <c r="H75" s="527">
        <v>3000</v>
      </c>
      <c r="I75" s="528">
        <v>3000</v>
      </c>
      <c r="J75" s="528">
        <v>4000</v>
      </c>
      <c r="K75" s="528">
        <v>2000</v>
      </c>
      <c r="L75" s="528">
        <v>1</v>
      </c>
      <c r="M75" s="528">
        <v>1</v>
      </c>
      <c r="N75" s="529" t="s">
        <v>3129</v>
      </c>
    </row>
    <row r="76" spans="2:14">
      <c r="B76" s="530">
        <v>300</v>
      </c>
      <c r="C76" s="531">
        <v>30</v>
      </c>
      <c r="D76" s="531">
        <v>999</v>
      </c>
      <c r="E76" s="531">
        <v>400</v>
      </c>
      <c r="F76" s="532"/>
      <c r="H76" s="522"/>
      <c r="I76" s="523"/>
      <c r="J76" s="523"/>
      <c r="K76" s="523"/>
      <c r="L76" s="523"/>
      <c r="M76" s="523"/>
      <c r="N76" s="524"/>
    </row>
    <row r="77" spans="2:14">
      <c r="B77" s="530">
        <v>400</v>
      </c>
      <c r="C77" s="531">
        <v>200</v>
      </c>
      <c r="D77" s="531">
        <v>500</v>
      </c>
      <c r="E77" s="531">
        <v>700</v>
      </c>
      <c r="F77" s="532"/>
      <c r="H77" s="536" t="s">
        <v>416</v>
      </c>
      <c r="I77" s="523"/>
      <c r="J77" s="523"/>
      <c r="K77" s="523"/>
      <c r="L77" s="523"/>
      <c r="M77" s="523"/>
      <c r="N77" s="524"/>
    </row>
    <row r="78" spans="2:14">
      <c r="B78" s="522"/>
      <c r="C78" s="523"/>
      <c r="D78" s="523"/>
      <c r="E78" s="523"/>
      <c r="F78" s="524"/>
      <c r="H78" s="522" t="s">
        <v>3130</v>
      </c>
      <c r="I78" s="523"/>
      <c r="J78" s="523"/>
      <c r="K78" s="523"/>
      <c r="L78" s="523"/>
      <c r="M78" s="523"/>
      <c r="N78" s="524"/>
    </row>
    <row r="79" spans="2:14">
      <c r="B79" s="536" t="s">
        <v>3048</v>
      </c>
      <c r="C79" s="523"/>
      <c r="D79" s="523"/>
      <c r="E79" s="523"/>
      <c r="F79" s="524"/>
      <c r="H79" s="537" t="s">
        <v>1024</v>
      </c>
      <c r="I79" s="538" t="s">
        <v>1579</v>
      </c>
      <c r="J79" s="538" t="s">
        <v>3081</v>
      </c>
      <c r="K79" s="538" t="s">
        <v>3082</v>
      </c>
      <c r="L79" s="538" t="s">
        <v>3084</v>
      </c>
      <c r="M79" s="538" t="s">
        <v>3086</v>
      </c>
      <c r="N79" s="539" t="s">
        <v>3083</v>
      </c>
    </row>
    <row r="80" spans="2:14">
      <c r="B80" s="522" t="s">
        <v>3131</v>
      </c>
      <c r="C80" s="523"/>
      <c r="D80" s="523"/>
      <c r="E80" s="523"/>
      <c r="F80" s="524"/>
      <c r="H80" s="527">
        <v>3800</v>
      </c>
      <c r="I80" s="528">
        <v>2500</v>
      </c>
      <c r="J80" s="528">
        <v>5000</v>
      </c>
      <c r="K80" s="528">
        <v>4200</v>
      </c>
      <c r="L80" s="528" t="s">
        <v>3132</v>
      </c>
      <c r="M80" s="528">
        <v>1</v>
      </c>
      <c r="N80" s="529"/>
    </row>
    <row r="81" spans="2:14">
      <c r="B81" s="537" t="s">
        <v>1024</v>
      </c>
      <c r="C81" s="538" t="s">
        <v>1579</v>
      </c>
      <c r="D81" s="538" t="s">
        <v>3081</v>
      </c>
      <c r="E81" s="538" t="s">
        <v>3082</v>
      </c>
      <c r="F81" s="539" t="s">
        <v>3083</v>
      </c>
      <c r="H81" s="527">
        <v>4000</v>
      </c>
      <c r="I81" s="528">
        <v>4000</v>
      </c>
      <c r="J81" s="528">
        <v>5000</v>
      </c>
      <c r="K81" s="528">
        <v>2000</v>
      </c>
      <c r="L81" s="528" t="s">
        <v>3133</v>
      </c>
      <c r="M81" s="528">
        <v>1</v>
      </c>
      <c r="N81" s="529"/>
    </row>
    <row r="82" spans="2:14">
      <c r="B82" s="530">
        <v>250</v>
      </c>
      <c r="C82" s="531">
        <v>30</v>
      </c>
      <c r="D82" s="531">
        <v>200</v>
      </c>
      <c r="E82" s="531">
        <v>30</v>
      </c>
      <c r="F82" s="532" t="s">
        <v>3134</v>
      </c>
      <c r="H82" s="527">
        <v>3000</v>
      </c>
      <c r="I82" s="528">
        <v>4200</v>
      </c>
      <c r="J82" s="528">
        <v>4200</v>
      </c>
      <c r="K82" s="528">
        <v>2000</v>
      </c>
      <c r="L82" s="528" t="s">
        <v>3133</v>
      </c>
      <c r="M82" s="528">
        <v>1</v>
      </c>
      <c r="N82" s="529"/>
    </row>
    <row r="83" spans="2:14">
      <c r="B83" s="530">
        <v>250</v>
      </c>
      <c r="C83" s="531">
        <v>130</v>
      </c>
      <c r="D83" s="531">
        <v>200</v>
      </c>
      <c r="E83" s="531">
        <v>30</v>
      </c>
      <c r="F83" s="532" t="s">
        <v>3124</v>
      </c>
      <c r="H83" s="527">
        <v>4000</v>
      </c>
      <c r="I83" s="528">
        <v>2000</v>
      </c>
      <c r="J83" s="528">
        <v>6000</v>
      </c>
      <c r="K83" s="528">
        <v>7000</v>
      </c>
      <c r="L83" s="528">
        <v>1</v>
      </c>
      <c r="M83" s="528">
        <v>1</v>
      </c>
      <c r="N83" s="529"/>
    </row>
    <row r="84" spans="2:14" ht="14.25" thickBot="1">
      <c r="B84" s="530">
        <v>300</v>
      </c>
      <c r="C84" s="531">
        <v>100</v>
      </c>
      <c r="D84" s="531">
        <v>100</v>
      </c>
      <c r="E84" s="531">
        <v>30</v>
      </c>
      <c r="F84" s="532"/>
      <c r="H84" s="541">
        <v>4000</v>
      </c>
      <c r="I84" s="542">
        <v>2000</v>
      </c>
      <c r="J84" s="542">
        <v>5000</v>
      </c>
      <c r="K84" s="542">
        <v>5200</v>
      </c>
      <c r="L84" s="542" t="s">
        <v>3133</v>
      </c>
      <c r="M84" s="542">
        <v>1</v>
      </c>
      <c r="N84" s="543"/>
    </row>
    <row r="85" spans="2:14" ht="14.25" thickBot="1">
      <c r="B85" s="534">
        <v>270</v>
      </c>
      <c r="C85" s="535">
        <v>130</v>
      </c>
      <c r="D85" s="535">
        <v>330</v>
      </c>
      <c r="E85" s="535">
        <v>30</v>
      </c>
      <c r="F85" s="533"/>
    </row>
  </sheetData>
  <mergeCells count="6">
    <mergeCell ref="N57:N62"/>
    <mergeCell ref="B38:F38"/>
    <mergeCell ref="B37:F37"/>
    <mergeCell ref="H37:N37"/>
    <mergeCell ref="N47:N52"/>
    <mergeCell ref="N41:N42"/>
  </mergeCells>
  <phoneticPr fontId="2"/>
  <hyperlinks>
    <hyperlink ref="A1" location="首页!A1" display="返回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88"/>
  <sheetViews>
    <sheetView workbookViewId="0">
      <pane xSplit="3" ySplit="4" topLeftCell="D144" activePane="bottomRight" state="frozen"/>
      <selection pane="topRight" activeCell="D1" sqref="D1"/>
      <selection pane="bottomLeft" activeCell="A5" sqref="A5"/>
      <selection pane="bottomRight" activeCell="U181" sqref="U181"/>
    </sheetView>
  </sheetViews>
  <sheetFormatPr defaultRowHeight="13.5"/>
  <cols>
    <col min="1" max="1" width="6.25" customWidth="1"/>
    <col min="2" max="2" width="6.25" style="28" customWidth="1"/>
    <col min="3" max="3" width="25" style="28" customWidth="1"/>
    <col min="4" max="4" width="6.25" style="28" customWidth="1"/>
    <col min="5" max="5" width="12.5" style="28" customWidth="1"/>
    <col min="6" max="19" width="6.25" style="28" customWidth="1"/>
  </cols>
  <sheetData>
    <row r="1" spans="1:19">
      <c r="A1" s="359" t="s">
        <v>1941</v>
      </c>
    </row>
    <row r="2" spans="1:19" ht="14.25" thickBot="1"/>
    <row r="3" spans="1:19">
      <c r="B3" s="503"/>
      <c r="C3" s="504"/>
      <c r="D3" s="684"/>
      <c r="E3" s="505"/>
      <c r="F3" s="815" t="s">
        <v>1550</v>
      </c>
      <c r="G3" s="816"/>
      <c r="H3" s="816"/>
      <c r="I3" s="816"/>
      <c r="J3" s="816"/>
      <c r="K3" s="816"/>
      <c r="L3" s="816"/>
      <c r="M3" s="816"/>
      <c r="N3" s="816"/>
      <c r="O3" s="817"/>
      <c r="P3" s="818" t="s">
        <v>1551</v>
      </c>
      <c r="Q3" s="816"/>
      <c r="R3" s="816"/>
      <c r="S3" s="819"/>
    </row>
    <row r="4" spans="1:19" ht="14.25" thickBot="1">
      <c r="B4" s="506" t="s">
        <v>1547</v>
      </c>
      <c r="C4" s="507" t="s">
        <v>1548</v>
      </c>
      <c r="D4" s="685" t="s">
        <v>1537</v>
      </c>
      <c r="E4" s="508" t="s">
        <v>1549</v>
      </c>
      <c r="F4" s="200" t="s">
        <v>777</v>
      </c>
      <c r="G4" s="201" t="s">
        <v>1541</v>
      </c>
      <c r="H4" s="203" t="s">
        <v>1552</v>
      </c>
      <c r="I4" s="206" t="s">
        <v>780</v>
      </c>
      <c r="J4" s="212" t="s">
        <v>1553</v>
      </c>
      <c r="K4" s="211" t="s">
        <v>1540</v>
      </c>
      <c r="L4" s="213" t="s">
        <v>1554</v>
      </c>
      <c r="M4" s="214" t="s">
        <v>785</v>
      </c>
      <c r="N4" s="209" t="s">
        <v>786</v>
      </c>
      <c r="O4" s="215" t="s">
        <v>115</v>
      </c>
      <c r="P4" s="219" t="s">
        <v>59</v>
      </c>
      <c r="Q4" s="220" t="s">
        <v>1538</v>
      </c>
      <c r="R4" s="221" t="s">
        <v>1555</v>
      </c>
      <c r="S4" s="222" t="s">
        <v>1539</v>
      </c>
    </row>
    <row r="5" spans="1:19">
      <c r="B5" s="113">
        <f>舰娘装备数据!$B5</f>
        <v>1</v>
      </c>
      <c r="C5" s="114" t="str">
        <f>舰娘装备数据!$D5</f>
        <v>12cm単装砲</v>
      </c>
      <c r="D5" s="250">
        <f>舰娘装备数据!$T5</f>
        <v>0</v>
      </c>
      <c r="E5" s="253" t="str">
        <f>VLOOKUP(舰娘装备数据!$G5,数据转换_装备种3,2,0)</f>
        <v>小口径主砲</v>
      </c>
      <c r="F5" s="198">
        <f>IF(舰娘装备数据!$I5 &lt;&gt; 0,舰娘装备数据!$I5,"")</f>
        <v>1</v>
      </c>
      <c r="G5" s="202" t="str">
        <f>IF(舰娘装备数据!$J5 &lt;&gt; 0,舰娘装备数据!$J5,"")</f>
        <v/>
      </c>
      <c r="H5" s="204">
        <f>IF(舰娘装备数据!$K5 &lt;&gt; 0,舰娘装备数据!$K5,"")</f>
        <v>1</v>
      </c>
      <c r="I5" s="207" t="str">
        <f>IF(舰娘装备数据!$L5 &lt;&gt; 0,舰娘装备数据!$L5,"")</f>
        <v/>
      </c>
      <c r="J5" s="208" t="str">
        <f>IF(舰娘装备数据!$M5 &lt;&gt; 0,舰娘装备数据!$M5,"")</f>
        <v/>
      </c>
      <c r="K5" s="116" t="str">
        <f>IF(舰娘装备数据!$N5 &lt;&gt; 0,舰娘装备数据!$N5,"")</f>
        <v/>
      </c>
      <c r="L5" s="118" t="str">
        <f>IF(舰娘装备数据!$O5 &lt;&gt; 0,舰娘装备数据!$O5,"")</f>
        <v/>
      </c>
      <c r="M5" s="115" t="str">
        <f>IF(舰娘装备数据!$Q5 &lt;&gt; 0,舰娘装备数据!$Q5,"")</f>
        <v/>
      </c>
      <c r="N5" s="210" t="str">
        <f>IF(舰娘装备数据!$R5 &lt;&gt; 0,舰娘装备数据!$R5,"")</f>
        <v/>
      </c>
      <c r="O5" s="216" t="str">
        <f>IF(舰娘装备数据!$S5 &lt;&gt; 0,VLOOKUP(舰娘装备数据!$S5,数据转换_射程,2,0),"")</f>
        <v>短</v>
      </c>
      <c r="P5" s="117" t="str">
        <f>IF(舰娘装备数据!$U5 &lt;&gt; 0,舰娘装备数据!$U5,"")</f>
        <v/>
      </c>
      <c r="Q5" s="205">
        <f>IF(舰娘装备数据!$V5 &lt;&gt; 0,舰娘装备数据!$V5,"")</f>
        <v>1</v>
      </c>
      <c r="R5" s="118">
        <f>IF(舰娘装备数据!$W5 &lt;&gt; 0,舰娘装备数据!$W5,"")</f>
        <v>1</v>
      </c>
      <c r="S5" s="223" t="str">
        <f>IF(舰娘装备数据!$X5 &lt;&gt; 0,舰娘装备数据!$X5,"")</f>
        <v/>
      </c>
    </row>
    <row r="6" spans="1:19">
      <c r="B6" s="113">
        <f>舰娘装备数据!$B6</f>
        <v>2</v>
      </c>
      <c r="C6" s="34" t="str">
        <f>舰娘装备数据!$D6</f>
        <v>12.7cm連装砲</v>
      </c>
      <c r="D6" s="251">
        <f>舰娘装备数据!$T6</f>
        <v>0</v>
      </c>
      <c r="E6" s="253" t="str">
        <f>VLOOKUP(舰娘装备数据!$G6,数据转换_装备种3,2,0)</f>
        <v>小口径主砲</v>
      </c>
      <c r="F6" s="199">
        <f>IF(舰娘装备数据!$I6 &lt;&gt; 0,舰娘装备数据!$I6,"")</f>
        <v>2</v>
      </c>
      <c r="G6" s="176" t="str">
        <f>IF(舰娘装备数据!$J6 &lt;&gt; 0,舰娘装备数据!$J6,"")</f>
        <v/>
      </c>
      <c r="H6" s="189">
        <f>IF(舰娘装备数据!$K6 &lt;&gt; 0,舰娘装备数据!$K6,"")</f>
        <v>2</v>
      </c>
      <c r="I6" s="181" t="str">
        <f>IF(舰娘装备数据!$L6 &lt;&gt; 0,舰娘装备数据!$L6,"")</f>
        <v/>
      </c>
      <c r="J6" s="178" t="str">
        <f>IF(舰娘装备数据!$M6 &lt;&gt; 0,舰娘装备数据!$M6,"")</f>
        <v/>
      </c>
      <c r="K6" s="43" t="str">
        <f>IF(舰娘装备数据!$N6 &lt;&gt; 0,舰娘装备数据!$N6,"")</f>
        <v/>
      </c>
      <c r="L6" s="52" t="str">
        <f>IF(舰娘装备数据!$O6 &lt;&gt; 0,舰娘装备数据!$O6,"")</f>
        <v/>
      </c>
      <c r="M6" s="41" t="str">
        <f>IF(舰娘装备数据!$Q6 &lt;&gt; 0,舰娘装备数据!$Q6,"")</f>
        <v/>
      </c>
      <c r="N6" s="172" t="str">
        <f>IF(舰娘装备数据!$R6 &lt;&gt; 0,舰娘装备数据!$R6,"")</f>
        <v/>
      </c>
      <c r="O6" s="217" t="str">
        <f>IF(舰娘装备数据!$S6 &lt;&gt; 0,VLOOKUP(舰娘装备数据!$S6,数据转换_射程,2,0),"")</f>
        <v>短</v>
      </c>
      <c r="P6" s="32" t="str">
        <f>IF(舰娘装备数据!$U6 &lt;&gt; 0,舰娘装备数据!$U6,"")</f>
        <v/>
      </c>
      <c r="Q6" s="180">
        <f>IF(舰娘装备数据!$V6 &lt;&gt; 0,舰娘装备数据!$V6,"")</f>
        <v>1</v>
      </c>
      <c r="R6" s="52">
        <f>IF(舰娘装备数据!$W6 &lt;&gt; 0,舰娘装备数据!$W6,"")</f>
        <v>2</v>
      </c>
      <c r="S6" s="224" t="str">
        <f>IF(舰娘装备数据!$X6 &lt;&gt; 0,舰娘装备数据!$X6,"")</f>
        <v/>
      </c>
    </row>
    <row r="7" spans="1:19">
      <c r="B7" s="113">
        <f>舰娘装备数据!$B7</f>
        <v>3</v>
      </c>
      <c r="C7" s="34" t="str">
        <f>舰娘装备数据!$D7</f>
        <v>10cm連装高角砲</v>
      </c>
      <c r="D7" s="251">
        <f>舰娘装备数据!$T7</f>
        <v>1</v>
      </c>
      <c r="E7" s="253" t="str">
        <f>VLOOKUP(舰娘装备数据!$G7,数据转换_装备种3,2,0)</f>
        <v>小口径主砲</v>
      </c>
      <c r="F7" s="199">
        <f>IF(舰娘装备数据!$I7 &lt;&gt; 0,舰娘装备数据!$I7,"")</f>
        <v>2</v>
      </c>
      <c r="G7" s="176" t="str">
        <f>IF(舰娘装备数据!$J7 &lt;&gt; 0,舰娘装备数据!$J7,"")</f>
        <v/>
      </c>
      <c r="H7" s="189">
        <f>IF(舰娘装备数据!$K7 &lt;&gt; 0,舰娘装备数据!$K7,"")</f>
        <v>7</v>
      </c>
      <c r="I7" s="181" t="str">
        <f>IF(舰娘装备数据!$L7 &lt;&gt; 0,舰娘装备数据!$L7,"")</f>
        <v/>
      </c>
      <c r="J7" s="178" t="str">
        <f>IF(舰娘装备数据!$M7 &lt;&gt; 0,舰娘装备数据!$M7,"")</f>
        <v/>
      </c>
      <c r="K7" s="43" t="str">
        <f>IF(舰娘装备数据!$N7 &lt;&gt; 0,舰娘装备数据!$N7,"")</f>
        <v/>
      </c>
      <c r="L7" s="52" t="str">
        <f>IF(舰娘装备数据!$O7 &lt;&gt; 0,舰娘装备数据!$O7,"")</f>
        <v/>
      </c>
      <c r="M7" s="41" t="str">
        <f>IF(舰娘装备数据!$Q7 &lt;&gt; 0,舰娘装备数据!$Q7,"")</f>
        <v/>
      </c>
      <c r="N7" s="172" t="str">
        <f>IF(舰娘装备数据!$R7 &lt;&gt; 0,舰娘装备数据!$R7,"")</f>
        <v/>
      </c>
      <c r="O7" s="217" t="str">
        <f>IF(舰娘装备数据!$S7 &lt;&gt; 0,VLOOKUP(舰娘装备数据!$S7,数据转换_射程,2,0),"")</f>
        <v>短</v>
      </c>
      <c r="P7" s="32" t="str">
        <f>IF(舰娘装备数据!$U7 &lt;&gt; 0,舰娘装备数据!$U7,"")</f>
        <v/>
      </c>
      <c r="Q7" s="180">
        <f>IF(舰娘装备数据!$V7 &lt;&gt; 0,舰娘装备数据!$V7,"")</f>
        <v>1</v>
      </c>
      <c r="R7" s="52">
        <f>IF(舰娘装备数据!$W7 &lt;&gt; 0,舰娘装备数据!$W7,"")</f>
        <v>3</v>
      </c>
      <c r="S7" s="224" t="str">
        <f>IF(舰娘装备数据!$X7 &lt;&gt; 0,舰娘装备数据!$X7,"")</f>
        <v/>
      </c>
    </row>
    <row r="8" spans="1:19">
      <c r="B8" s="113">
        <f>舰娘装备数据!$B8</f>
        <v>4</v>
      </c>
      <c r="C8" s="34" t="str">
        <f>舰娘装备数据!$D8</f>
        <v>14cm単装砲</v>
      </c>
      <c r="D8" s="251">
        <f>舰娘装备数据!$T8</f>
        <v>0</v>
      </c>
      <c r="E8" s="253" t="str">
        <f>VLOOKUP(舰娘装备数据!$G8,数据转换_装备种3,2,0)</f>
        <v>中口径主砲</v>
      </c>
      <c r="F8" s="199">
        <f>IF(舰娘装备数据!$I8 &lt;&gt; 0,舰娘装备数据!$I8,"")</f>
        <v>2</v>
      </c>
      <c r="G8" s="176" t="str">
        <f>IF(舰娘装备数据!$J8 &lt;&gt; 0,舰娘装备数据!$J8,"")</f>
        <v/>
      </c>
      <c r="H8" s="189" t="str">
        <f>IF(舰娘装备数据!$K8 &lt;&gt; 0,舰娘装备数据!$K8,"")</f>
        <v/>
      </c>
      <c r="I8" s="181" t="str">
        <f>IF(舰娘装备数据!$L8 &lt;&gt; 0,舰娘装备数据!$L8,"")</f>
        <v/>
      </c>
      <c r="J8" s="178" t="str">
        <f>IF(舰娘装备数据!$M8 &lt;&gt; 0,舰娘装备数据!$M8,"")</f>
        <v/>
      </c>
      <c r="K8" s="43" t="str">
        <f>IF(舰娘装备数据!$N8 &lt;&gt; 0,舰娘装备数据!$N8,"")</f>
        <v/>
      </c>
      <c r="L8" s="52" t="str">
        <f>IF(舰娘装备数据!$O8 &lt;&gt; 0,舰娘装备数据!$O8,"")</f>
        <v/>
      </c>
      <c r="M8" s="41">
        <f>IF(舰娘装备数据!$Q8 &lt;&gt; 0,舰娘装备数据!$Q8,"")</f>
        <v>1</v>
      </c>
      <c r="N8" s="172" t="str">
        <f>IF(舰娘装备数据!$R8 &lt;&gt; 0,舰娘装备数据!$R8,"")</f>
        <v/>
      </c>
      <c r="O8" s="217" t="str">
        <f>IF(舰娘装备数据!$S8 &lt;&gt; 0,VLOOKUP(舰娘装备数据!$S8,数据转换_射程,2,0),"")</f>
        <v>中</v>
      </c>
      <c r="P8" s="32" t="str">
        <f>IF(舰娘装备数据!$U8 &lt;&gt; 0,舰娘装备数据!$U8,"")</f>
        <v/>
      </c>
      <c r="Q8" s="180">
        <f>IF(舰娘装备数据!$V8 &lt;&gt; 0,舰娘装备数据!$V8,"")</f>
        <v>2</v>
      </c>
      <c r="R8" s="52">
        <f>IF(舰娘装备数据!$W8 &lt;&gt; 0,舰娘装备数据!$W8,"")</f>
        <v>1</v>
      </c>
      <c r="S8" s="224" t="str">
        <f>IF(舰娘装备数据!$X8 &lt;&gt; 0,舰娘装备数据!$X8,"")</f>
        <v/>
      </c>
    </row>
    <row r="9" spans="1:19">
      <c r="B9" s="113">
        <f>舰娘装备数据!$B9</f>
        <v>5</v>
      </c>
      <c r="C9" s="34" t="str">
        <f>舰娘装备数据!$D9</f>
        <v>15.5cm三連装砲</v>
      </c>
      <c r="D9" s="251">
        <f>舰娘装备数据!$T9</f>
        <v>0</v>
      </c>
      <c r="E9" s="253" t="str">
        <f>VLOOKUP(舰娘装备数据!$G9,数据转换_装备种3,2,0)</f>
        <v>中口径主砲</v>
      </c>
      <c r="F9" s="199">
        <f>IF(舰娘装备数据!$I9 &lt;&gt; 0,舰娘装备数据!$I9,"")</f>
        <v>7</v>
      </c>
      <c r="G9" s="176" t="str">
        <f>IF(舰娘装备数据!$J9 &lt;&gt; 0,舰娘装备数据!$J9,"")</f>
        <v/>
      </c>
      <c r="H9" s="189">
        <f>IF(舰娘装备数据!$K9 &lt;&gt; 0,舰娘装备数据!$K9,"")</f>
        <v>4</v>
      </c>
      <c r="I9" s="181" t="str">
        <f>IF(舰娘装备数据!$L9 &lt;&gt; 0,舰娘装备数据!$L9,"")</f>
        <v/>
      </c>
      <c r="J9" s="178" t="str">
        <f>IF(舰娘装备数据!$M9 &lt;&gt; 0,舰娘装备数据!$M9,"")</f>
        <v/>
      </c>
      <c r="K9" s="43" t="str">
        <f>IF(舰娘装备数据!$N9 &lt;&gt; 0,舰娘装备数据!$N9,"")</f>
        <v/>
      </c>
      <c r="L9" s="52" t="str">
        <f>IF(舰娘装备数据!$O9 &lt;&gt; 0,舰娘装备数据!$O9,"")</f>
        <v/>
      </c>
      <c r="M9" s="41">
        <f>IF(舰娘装备数据!$Q9 &lt;&gt; 0,舰娘装备数据!$Q9,"")</f>
        <v>1</v>
      </c>
      <c r="N9" s="172" t="str">
        <f>IF(舰娘装备数据!$R9 &lt;&gt; 0,舰娘装备数据!$R9,"")</f>
        <v/>
      </c>
      <c r="O9" s="217" t="str">
        <f>IF(舰娘装备数据!$S9 &lt;&gt; 0,VLOOKUP(舰娘装备数据!$S9,数据转换_射程,2,0),"")</f>
        <v>中</v>
      </c>
      <c r="P9" s="32" t="str">
        <f>IF(舰娘装备数据!$U9 &lt;&gt; 0,舰娘装备数据!$U9,"")</f>
        <v/>
      </c>
      <c r="Q9" s="180">
        <f>IF(舰娘装备数据!$V9 &lt;&gt; 0,舰娘装备数据!$V9,"")</f>
        <v>2</v>
      </c>
      <c r="R9" s="52">
        <f>IF(舰娘装备数据!$W9 &lt;&gt; 0,舰娘装备数据!$W9,"")</f>
        <v>5</v>
      </c>
      <c r="S9" s="224" t="str">
        <f>IF(舰娘装备数据!$X9 &lt;&gt; 0,舰娘装备数据!$X9,"")</f>
        <v/>
      </c>
    </row>
    <row r="10" spans="1:19">
      <c r="B10" s="113">
        <f>舰娘装备数据!$B10</f>
        <v>6</v>
      </c>
      <c r="C10" s="34" t="str">
        <f>舰娘装备数据!$D10</f>
        <v>20.3cm連装砲</v>
      </c>
      <c r="D10" s="251">
        <f>舰娘装备数据!$T10</f>
        <v>0</v>
      </c>
      <c r="E10" s="253" t="str">
        <f>VLOOKUP(舰娘装备数据!$G10,数据转换_装备种3,2,0)</f>
        <v>中口径主砲</v>
      </c>
      <c r="F10" s="199">
        <f>IF(舰娘装备数据!$I10 &lt;&gt; 0,舰娘装备数据!$I10,"")</f>
        <v>8</v>
      </c>
      <c r="G10" s="176" t="str">
        <f>IF(舰娘装备数据!$J10 &lt;&gt; 0,舰娘装备数据!$J10,"")</f>
        <v/>
      </c>
      <c r="H10" s="189">
        <f>IF(舰娘装备数据!$K10 &lt;&gt; 0,舰娘装备数据!$K10,"")</f>
        <v>3</v>
      </c>
      <c r="I10" s="181" t="str">
        <f>IF(舰娘装备数据!$L10 &lt;&gt; 0,舰娘装备数据!$L10,"")</f>
        <v/>
      </c>
      <c r="J10" s="178" t="str">
        <f>IF(舰娘装备数据!$M10 &lt;&gt; 0,舰娘装备数据!$M10,"")</f>
        <v/>
      </c>
      <c r="K10" s="43" t="str">
        <f>IF(舰娘装备数据!$N10 &lt;&gt; 0,舰娘装备数据!$N10,"")</f>
        <v/>
      </c>
      <c r="L10" s="52" t="str">
        <f>IF(舰娘装备数据!$O10 &lt;&gt; 0,舰娘装备数据!$O10,"")</f>
        <v/>
      </c>
      <c r="M10" s="41" t="str">
        <f>IF(舰娘装备数据!$Q10 &lt;&gt; 0,舰娘装备数据!$Q10,"")</f>
        <v/>
      </c>
      <c r="N10" s="172" t="str">
        <f>IF(舰娘装备数据!$R10 &lt;&gt; 0,舰娘装备数据!$R10,"")</f>
        <v/>
      </c>
      <c r="O10" s="217" t="str">
        <f>IF(舰娘装备数据!$S10 &lt;&gt; 0,VLOOKUP(舰娘装备数据!$S10,数据转换_射程,2,0),"")</f>
        <v>中</v>
      </c>
      <c r="P10" s="32" t="str">
        <f>IF(舰娘装备数据!$U10 &lt;&gt; 0,舰娘装备数据!$U10,"")</f>
        <v/>
      </c>
      <c r="Q10" s="180">
        <f>IF(舰娘装备数据!$V10 &lt;&gt; 0,舰娘装备数据!$V10,"")</f>
        <v>3</v>
      </c>
      <c r="R10" s="52">
        <f>IF(舰娘装备数据!$W10 &lt;&gt; 0,舰娘装备数据!$W10,"")</f>
        <v>4</v>
      </c>
      <c r="S10" s="224" t="str">
        <f>IF(舰娘装备数据!$X10 &lt;&gt; 0,舰娘装备数据!$X10,"")</f>
        <v/>
      </c>
    </row>
    <row r="11" spans="1:19">
      <c r="B11" s="113">
        <f>舰娘装备数据!$B11</f>
        <v>7</v>
      </c>
      <c r="C11" s="34" t="str">
        <f>舰娘装备数据!$D11</f>
        <v>35.6cm連装砲</v>
      </c>
      <c r="D11" s="251">
        <f>舰娘装备数据!$T11</f>
        <v>0</v>
      </c>
      <c r="E11" s="253" t="str">
        <f>VLOOKUP(舰娘装备数据!$G11,数据转换_装备种3,2,0)</f>
        <v>大口径主砲</v>
      </c>
      <c r="F11" s="199">
        <f>IF(舰娘装备数据!$I11 &lt;&gt; 0,舰娘装备数据!$I11,"")</f>
        <v>15</v>
      </c>
      <c r="G11" s="176" t="str">
        <f>IF(舰娘装备数据!$J11 &lt;&gt; 0,舰娘装备数据!$J11,"")</f>
        <v/>
      </c>
      <c r="H11" s="189">
        <f>IF(舰娘装备数据!$K11 &lt;&gt; 0,舰娘装备数据!$K11,"")</f>
        <v>4</v>
      </c>
      <c r="I11" s="181" t="str">
        <f>IF(舰娘装备数据!$L11 &lt;&gt; 0,舰娘装备数据!$L11,"")</f>
        <v/>
      </c>
      <c r="J11" s="178" t="str">
        <f>IF(舰娘装备数据!$M11 &lt;&gt; 0,舰娘装备数据!$M11,"")</f>
        <v/>
      </c>
      <c r="K11" s="43" t="str">
        <f>IF(舰娘装备数据!$N11 &lt;&gt; 0,舰娘装备数据!$N11,"")</f>
        <v/>
      </c>
      <c r="L11" s="52" t="str">
        <f>IF(舰娘装备数据!$O11 &lt;&gt; 0,舰娘装备数据!$O11,"")</f>
        <v/>
      </c>
      <c r="M11" s="41" t="str">
        <f>IF(舰娘装备数据!$Q11 &lt;&gt; 0,舰娘装备数据!$Q11,"")</f>
        <v/>
      </c>
      <c r="N11" s="172" t="str">
        <f>IF(舰娘装备数据!$R11 &lt;&gt; 0,舰娘装备数据!$R11,"")</f>
        <v/>
      </c>
      <c r="O11" s="217" t="str">
        <f>IF(舰娘装备数据!$S11 &lt;&gt; 0,VLOOKUP(舰娘装备数据!$S11,数据转换_射程,2,0),"")</f>
        <v>長</v>
      </c>
      <c r="P11" s="32" t="str">
        <f>IF(舰娘装备数据!$U11 &lt;&gt; 0,舰娘装备数据!$U11,"")</f>
        <v/>
      </c>
      <c r="Q11" s="180">
        <f>IF(舰娘装备数据!$V11 &lt;&gt; 0,舰娘装备数据!$V11,"")</f>
        <v>10</v>
      </c>
      <c r="R11" s="52">
        <f>IF(舰娘装备数据!$W11 &lt;&gt; 0,舰娘装备数据!$W11,"")</f>
        <v>15</v>
      </c>
      <c r="S11" s="224" t="str">
        <f>IF(舰娘装备数据!$X11 &lt;&gt; 0,舰娘装备数据!$X11,"")</f>
        <v/>
      </c>
    </row>
    <row r="12" spans="1:19">
      <c r="B12" s="113">
        <f>舰娘装备数据!$B12</f>
        <v>8</v>
      </c>
      <c r="C12" s="34" t="str">
        <f>舰娘装备数据!$D12</f>
        <v>41cm連装砲</v>
      </c>
      <c r="D12" s="251">
        <f>舰娘装备数据!$T12</f>
        <v>1</v>
      </c>
      <c r="E12" s="253" t="str">
        <f>VLOOKUP(舰娘装备数据!$G12,数据转换_装备种3,2,0)</f>
        <v>大口径主砲</v>
      </c>
      <c r="F12" s="199">
        <f>IF(舰娘装备数据!$I12 &lt;&gt; 0,舰娘装备数据!$I12,"")</f>
        <v>20</v>
      </c>
      <c r="G12" s="176" t="str">
        <f>IF(舰娘装备数据!$J12 &lt;&gt; 0,舰娘装备数据!$J12,"")</f>
        <v/>
      </c>
      <c r="H12" s="189">
        <f>IF(舰娘装备数据!$K12 &lt;&gt; 0,舰娘装备数据!$K12,"")</f>
        <v>4</v>
      </c>
      <c r="I12" s="181" t="str">
        <f>IF(舰娘装备数据!$L12 &lt;&gt; 0,舰娘装备数据!$L12,"")</f>
        <v/>
      </c>
      <c r="J12" s="178" t="str">
        <f>IF(舰娘装备数据!$M12 &lt;&gt; 0,舰娘装备数据!$M12,"")</f>
        <v/>
      </c>
      <c r="K12" s="43" t="str">
        <f>IF(舰娘装备数据!$N12 &lt;&gt; 0,舰娘装备数据!$N12,"")</f>
        <v/>
      </c>
      <c r="L12" s="52" t="str">
        <f>IF(舰娘装备数据!$O12 &lt;&gt; 0,舰娘装备数据!$O12,"")</f>
        <v/>
      </c>
      <c r="M12" s="41" t="str">
        <f>IF(舰娘装备数据!$Q12 &lt;&gt; 0,舰娘装备数据!$Q12,"")</f>
        <v/>
      </c>
      <c r="N12" s="172" t="str">
        <f>IF(舰娘装备数据!$R12 &lt;&gt; 0,舰娘装备数据!$R12,"")</f>
        <v/>
      </c>
      <c r="O12" s="217" t="str">
        <f>IF(舰娘装备数据!$S12 &lt;&gt; 0,VLOOKUP(舰娘装备数据!$S12,数据转换_射程,2,0),"")</f>
        <v>長</v>
      </c>
      <c r="P12" s="32" t="str">
        <f>IF(舰娘装备数据!$U12 &lt;&gt; 0,舰娘装备数据!$U12,"")</f>
        <v/>
      </c>
      <c r="Q12" s="180">
        <f>IF(舰娘装备数据!$V12 &lt;&gt; 0,舰娘装备数据!$V12,"")</f>
        <v>12</v>
      </c>
      <c r="R12" s="52">
        <f>IF(舰娘装备数据!$W12 &lt;&gt; 0,舰娘装备数据!$W12,"")</f>
        <v>20</v>
      </c>
      <c r="S12" s="224" t="str">
        <f>IF(舰娘装备数据!$X12 &lt;&gt; 0,舰娘装备数据!$X12,"")</f>
        <v/>
      </c>
    </row>
    <row r="13" spans="1:19">
      <c r="B13" s="113">
        <f>舰娘装备数据!$B13</f>
        <v>9</v>
      </c>
      <c r="C13" s="34" t="str">
        <f>舰娘装备数据!$D13</f>
        <v>46cm三連装砲</v>
      </c>
      <c r="D13" s="251">
        <f>舰娘装备数据!$T13</f>
        <v>2</v>
      </c>
      <c r="E13" s="253" t="str">
        <f>VLOOKUP(舰娘装备数据!$G13,数据转换_装备种3,2,0)</f>
        <v>大口径主砲</v>
      </c>
      <c r="F13" s="199">
        <f>IF(舰娘装备数据!$I13 &lt;&gt; 0,舰娘装备数据!$I13,"")</f>
        <v>26</v>
      </c>
      <c r="G13" s="176" t="str">
        <f>IF(舰娘装备数据!$J13 &lt;&gt; 0,舰娘装备数据!$J13,"")</f>
        <v/>
      </c>
      <c r="H13" s="189">
        <f>IF(舰娘装备数据!$K13 &lt;&gt; 0,舰娘装备数据!$K13,"")</f>
        <v>5</v>
      </c>
      <c r="I13" s="181" t="str">
        <f>IF(舰娘装备数据!$L13 &lt;&gt; 0,舰娘装备数据!$L13,"")</f>
        <v/>
      </c>
      <c r="J13" s="178" t="str">
        <f>IF(舰娘装备数据!$M13 &lt;&gt; 0,舰娘装备数据!$M13,"")</f>
        <v/>
      </c>
      <c r="K13" s="43" t="str">
        <f>IF(舰娘装备数据!$N13 &lt;&gt; 0,舰娘装备数据!$N13,"")</f>
        <v/>
      </c>
      <c r="L13" s="52" t="str">
        <f>IF(舰娘装备数据!$O13 &lt;&gt; 0,舰娘装备数据!$O13,"")</f>
        <v/>
      </c>
      <c r="M13" s="41" t="str">
        <f>IF(舰娘装备数据!$Q13 &lt;&gt; 0,舰娘装备数据!$Q13,"")</f>
        <v/>
      </c>
      <c r="N13" s="172" t="str">
        <f>IF(舰娘装备数据!$R13 &lt;&gt; 0,舰娘装备数据!$R13,"")</f>
        <v/>
      </c>
      <c r="O13" s="217" t="str">
        <f>IF(舰娘装备数据!$S13 &lt;&gt; 0,VLOOKUP(舰娘装备数据!$S13,数据转换_射程,2,0),"")</f>
        <v>超長</v>
      </c>
      <c r="P13" s="32" t="str">
        <f>IF(舰娘装备数据!$U13 &lt;&gt; 0,舰娘装备数据!$U13,"")</f>
        <v/>
      </c>
      <c r="Q13" s="180">
        <f>IF(舰娘装备数据!$V13 &lt;&gt; 0,舰娘装备数据!$V13,"")</f>
        <v>24</v>
      </c>
      <c r="R13" s="52">
        <f>IF(舰娘装备数据!$W13 &lt;&gt; 0,舰娘装备数据!$W13,"")</f>
        <v>25</v>
      </c>
      <c r="S13" s="224" t="str">
        <f>IF(舰娘装备数据!$X13 &lt;&gt; 0,舰娘装备数据!$X13,"")</f>
        <v/>
      </c>
    </row>
    <row r="14" spans="1:19">
      <c r="B14" s="113">
        <f>舰娘装备数据!$B14</f>
        <v>10</v>
      </c>
      <c r="C14" s="34" t="str">
        <f>舰娘装备数据!$D14</f>
        <v>12.7cm連装高角砲</v>
      </c>
      <c r="D14" s="251">
        <f>舰娘装备数据!$T14</f>
        <v>0</v>
      </c>
      <c r="E14" s="253" t="str">
        <f>VLOOKUP(舰娘装备数据!$G14,数据转换_装备种3,2,0)</f>
        <v>副砲</v>
      </c>
      <c r="F14" s="199">
        <f>IF(舰娘装备数据!$I14 &lt;&gt; 0,舰娘装备数据!$I14,"")</f>
        <v>2</v>
      </c>
      <c r="G14" s="176" t="str">
        <f>IF(舰娘装备数据!$J14 &lt;&gt; 0,舰娘装备数据!$J14,"")</f>
        <v/>
      </c>
      <c r="H14" s="189">
        <f>IF(舰娘装备数据!$K14 &lt;&gt; 0,舰娘装备数据!$K14,"")</f>
        <v>4</v>
      </c>
      <c r="I14" s="181" t="str">
        <f>IF(舰娘装备数据!$L14 &lt;&gt; 0,舰娘装备数据!$L14,"")</f>
        <v/>
      </c>
      <c r="J14" s="178" t="str">
        <f>IF(舰娘装备数据!$M14 &lt;&gt; 0,舰娘装备数据!$M14,"")</f>
        <v/>
      </c>
      <c r="K14" s="43" t="str">
        <f>IF(舰娘装备数据!$N14 &lt;&gt; 0,舰娘装备数据!$N14,"")</f>
        <v/>
      </c>
      <c r="L14" s="52" t="str">
        <f>IF(舰娘装备数据!$O14 &lt;&gt; 0,舰娘装备数据!$O14,"")</f>
        <v/>
      </c>
      <c r="M14" s="41">
        <f>IF(舰娘装备数据!$Q14 &lt;&gt; 0,舰娘装备数据!$Q14,"")</f>
        <v>1</v>
      </c>
      <c r="N14" s="172" t="str">
        <f>IF(舰娘装备数据!$R14 &lt;&gt; 0,舰娘装备数据!$R14,"")</f>
        <v/>
      </c>
      <c r="O14" s="217" t="str">
        <f>IF(舰娘装备数据!$S14 &lt;&gt; 0,VLOOKUP(舰娘装备数据!$S14,数据转换_射程,2,0),"")</f>
        <v>短</v>
      </c>
      <c r="P14" s="32" t="str">
        <f>IF(舰娘装备数据!$U14 &lt;&gt; 0,舰娘装备数据!$U14,"")</f>
        <v/>
      </c>
      <c r="Q14" s="180">
        <f>IF(舰娘装备数据!$V14 &lt;&gt; 0,舰娘装备数据!$V14,"")</f>
        <v>2</v>
      </c>
      <c r="R14" s="52">
        <f>IF(舰娘装备数据!$W14 &lt;&gt; 0,舰娘装备数据!$W14,"")</f>
        <v>2</v>
      </c>
      <c r="S14" s="224" t="str">
        <f>IF(舰娘装备数据!$X14 &lt;&gt; 0,舰娘装备数据!$X14,"")</f>
        <v/>
      </c>
    </row>
    <row r="15" spans="1:19">
      <c r="B15" s="113">
        <f>舰娘装备数据!$B15</f>
        <v>11</v>
      </c>
      <c r="C15" s="34" t="str">
        <f>舰娘装备数据!$D15</f>
        <v>15.2cm単装砲</v>
      </c>
      <c r="D15" s="251">
        <f>舰娘装备数据!$T15</f>
        <v>0</v>
      </c>
      <c r="E15" s="253" t="str">
        <f>VLOOKUP(舰娘装备数据!$G15,数据转换_装备种3,2,0)</f>
        <v>副砲</v>
      </c>
      <c r="F15" s="199">
        <f>IF(舰娘装备数据!$I15 &lt;&gt; 0,舰娘装备数据!$I15,"")</f>
        <v>2</v>
      </c>
      <c r="G15" s="176" t="str">
        <f>IF(舰娘装备数据!$J15 &lt;&gt; 0,舰娘装备数据!$J15,"")</f>
        <v/>
      </c>
      <c r="H15" s="189" t="str">
        <f>IF(舰娘装备数据!$K15 &lt;&gt; 0,舰娘装备数据!$K15,"")</f>
        <v/>
      </c>
      <c r="I15" s="181" t="str">
        <f>IF(舰娘装备数据!$L15 &lt;&gt; 0,舰娘装备数据!$L15,"")</f>
        <v/>
      </c>
      <c r="J15" s="178" t="str">
        <f>IF(舰娘装备数据!$M15 &lt;&gt; 0,舰娘装备数据!$M15,"")</f>
        <v/>
      </c>
      <c r="K15" s="43" t="str">
        <f>IF(舰娘装备数据!$N15 &lt;&gt; 0,舰娘装备数据!$N15,"")</f>
        <v/>
      </c>
      <c r="L15" s="52" t="str">
        <f>IF(舰娘装备数据!$O15 &lt;&gt; 0,舰娘装备数据!$O15,"")</f>
        <v/>
      </c>
      <c r="M15" s="41">
        <f>IF(舰娘装备数据!$Q15 &lt;&gt; 0,舰娘装备数据!$Q15,"")</f>
        <v>1</v>
      </c>
      <c r="N15" s="172" t="str">
        <f>IF(舰娘装备数据!$R15 &lt;&gt; 0,舰娘装备数据!$R15,"")</f>
        <v/>
      </c>
      <c r="O15" s="217" t="str">
        <f>IF(舰娘装备数据!$S15 &lt;&gt; 0,VLOOKUP(舰娘装备数据!$S15,数据转换_射程,2,0),"")</f>
        <v>中</v>
      </c>
      <c r="P15" s="32" t="str">
        <f>IF(舰娘装备数据!$U15 &lt;&gt; 0,舰娘装备数据!$U15,"")</f>
        <v/>
      </c>
      <c r="Q15" s="180">
        <f>IF(舰娘装备数据!$V15 &lt;&gt; 0,舰娘装备数据!$V15,"")</f>
        <v>2</v>
      </c>
      <c r="R15" s="52">
        <f>IF(舰娘装备数据!$W15 &lt;&gt; 0,舰娘装备数据!$W15,"")</f>
        <v>2</v>
      </c>
      <c r="S15" s="224" t="str">
        <f>IF(舰娘装备数据!$X15 &lt;&gt; 0,舰娘装备数据!$X15,"")</f>
        <v/>
      </c>
    </row>
    <row r="16" spans="1:19">
      <c r="B16" s="113">
        <f>舰娘装备数据!$B16</f>
        <v>12</v>
      </c>
      <c r="C16" s="34" t="str">
        <f>舰娘装备数据!$D16</f>
        <v>15.5cm三連装副砲</v>
      </c>
      <c r="D16" s="251">
        <f>舰娘装备数据!$T16</f>
        <v>1</v>
      </c>
      <c r="E16" s="253" t="str">
        <f>VLOOKUP(舰娘装备数据!$G16,数据转换_装备种3,2,0)</f>
        <v>副砲</v>
      </c>
      <c r="F16" s="199">
        <f>IF(舰娘装备数据!$I16 &lt;&gt; 0,舰娘装备数据!$I16,"")</f>
        <v>7</v>
      </c>
      <c r="G16" s="176" t="str">
        <f>IF(舰娘装备数据!$J16 &lt;&gt; 0,舰娘装备数据!$J16,"")</f>
        <v/>
      </c>
      <c r="H16" s="189">
        <f>IF(舰娘装备数据!$K16 &lt;&gt; 0,舰娘装备数据!$K16,"")</f>
        <v>3</v>
      </c>
      <c r="I16" s="181" t="str">
        <f>IF(舰娘装备数据!$L16 &lt;&gt; 0,舰娘装备数据!$L16,"")</f>
        <v/>
      </c>
      <c r="J16" s="178" t="str">
        <f>IF(舰娘装备数据!$M16 &lt;&gt; 0,舰娘装备数据!$M16,"")</f>
        <v/>
      </c>
      <c r="K16" s="43" t="str">
        <f>IF(舰娘装备数据!$N16 &lt;&gt; 0,舰娘装备数据!$N16,"")</f>
        <v/>
      </c>
      <c r="L16" s="52" t="str">
        <f>IF(舰娘装备数据!$O16 &lt;&gt; 0,舰娘装备数据!$O16,"")</f>
        <v/>
      </c>
      <c r="M16" s="41">
        <f>IF(舰娘装备数据!$Q16 &lt;&gt; 0,舰娘装备数据!$Q16,"")</f>
        <v>2</v>
      </c>
      <c r="N16" s="172" t="str">
        <f>IF(舰娘装备数据!$R16 &lt;&gt; 0,舰娘装备数据!$R16,"")</f>
        <v/>
      </c>
      <c r="O16" s="217" t="str">
        <f>IF(舰娘装备数据!$S16 &lt;&gt; 0,VLOOKUP(舰娘装备数据!$S16,数据转换_射程,2,0),"")</f>
        <v>中</v>
      </c>
      <c r="P16" s="32" t="str">
        <f>IF(舰娘装备数据!$U16 &lt;&gt; 0,舰娘装备数据!$U16,"")</f>
        <v/>
      </c>
      <c r="Q16" s="180">
        <f>IF(舰娘装备数据!$V16 &lt;&gt; 0,舰娘装备数据!$V16,"")</f>
        <v>2</v>
      </c>
      <c r="R16" s="52">
        <f>IF(舰娘装备数据!$W16 &lt;&gt; 0,舰娘装备数据!$W16,"")</f>
        <v>5</v>
      </c>
      <c r="S16" s="224" t="str">
        <f>IF(舰娘装备数据!$X16 &lt;&gt; 0,舰娘装备数据!$X16,"")</f>
        <v/>
      </c>
    </row>
    <row r="17" spans="2:19">
      <c r="B17" s="113">
        <f>舰娘装备数据!$B17</f>
        <v>13</v>
      </c>
      <c r="C17" s="34" t="str">
        <f>舰娘装备数据!$D17</f>
        <v>61cm三連装魚雷</v>
      </c>
      <c r="D17" s="251">
        <f>舰娘装备数据!$T17</f>
        <v>0</v>
      </c>
      <c r="E17" s="253" t="str">
        <f>VLOOKUP(舰娘装备数据!$G17,数据转换_装备种3,2,0)</f>
        <v>魚雷</v>
      </c>
      <c r="F17" s="199" t="str">
        <f>IF(舰娘装备数据!$I17 &lt;&gt; 0,舰娘装备数据!$I17,"")</f>
        <v/>
      </c>
      <c r="G17" s="176">
        <f>IF(舰娘装备数据!$J17 &lt;&gt; 0,舰娘装备数据!$J17,"")</f>
        <v>5</v>
      </c>
      <c r="H17" s="189" t="str">
        <f>IF(舰娘装备数据!$K17 &lt;&gt; 0,舰娘装备数据!$K17,"")</f>
        <v/>
      </c>
      <c r="I17" s="181" t="str">
        <f>IF(舰娘装备数据!$L17 &lt;&gt; 0,舰娘装备数据!$L17,"")</f>
        <v/>
      </c>
      <c r="J17" s="178" t="str">
        <f>IF(舰娘装备数据!$M17 &lt;&gt; 0,舰娘装备数据!$M17,"")</f>
        <v/>
      </c>
      <c r="K17" s="43" t="str">
        <f>IF(舰娘装备数据!$N17 &lt;&gt; 0,舰娘装备数据!$N17,"")</f>
        <v/>
      </c>
      <c r="L17" s="52" t="str">
        <f>IF(舰娘装备数据!$O17 &lt;&gt; 0,舰娘装备数据!$O17,"")</f>
        <v/>
      </c>
      <c r="M17" s="41" t="str">
        <f>IF(舰娘装备数据!$Q17 &lt;&gt; 0,舰娘装备数据!$Q17,"")</f>
        <v/>
      </c>
      <c r="N17" s="172" t="str">
        <f>IF(舰娘装备数据!$R17 &lt;&gt; 0,舰娘装备数据!$R17,"")</f>
        <v/>
      </c>
      <c r="O17" s="217" t="str">
        <f>IF(舰娘装备数据!$S17 &lt;&gt; 0,VLOOKUP(舰娘装备数据!$S17,数据转换_射程,2,0),"")</f>
        <v>短</v>
      </c>
      <c r="P17" s="32">
        <f>IF(舰娘装备数据!$U17 &lt;&gt; 0,舰娘装备数据!$U17,"")</f>
        <v>1</v>
      </c>
      <c r="Q17" s="180">
        <f>IF(舰娘装备数据!$V17 &lt;&gt; 0,舰娘装备数据!$V17,"")</f>
        <v>1</v>
      </c>
      <c r="R17" s="52">
        <f>IF(舰娘装备数据!$W17 &lt;&gt; 0,舰娘装备数据!$W17,"")</f>
        <v>1</v>
      </c>
      <c r="S17" s="224" t="str">
        <f>IF(舰娘装备数据!$X17 &lt;&gt; 0,舰娘装备数据!$X17,"")</f>
        <v/>
      </c>
    </row>
    <row r="18" spans="2:19">
      <c r="B18" s="113">
        <f>舰娘装备数据!$B18</f>
        <v>14</v>
      </c>
      <c r="C18" s="34" t="str">
        <f>舰娘装备数据!$D18</f>
        <v>61cm四連装魚雷</v>
      </c>
      <c r="D18" s="251">
        <f>舰娘装备数据!$T18</f>
        <v>0</v>
      </c>
      <c r="E18" s="253" t="str">
        <f>VLOOKUP(舰娘装备数据!$G18,数据转换_装备种3,2,0)</f>
        <v>魚雷</v>
      </c>
      <c r="F18" s="199" t="str">
        <f>IF(舰娘装备数据!$I18 &lt;&gt; 0,舰娘装备数据!$I18,"")</f>
        <v/>
      </c>
      <c r="G18" s="176">
        <f>IF(舰娘装备数据!$J18 &lt;&gt; 0,舰娘装备数据!$J18,"")</f>
        <v>7</v>
      </c>
      <c r="H18" s="189" t="str">
        <f>IF(舰娘装备数据!$K18 &lt;&gt; 0,舰娘装备数据!$K18,"")</f>
        <v/>
      </c>
      <c r="I18" s="181" t="str">
        <f>IF(舰娘装备数据!$L18 &lt;&gt; 0,舰娘装备数据!$L18,"")</f>
        <v/>
      </c>
      <c r="J18" s="178" t="str">
        <f>IF(舰娘装备数据!$M18 &lt;&gt; 0,舰娘装备数据!$M18,"")</f>
        <v/>
      </c>
      <c r="K18" s="43" t="str">
        <f>IF(舰娘装备数据!$N18 &lt;&gt; 0,舰娘装备数据!$N18,"")</f>
        <v/>
      </c>
      <c r="L18" s="52" t="str">
        <f>IF(舰娘装备数据!$O18 &lt;&gt; 0,舰娘装备数据!$O18,"")</f>
        <v/>
      </c>
      <c r="M18" s="41" t="str">
        <f>IF(舰娘装备数据!$Q18 &lt;&gt; 0,舰娘装备数据!$Q18,"")</f>
        <v/>
      </c>
      <c r="N18" s="172" t="str">
        <f>IF(舰娘装备数据!$R18 &lt;&gt; 0,舰娘装备数据!$R18,"")</f>
        <v/>
      </c>
      <c r="O18" s="217" t="str">
        <f>IF(舰娘装备数据!$S18 &lt;&gt; 0,VLOOKUP(舰娘装备数据!$S18,数据转换_射程,2,0),"")</f>
        <v>短</v>
      </c>
      <c r="P18" s="32">
        <f>IF(舰娘装备数据!$U18 &lt;&gt; 0,舰娘装备数据!$U18,"")</f>
        <v>1</v>
      </c>
      <c r="Q18" s="180">
        <f>IF(舰娘装备数据!$V18 &lt;&gt; 0,舰娘装备数据!$V18,"")</f>
        <v>2</v>
      </c>
      <c r="R18" s="52">
        <f>IF(舰娘装备数据!$W18 &lt;&gt; 0,舰娘装备数据!$W18,"")</f>
        <v>2</v>
      </c>
      <c r="S18" s="224" t="str">
        <f>IF(舰娘装备数据!$X18 &lt;&gt; 0,舰娘装备数据!$X18,"")</f>
        <v/>
      </c>
    </row>
    <row r="19" spans="2:19">
      <c r="B19" s="113">
        <f>舰娘装备数据!$B19</f>
        <v>15</v>
      </c>
      <c r="C19" s="34" t="str">
        <f>舰娘装备数据!$D19</f>
        <v>61cm四連装(酸素)魚雷</v>
      </c>
      <c r="D19" s="251">
        <f>舰娘装备数据!$T19</f>
        <v>1</v>
      </c>
      <c r="E19" s="253" t="str">
        <f>VLOOKUP(舰娘装备数据!$G19,数据转换_装备种3,2,0)</f>
        <v>魚雷</v>
      </c>
      <c r="F19" s="199" t="str">
        <f>IF(舰娘装备数据!$I19 &lt;&gt; 0,舰娘装备数据!$I19,"")</f>
        <v/>
      </c>
      <c r="G19" s="176">
        <f>IF(舰娘装备数据!$J19 &lt;&gt; 0,舰娘装备数据!$J19,"")</f>
        <v>10</v>
      </c>
      <c r="H19" s="189" t="str">
        <f>IF(舰娘装备数据!$K19 &lt;&gt; 0,舰娘装备数据!$K19,"")</f>
        <v/>
      </c>
      <c r="I19" s="181" t="str">
        <f>IF(舰娘装备数据!$L19 &lt;&gt; 0,舰娘装备数据!$L19,"")</f>
        <v/>
      </c>
      <c r="J19" s="178" t="str">
        <f>IF(舰娘装备数据!$M19 &lt;&gt; 0,舰娘装备数据!$M19,"")</f>
        <v/>
      </c>
      <c r="K19" s="43" t="str">
        <f>IF(舰娘装备数据!$N19 &lt;&gt; 0,舰娘装备数据!$N19,"")</f>
        <v/>
      </c>
      <c r="L19" s="52" t="str">
        <f>IF(舰娘装备数据!$O19 &lt;&gt; 0,舰娘装备数据!$O19,"")</f>
        <v/>
      </c>
      <c r="M19" s="41" t="str">
        <f>IF(舰娘装备数据!$Q19 &lt;&gt; 0,舰娘装备数据!$Q19,"")</f>
        <v/>
      </c>
      <c r="N19" s="172" t="str">
        <f>IF(舰娘装备数据!$R19 &lt;&gt; 0,舰娘装备数据!$R19,"")</f>
        <v/>
      </c>
      <c r="O19" s="217" t="str">
        <f>IF(舰娘装备数据!$S19 &lt;&gt; 0,VLOOKUP(舰娘装备数据!$S19,数据转换_射程,2,0),"")</f>
        <v>短</v>
      </c>
      <c r="P19" s="32">
        <f>IF(舰娘装备数据!$U19 &lt;&gt; 0,舰娘装备数据!$U19,"")</f>
        <v>2</v>
      </c>
      <c r="Q19" s="180">
        <f>IF(舰娘装备数据!$V19 &lt;&gt; 0,舰娘装备数据!$V19,"")</f>
        <v>2</v>
      </c>
      <c r="R19" s="52">
        <f>IF(舰娘装备数据!$W19 &lt;&gt; 0,舰娘装备数据!$W19,"")</f>
        <v>2</v>
      </c>
      <c r="S19" s="224" t="str">
        <f>IF(舰娘装备数据!$X19 &lt;&gt; 0,舰娘装备数据!$X19,"")</f>
        <v/>
      </c>
    </row>
    <row r="20" spans="2:19">
      <c r="B20" s="113">
        <f>舰娘装备数据!$B20</f>
        <v>16</v>
      </c>
      <c r="C20" s="34" t="str">
        <f>舰娘装备数据!$D20</f>
        <v>九七式艦攻</v>
      </c>
      <c r="D20" s="251">
        <f>舰娘装备数据!$T20</f>
        <v>0</v>
      </c>
      <c r="E20" s="253" t="str">
        <f>VLOOKUP(舰娘装备数据!$G20,数据转换_装备种3,2,0)</f>
        <v>艦上攻撃機</v>
      </c>
      <c r="F20" s="199" t="str">
        <f>IF(舰娘装备数据!$I20 &lt;&gt; 0,舰娘装备数据!$I20,"")</f>
        <v/>
      </c>
      <c r="G20" s="176">
        <f>IF(舰娘装备数据!$J20 &lt;&gt; 0,舰娘装备数据!$J20,"")</f>
        <v>5</v>
      </c>
      <c r="H20" s="189" t="str">
        <f>IF(舰娘装备数据!$K20 &lt;&gt; 0,舰娘装备数据!$K20,"")</f>
        <v/>
      </c>
      <c r="I20" s="181" t="str">
        <f>IF(舰娘装备数据!$L20 &lt;&gt; 0,舰娘装备数据!$L20,"")</f>
        <v/>
      </c>
      <c r="J20" s="178">
        <f>IF(舰娘装备数据!$M20 &lt;&gt; 0,舰娘装备数据!$M20,"")</f>
        <v>4</v>
      </c>
      <c r="K20" s="43" t="str">
        <f>IF(舰娘装备数据!$N20 &lt;&gt; 0,舰娘装备数据!$N20,"")</f>
        <v/>
      </c>
      <c r="L20" s="52">
        <f>IF(舰娘装备数据!$O20 &lt;&gt; 0,舰娘装备数据!$O20,"")</f>
        <v>1</v>
      </c>
      <c r="M20" s="41" t="str">
        <f>IF(舰娘装备数据!$Q20 &lt;&gt; 0,舰娘装备数据!$Q20,"")</f>
        <v/>
      </c>
      <c r="N20" s="172" t="str">
        <f>IF(舰娘装备数据!$R20 &lt;&gt; 0,舰娘装备数据!$R20,"")</f>
        <v/>
      </c>
      <c r="O20" s="217" t="str">
        <f>IF(舰娘装备数据!$S20 &lt;&gt; 0,VLOOKUP(舰娘装备数据!$S20,数据转换_射程,2,0),"")</f>
        <v/>
      </c>
      <c r="P20" s="32">
        <f>IF(舰娘装备数据!$U20 &lt;&gt; 0,舰娘装备数据!$U20,"")</f>
        <v>1</v>
      </c>
      <c r="Q20" s="180">
        <f>IF(舰娘装备数据!$V20 &lt;&gt; 0,舰娘装备数据!$V20,"")</f>
        <v>1</v>
      </c>
      <c r="R20" s="52" t="str">
        <f>IF(舰娘装备数据!$W20 &lt;&gt; 0,舰娘装备数据!$W20,"")</f>
        <v/>
      </c>
      <c r="S20" s="224">
        <f>IF(舰娘装备数据!$X20 &lt;&gt; 0,舰娘装备数据!$X20,"")</f>
        <v>2</v>
      </c>
    </row>
    <row r="21" spans="2:19">
      <c r="B21" s="113">
        <f>舰娘装备数据!$B21</f>
        <v>17</v>
      </c>
      <c r="C21" s="34" t="str">
        <f>舰娘装备数据!$D21</f>
        <v>天山</v>
      </c>
      <c r="D21" s="251">
        <f>舰娘装备数据!$T21</f>
        <v>1</v>
      </c>
      <c r="E21" s="253" t="str">
        <f>VLOOKUP(舰娘装备数据!$G21,数据转换_装备种3,2,0)</f>
        <v>艦上攻撃機</v>
      </c>
      <c r="F21" s="199" t="str">
        <f>IF(舰娘装备数据!$I21 &lt;&gt; 0,舰娘装备数据!$I21,"")</f>
        <v/>
      </c>
      <c r="G21" s="176">
        <f>IF(舰娘装备数据!$J21 &lt;&gt; 0,舰娘装备数据!$J21,"")</f>
        <v>7</v>
      </c>
      <c r="H21" s="189" t="str">
        <f>IF(舰娘装备数据!$K21 &lt;&gt; 0,舰娘装备数据!$K21,"")</f>
        <v/>
      </c>
      <c r="I21" s="181" t="str">
        <f>IF(舰娘装备数据!$L21 &lt;&gt; 0,舰娘装备数据!$L21,"")</f>
        <v/>
      </c>
      <c r="J21" s="178">
        <f>IF(舰娘装备数据!$M21 &lt;&gt; 0,舰娘装备数据!$M21,"")</f>
        <v>3</v>
      </c>
      <c r="K21" s="43" t="str">
        <f>IF(舰娘装备数据!$N21 &lt;&gt; 0,舰娘装备数据!$N21,"")</f>
        <v/>
      </c>
      <c r="L21" s="52">
        <f>IF(舰娘装备数据!$O21 &lt;&gt; 0,舰娘装备数据!$O21,"")</f>
        <v>1</v>
      </c>
      <c r="M21" s="41" t="str">
        <f>IF(舰娘装备数据!$Q21 &lt;&gt; 0,舰娘装备数据!$Q21,"")</f>
        <v/>
      </c>
      <c r="N21" s="172" t="str">
        <f>IF(舰娘装备数据!$R21 &lt;&gt; 0,舰娘装备数据!$R21,"")</f>
        <v/>
      </c>
      <c r="O21" s="217" t="str">
        <f>IF(舰娘装备数据!$S21 &lt;&gt; 0,VLOOKUP(舰娘装备数据!$S21,数据转换_射程,2,0),"")</f>
        <v/>
      </c>
      <c r="P21" s="32">
        <f>IF(舰娘装备数据!$U21 &lt;&gt; 0,舰娘装备数据!$U21,"")</f>
        <v>2</v>
      </c>
      <c r="Q21" s="180">
        <f>IF(舰娘装备数据!$V21 &lt;&gt; 0,舰娘装备数据!$V21,"")</f>
        <v>4</v>
      </c>
      <c r="R21" s="52" t="str">
        <f>IF(舰娘装备数据!$W21 &lt;&gt; 0,舰娘装备数据!$W21,"")</f>
        <v/>
      </c>
      <c r="S21" s="224">
        <f>IF(舰娘装备数据!$X21 &lt;&gt; 0,舰娘装备数据!$X21,"")</f>
        <v>4</v>
      </c>
    </row>
    <row r="22" spans="2:19">
      <c r="B22" s="113">
        <f>舰娘装备数据!$B22</f>
        <v>18</v>
      </c>
      <c r="C22" s="34" t="str">
        <f>舰娘装备数据!$D22</f>
        <v>流星</v>
      </c>
      <c r="D22" s="251">
        <f>舰娘装备数据!$T22</f>
        <v>2</v>
      </c>
      <c r="E22" s="253" t="str">
        <f>VLOOKUP(舰娘装备数据!$G22,数据转换_装备种3,2,0)</f>
        <v>艦上攻撃機</v>
      </c>
      <c r="F22" s="199" t="str">
        <f>IF(舰娘装备数据!$I22 &lt;&gt; 0,舰娘装备数据!$I22,"")</f>
        <v/>
      </c>
      <c r="G22" s="176">
        <f>IF(舰娘装备数据!$J22 &lt;&gt; 0,舰娘装备数据!$J22,"")</f>
        <v>10</v>
      </c>
      <c r="H22" s="189" t="str">
        <f>IF(舰娘装备数据!$K22 &lt;&gt; 0,舰娘装备数据!$K22,"")</f>
        <v/>
      </c>
      <c r="I22" s="181" t="str">
        <f>IF(舰娘装备数据!$L22 &lt;&gt; 0,舰娘装备数据!$L22,"")</f>
        <v/>
      </c>
      <c r="J22" s="178">
        <f>IF(舰娘装备数据!$M22 &lt;&gt; 0,舰娘装备数据!$M22,"")</f>
        <v>4</v>
      </c>
      <c r="K22" s="43" t="str">
        <f>IF(舰娘装备数据!$N22 &lt;&gt; 0,舰娘装备数据!$N22,"")</f>
        <v/>
      </c>
      <c r="L22" s="52">
        <f>IF(舰娘装备数据!$O22 &lt;&gt; 0,舰娘装备数据!$O22,"")</f>
        <v>1</v>
      </c>
      <c r="M22" s="41" t="str">
        <f>IF(舰娘装备数据!$Q22 &lt;&gt; 0,舰娘装备数据!$Q22,"")</f>
        <v/>
      </c>
      <c r="N22" s="172" t="str">
        <f>IF(舰娘装备数据!$R22 &lt;&gt; 0,舰娘装备数据!$R22,"")</f>
        <v/>
      </c>
      <c r="O22" s="217" t="str">
        <f>IF(舰娘装备数据!$S22 &lt;&gt; 0,VLOOKUP(舰娘装备数据!$S22,数据转换_射程,2,0),"")</f>
        <v/>
      </c>
      <c r="P22" s="32">
        <f>IF(舰娘装备数据!$U22 &lt;&gt; 0,舰娘装备数据!$U22,"")</f>
        <v>2</v>
      </c>
      <c r="Q22" s="180">
        <f>IF(舰娘装备数据!$V22 &lt;&gt; 0,舰娘装备数据!$V22,"")</f>
        <v>5</v>
      </c>
      <c r="R22" s="52" t="str">
        <f>IF(舰娘装备数据!$W22 &lt;&gt; 0,舰娘装备数据!$W22,"")</f>
        <v/>
      </c>
      <c r="S22" s="224">
        <f>IF(舰娘装备数据!$X22 &lt;&gt; 0,舰娘装备数据!$X22,"")</f>
        <v>10</v>
      </c>
    </row>
    <row r="23" spans="2:19">
      <c r="B23" s="113">
        <f>舰娘装备数据!$B23</f>
        <v>19</v>
      </c>
      <c r="C23" s="34" t="str">
        <f>舰娘装备数据!$D23</f>
        <v>九六式艦戦</v>
      </c>
      <c r="D23" s="251">
        <f>舰娘装备数据!$T23</f>
        <v>0</v>
      </c>
      <c r="E23" s="253" t="str">
        <f>VLOOKUP(舰娘装备数据!$G23,数据转换_装备种3,2,0)</f>
        <v>艦上戦闘機</v>
      </c>
      <c r="F23" s="199" t="str">
        <f>IF(舰娘装备数据!$I23 &lt;&gt; 0,舰娘装备数据!$I23,"")</f>
        <v/>
      </c>
      <c r="G23" s="176" t="str">
        <f>IF(舰娘装备数据!$J23 &lt;&gt; 0,舰娘装备数据!$J23,"")</f>
        <v/>
      </c>
      <c r="H23" s="189">
        <f>IF(舰娘装备数据!$K23 &lt;&gt; 0,舰娘装备数据!$K23,"")</f>
        <v>2</v>
      </c>
      <c r="I23" s="181" t="str">
        <f>IF(舰娘装备数据!$L23 &lt;&gt; 0,舰娘装备数据!$L23,"")</f>
        <v/>
      </c>
      <c r="J23" s="178" t="str">
        <f>IF(舰娘装备数据!$M23 &lt;&gt; 0,舰娘装备数据!$M23,"")</f>
        <v/>
      </c>
      <c r="K23" s="43" t="str">
        <f>IF(舰娘装备数据!$N23 &lt;&gt; 0,舰娘装备数据!$N23,"")</f>
        <v/>
      </c>
      <c r="L23" s="52" t="str">
        <f>IF(舰娘装备数据!$O23 &lt;&gt; 0,舰娘装备数据!$O23,"")</f>
        <v/>
      </c>
      <c r="M23" s="41" t="str">
        <f>IF(舰娘装备数据!$Q23 &lt;&gt; 0,舰娘装备数据!$Q23,"")</f>
        <v/>
      </c>
      <c r="N23" s="172" t="str">
        <f>IF(舰娘装备数据!$R23 &lt;&gt; 0,舰娘装备数据!$R23,"")</f>
        <v/>
      </c>
      <c r="O23" s="217" t="str">
        <f>IF(舰娘装备数据!$S23 &lt;&gt; 0,VLOOKUP(舰娘装备数据!$S23,数据转换_射程,2,0),"")</f>
        <v/>
      </c>
      <c r="P23" s="32">
        <f>IF(舰娘装备数据!$U23 &lt;&gt; 0,舰娘装备数据!$U23,"")</f>
        <v>1</v>
      </c>
      <c r="Q23" s="180">
        <f>IF(舰娘装备数据!$V23 &lt;&gt; 0,舰娘装备数据!$V23,"")</f>
        <v>1</v>
      </c>
      <c r="R23" s="52" t="str">
        <f>IF(舰娘装备数据!$W23 &lt;&gt; 0,舰娘装备数据!$W23,"")</f>
        <v/>
      </c>
      <c r="S23" s="224">
        <f>IF(舰娘装备数据!$X23 &lt;&gt; 0,舰娘装备数据!$X23,"")</f>
        <v>1</v>
      </c>
    </row>
    <row r="24" spans="2:19">
      <c r="B24" s="113">
        <f>舰娘装备数据!$B24</f>
        <v>20</v>
      </c>
      <c r="C24" s="34" t="str">
        <f>舰娘装备数据!$D24</f>
        <v>零式艦戦21型</v>
      </c>
      <c r="D24" s="251">
        <f>舰娘装备数据!$T24</f>
        <v>0</v>
      </c>
      <c r="E24" s="253" t="str">
        <f>VLOOKUP(舰娘装备数据!$G24,数据转换_装备种3,2,0)</f>
        <v>艦上戦闘機</v>
      </c>
      <c r="F24" s="199" t="str">
        <f>IF(舰娘装备数据!$I24 &lt;&gt; 0,舰娘装备数据!$I24,"")</f>
        <v/>
      </c>
      <c r="G24" s="176" t="str">
        <f>IF(舰娘装备数据!$J24 &lt;&gt; 0,舰娘装备数据!$J24,"")</f>
        <v/>
      </c>
      <c r="H24" s="189">
        <f>IF(舰娘装备数据!$K24 &lt;&gt; 0,舰娘装备数据!$K24,"")</f>
        <v>5</v>
      </c>
      <c r="I24" s="181" t="str">
        <f>IF(舰娘装备数据!$L24 &lt;&gt; 0,舰娘装备数据!$L24,"")</f>
        <v/>
      </c>
      <c r="J24" s="178" t="str">
        <f>IF(舰娘装备数据!$M24 &lt;&gt; 0,舰娘装备数据!$M24,"")</f>
        <v/>
      </c>
      <c r="K24" s="43" t="str">
        <f>IF(舰娘装备数据!$N24 &lt;&gt; 0,舰娘装备数据!$N24,"")</f>
        <v/>
      </c>
      <c r="L24" s="52" t="str">
        <f>IF(舰娘装备数据!$O24 &lt;&gt; 0,舰娘装备数据!$O24,"")</f>
        <v/>
      </c>
      <c r="M24" s="41" t="str">
        <f>IF(舰娘装备数据!$Q24 &lt;&gt; 0,舰娘装备数据!$Q24,"")</f>
        <v/>
      </c>
      <c r="N24" s="172" t="str">
        <f>IF(舰娘装备数据!$R24 &lt;&gt; 0,舰娘装备数据!$R24,"")</f>
        <v/>
      </c>
      <c r="O24" s="217" t="str">
        <f>IF(舰娘装备数据!$S24 &lt;&gt; 0,VLOOKUP(舰娘装备数据!$S24,数据转换_射程,2,0),"")</f>
        <v/>
      </c>
      <c r="P24" s="32">
        <f>IF(舰娘装备数据!$U24 &lt;&gt; 0,舰娘装备数据!$U24,"")</f>
        <v>1</v>
      </c>
      <c r="Q24" s="180">
        <f>IF(舰娘装备数据!$V24 &lt;&gt; 0,舰娘装备数据!$V24,"")</f>
        <v>1</v>
      </c>
      <c r="R24" s="52" t="str">
        <f>IF(舰娘装备数据!$W24 &lt;&gt; 0,舰娘装备数据!$W24,"")</f>
        <v/>
      </c>
      <c r="S24" s="224">
        <f>IF(舰娘装备数据!$X24 &lt;&gt; 0,舰娘装备数据!$X24,"")</f>
        <v>2</v>
      </c>
    </row>
    <row r="25" spans="2:19">
      <c r="B25" s="113">
        <f>舰娘装备数据!$B25</f>
        <v>21</v>
      </c>
      <c r="C25" s="34" t="str">
        <f>舰娘装备数据!$D25</f>
        <v>零式艦戦52型</v>
      </c>
      <c r="D25" s="251">
        <f>舰娘装备数据!$T25</f>
        <v>1</v>
      </c>
      <c r="E25" s="253" t="str">
        <f>VLOOKUP(舰娘装备数据!$G25,数据转换_装备种3,2,0)</f>
        <v>艦上戦闘機</v>
      </c>
      <c r="F25" s="199" t="str">
        <f>IF(舰娘装备数据!$I25 &lt;&gt; 0,舰娘装备数据!$I25,"")</f>
        <v/>
      </c>
      <c r="G25" s="176" t="str">
        <f>IF(舰娘装备数据!$J25 &lt;&gt; 0,舰娘装备数据!$J25,"")</f>
        <v/>
      </c>
      <c r="H25" s="189">
        <f>IF(舰娘装备数据!$K25 &lt;&gt; 0,舰娘装备数据!$K25,"")</f>
        <v>6</v>
      </c>
      <c r="I25" s="181" t="str">
        <f>IF(舰娘装备数据!$L25 &lt;&gt; 0,舰娘装备数据!$L25,"")</f>
        <v/>
      </c>
      <c r="J25" s="178" t="str">
        <f>IF(舰娘装备数据!$M25 &lt;&gt; 0,舰娘装备数据!$M25,"")</f>
        <v/>
      </c>
      <c r="K25" s="43" t="str">
        <f>IF(舰娘装备数据!$N25 &lt;&gt; 0,舰娘装备数据!$N25,"")</f>
        <v/>
      </c>
      <c r="L25" s="52" t="str">
        <f>IF(舰娘装备数据!$O25 &lt;&gt; 0,舰娘装备数据!$O25,"")</f>
        <v/>
      </c>
      <c r="M25" s="41" t="str">
        <f>IF(舰娘装备数据!$Q25 &lt;&gt; 0,舰娘装备数据!$Q25,"")</f>
        <v/>
      </c>
      <c r="N25" s="172" t="str">
        <f>IF(舰娘装备数据!$R25 &lt;&gt; 0,舰娘装备数据!$R25,"")</f>
        <v/>
      </c>
      <c r="O25" s="217" t="str">
        <f>IF(舰娘装备数据!$S25 &lt;&gt; 0,VLOOKUP(舰娘装备数据!$S25,数据转换_射程,2,0),"")</f>
        <v/>
      </c>
      <c r="P25" s="32">
        <f>IF(舰娘装备数据!$U25 &lt;&gt; 0,舰娘装备数据!$U25,"")</f>
        <v>1</v>
      </c>
      <c r="Q25" s="180">
        <f>IF(舰娘装备数据!$V25 &lt;&gt; 0,舰娘装备数据!$V25,"")</f>
        <v>2</v>
      </c>
      <c r="R25" s="52" t="str">
        <f>IF(舰娘装备数据!$W25 &lt;&gt; 0,舰娘装备数据!$W25,"")</f>
        <v/>
      </c>
      <c r="S25" s="224">
        <f>IF(舰娘装备数据!$X25 &lt;&gt; 0,舰娘装备数据!$X25,"")</f>
        <v>3</v>
      </c>
    </row>
    <row r="26" spans="2:19">
      <c r="B26" s="113">
        <f>舰娘装备数据!$B26</f>
        <v>22</v>
      </c>
      <c r="C26" s="34" t="str">
        <f>舰娘装备数据!$D26</f>
        <v>烈風</v>
      </c>
      <c r="D26" s="251">
        <f>舰娘装备数据!$T26</f>
        <v>3</v>
      </c>
      <c r="E26" s="253" t="str">
        <f>VLOOKUP(舰娘装备数据!$G26,数据转换_装备种3,2,0)</f>
        <v>艦上戦闘機</v>
      </c>
      <c r="F26" s="199" t="str">
        <f>IF(舰娘装备数据!$I26 &lt;&gt; 0,舰娘装备数据!$I26,"")</f>
        <v/>
      </c>
      <c r="G26" s="176" t="str">
        <f>IF(舰娘装备数据!$J26 &lt;&gt; 0,舰娘装备数据!$J26,"")</f>
        <v/>
      </c>
      <c r="H26" s="189">
        <f>IF(舰娘装备数据!$K26 &lt;&gt; 0,舰娘装备数据!$K26,"")</f>
        <v>10</v>
      </c>
      <c r="I26" s="181" t="str">
        <f>IF(舰娘装备数据!$L26 &lt;&gt; 0,舰娘装备数据!$L26,"")</f>
        <v/>
      </c>
      <c r="J26" s="178" t="str">
        <f>IF(舰娘装备数据!$M26 &lt;&gt; 0,舰娘装备数据!$M26,"")</f>
        <v/>
      </c>
      <c r="K26" s="43" t="str">
        <f>IF(舰娘装备数据!$N26 &lt;&gt; 0,舰娘装备数据!$N26,"")</f>
        <v/>
      </c>
      <c r="L26" s="52" t="str">
        <f>IF(舰娘装备数据!$O26 &lt;&gt; 0,舰娘装备数据!$O26,"")</f>
        <v/>
      </c>
      <c r="M26" s="41" t="str">
        <f>IF(舰娘装备数据!$Q26 &lt;&gt; 0,舰娘装备数据!$Q26,"")</f>
        <v/>
      </c>
      <c r="N26" s="172" t="str">
        <f>IF(舰娘装备数据!$R26 &lt;&gt; 0,舰娘装备数据!$R26,"")</f>
        <v/>
      </c>
      <c r="O26" s="217" t="str">
        <f>IF(舰娘装备数据!$S26 &lt;&gt; 0,VLOOKUP(舰娘装备数据!$S26,数据转换_射程,2,0),"")</f>
        <v/>
      </c>
      <c r="P26" s="32">
        <f>IF(舰娘装备数据!$U26 &lt;&gt; 0,舰娘装备数据!$U26,"")</f>
        <v>2</v>
      </c>
      <c r="Q26" s="180">
        <f>IF(舰娘装备数据!$V26 &lt;&gt; 0,舰娘装备数据!$V26,"")</f>
        <v>2</v>
      </c>
      <c r="R26" s="52" t="str">
        <f>IF(舰娘装备数据!$W26 &lt;&gt; 0,舰娘装备数据!$W26,"")</f>
        <v/>
      </c>
      <c r="S26" s="224">
        <f>IF(舰娘装备数据!$X26 &lt;&gt; 0,舰娘装备数据!$X26,"")</f>
        <v>9</v>
      </c>
    </row>
    <row r="27" spans="2:19">
      <c r="B27" s="113">
        <f>舰娘装备数据!$B27</f>
        <v>23</v>
      </c>
      <c r="C27" s="34" t="str">
        <f>舰娘装备数据!$D27</f>
        <v>九九式艦爆</v>
      </c>
      <c r="D27" s="251">
        <f>舰娘装备数据!$T27</f>
        <v>0</v>
      </c>
      <c r="E27" s="253" t="str">
        <f>VLOOKUP(舰娘装备数据!$G27,数据转换_装备种3,2,0)</f>
        <v>艦上爆撃機</v>
      </c>
      <c r="F27" s="199" t="str">
        <f>IF(舰娘装备数据!$I27 &lt;&gt; 0,舰娘装备数据!$I27,"")</f>
        <v/>
      </c>
      <c r="G27" s="176" t="str">
        <f>IF(舰娘装备数据!$J27 &lt;&gt; 0,舰娘装备数据!$J27,"")</f>
        <v/>
      </c>
      <c r="H27" s="189" t="str">
        <f>IF(舰娘装备数据!$K27 &lt;&gt; 0,舰娘装备数据!$K27,"")</f>
        <v/>
      </c>
      <c r="I27" s="181" t="str">
        <f>IF(舰娘装备数据!$L27 &lt;&gt; 0,舰娘装备数据!$L27,"")</f>
        <v/>
      </c>
      <c r="J27" s="178">
        <f>IF(舰娘装备数据!$M27 &lt;&gt; 0,舰娘装备数据!$M27,"")</f>
        <v>3</v>
      </c>
      <c r="K27" s="43" t="str">
        <f>IF(舰娘装备数据!$N27 &lt;&gt; 0,舰娘装备数据!$N27,"")</f>
        <v/>
      </c>
      <c r="L27" s="52" t="str">
        <f>IF(舰娘装备数据!$O27 &lt;&gt; 0,舰娘装备数据!$O27,"")</f>
        <v/>
      </c>
      <c r="M27" s="41" t="str">
        <f>IF(舰娘装备数据!$Q27 &lt;&gt; 0,舰娘装备数据!$Q27,"")</f>
        <v/>
      </c>
      <c r="N27" s="172">
        <f>IF(舰娘装备数据!$R27 &lt;&gt; 0,舰娘装备数据!$R27,"")</f>
        <v>5</v>
      </c>
      <c r="O27" s="217" t="str">
        <f>IF(舰娘装备数据!$S27 &lt;&gt; 0,VLOOKUP(舰娘装备数据!$S27,数据转换_射程,2,0),"")</f>
        <v/>
      </c>
      <c r="P27" s="32">
        <f>IF(舰娘装备数据!$U27 &lt;&gt; 0,舰娘装备数据!$U27,"")</f>
        <v>1</v>
      </c>
      <c r="Q27" s="180">
        <f>IF(舰娘装备数据!$V27 &lt;&gt; 0,舰娘装备数据!$V27,"")</f>
        <v>1</v>
      </c>
      <c r="R27" s="52" t="str">
        <f>IF(舰娘装备数据!$W27 &lt;&gt; 0,舰娘装备数据!$W27,"")</f>
        <v/>
      </c>
      <c r="S27" s="224">
        <f>IF(舰娘装备数据!$X27 &lt;&gt; 0,舰娘装备数据!$X27,"")</f>
        <v>2</v>
      </c>
    </row>
    <row r="28" spans="2:19">
      <c r="B28" s="113">
        <f>舰娘装备数据!$B28</f>
        <v>24</v>
      </c>
      <c r="C28" s="34" t="str">
        <f>舰娘装备数据!$D28</f>
        <v>彗星</v>
      </c>
      <c r="D28" s="251">
        <f>舰娘装备数据!$T28</f>
        <v>1</v>
      </c>
      <c r="E28" s="253" t="str">
        <f>VLOOKUP(舰娘装备数据!$G28,数据转换_装备种3,2,0)</f>
        <v>艦上爆撃機</v>
      </c>
      <c r="F28" s="199" t="str">
        <f>IF(舰娘装备数据!$I28 &lt;&gt; 0,舰娘装备数据!$I28,"")</f>
        <v/>
      </c>
      <c r="G28" s="176" t="str">
        <f>IF(舰娘装备数据!$J28 &lt;&gt; 0,舰娘装备数据!$J28,"")</f>
        <v/>
      </c>
      <c r="H28" s="189" t="str">
        <f>IF(舰娘装备数据!$K28 &lt;&gt; 0,舰娘装备数据!$K28,"")</f>
        <v/>
      </c>
      <c r="I28" s="181" t="str">
        <f>IF(舰娘装备数据!$L28 &lt;&gt; 0,舰娘装备数据!$L28,"")</f>
        <v/>
      </c>
      <c r="J28" s="178">
        <f>IF(舰娘装备数据!$M28 &lt;&gt; 0,舰娘装备数据!$M28,"")</f>
        <v>3</v>
      </c>
      <c r="K28" s="43" t="str">
        <f>IF(舰娘装备数据!$N28 &lt;&gt; 0,舰娘装备数据!$N28,"")</f>
        <v/>
      </c>
      <c r="L28" s="52" t="str">
        <f>IF(舰娘装备数据!$O28 &lt;&gt; 0,舰娘装备数据!$O28,"")</f>
        <v/>
      </c>
      <c r="M28" s="41" t="str">
        <f>IF(舰娘装备数据!$Q28 &lt;&gt; 0,舰娘装备数据!$Q28,"")</f>
        <v/>
      </c>
      <c r="N28" s="172">
        <f>IF(舰娘装备数据!$R28 &lt;&gt; 0,舰娘装备数据!$R28,"")</f>
        <v>8</v>
      </c>
      <c r="O28" s="217" t="str">
        <f>IF(舰娘装备数据!$S28 &lt;&gt; 0,VLOOKUP(舰娘装备数据!$S28,数据转换_射程,2,0),"")</f>
        <v/>
      </c>
      <c r="P28" s="32">
        <f>IF(舰娘装备数据!$U28 &lt;&gt; 0,舰娘装备数据!$U28,"")</f>
        <v>2</v>
      </c>
      <c r="Q28" s="180">
        <f>IF(舰娘装备数据!$V28 &lt;&gt; 0,舰娘装备数据!$V28,"")</f>
        <v>3</v>
      </c>
      <c r="R28" s="52" t="str">
        <f>IF(舰娘装备数据!$W28 &lt;&gt; 0,舰娘装备数据!$W28,"")</f>
        <v/>
      </c>
      <c r="S28" s="224">
        <f>IF(舰娘装备数据!$X28 &lt;&gt; 0,舰娘装备数据!$X28,"")</f>
        <v>3</v>
      </c>
    </row>
    <row r="29" spans="2:19">
      <c r="B29" s="113">
        <f>舰娘装备数据!$B29</f>
        <v>25</v>
      </c>
      <c r="C29" s="34" t="str">
        <f>舰娘装备数据!$D29</f>
        <v>零式水上偵察機</v>
      </c>
      <c r="D29" s="251">
        <f>舰娘装备数据!$T29</f>
        <v>0</v>
      </c>
      <c r="E29" s="253" t="str">
        <f>VLOOKUP(舰娘装备数据!$G29,数据转换_装备种3,2,0)</f>
        <v>水上偵察機</v>
      </c>
      <c r="F29" s="199" t="str">
        <f>IF(舰娘装备数据!$I29 &lt;&gt; 0,舰娘装备数据!$I29,"")</f>
        <v/>
      </c>
      <c r="G29" s="176" t="str">
        <f>IF(舰娘装备数据!$J29 &lt;&gt; 0,舰娘装备数据!$J29,"")</f>
        <v/>
      </c>
      <c r="H29" s="189">
        <f>IF(舰娘装备数据!$K29 &lt;&gt; 0,舰娘装备数据!$K29,"")</f>
        <v>1</v>
      </c>
      <c r="I29" s="181" t="str">
        <f>IF(舰娘装备数据!$L29 &lt;&gt; 0,舰娘装备数据!$L29,"")</f>
        <v/>
      </c>
      <c r="J29" s="178">
        <f>IF(舰娘装备数据!$M29 &lt;&gt; 0,舰娘装备数据!$M29,"")</f>
        <v>2</v>
      </c>
      <c r="K29" s="43" t="str">
        <f>IF(舰娘装备数据!$N29 &lt;&gt; 0,舰娘装备数据!$N29,"")</f>
        <v/>
      </c>
      <c r="L29" s="52">
        <f>IF(舰娘装备数据!$O29 &lt;&gt; 0,舰娘装备数据!$O29,"")</f>
        <v>5</v>
      </c>
      <c r="M29" s="41">
        <f>IF(舰娘装备数据!$Q29 &lt;&gt; 0,舰娘装备数据!$Q29,"")</f>
        <v>1</v>
      </c>
      <c r="N29" s="172">
        <f>IF(舰娘装备数据!$R29 &lt;&gt; 0,舰娘装备数据!$R29,"")</f>
        <v>1</v>
      </c>
      <c r="O29" s="217" t="str">
        <f>IF(舰娘装备数据!$S29 &lt;&gt; 0,VLOOKUP(舰娘装备数据!$S29,数据转换_射程,2,0),"")</f>
        <v/>
      </c>
      <c r="P29" s="32">
        <f>IF(舰娘装备数据!$U29 &lt;&gt; 0,舰娘装备数据!$U29,"")</f>
        <v>1</v>
      </c>
      <c r="Q29" s="180">
        <f>IF(舰娘装备数据!$V29 &lt;&gt; 0,舰娘装备数据!$V29,"")</f>
        <v>1</v>
      </c>
      <c r="R29" s="52" t="str">
        <f>IF(舰娘装备数据!$W29 &lt;&gt; 0,舰娘装备数据!$W29,"")</f>
        <v/>
      </c>
      <c r="S29" s="224">
        <f>IF(舰娘装备数据!$X29 &lt;&gt; 0,舰娘装备数据!$X29,"")</f>
        <v>2</v>
      </c>
    </row>
    <row r="30" spans="2:19">
      <c r="B30" s="113">
        <f>舰娘装备数据!$B30</f>
        <v>26</v>
      </c>
      <c r="C30" s="34" t="str">
        <f>舰娘装备数据!$D30</f>
        <v>瑞雲</v>
      </c>
      <c r="D30" s="251">
        <f>舰娘装备数据!$T30</f>
        <v>1</v>
      </c>
      <c r="E30" s="253" t="str">
        <f>VLOOKUP(舰娘装备数据!$G30,数据转换_装备种3,2,0)</f>
        <v>水上爆撃機</v>
      </c>
      <c r="F30" s="199" t="str">
        <f>IF(舰娘装备数据!$I30 &lt;&gt; 0,舰娘装备数据!$I30,"")</f>
        <v/>
      </c>
      <c r="G30" s="176" t="str">
        <f>IF(舰娘装备数据!$J30 &lt;&gt; 0,舰娘装备数据!$J30,"")</f>
        <v/>
      </c>
      <c r="H30" s="189">
        <f>IF(舰娘装备数据!$K30 &lt;&gt; 0,舰娘装备数据!$K30,"")</f>
        <v>2</v>
      </c>
      <c r="I30" s="181" t="str">
        <f>IF(舰娘装备数据!$L30 &lt;&gt; 0,舰娘装备数据!$L30,"")</f>
        <v/>
      </c>
      <c r="J30" s="178">
        <f>IF(舰娘装备数据!$M30 &lt;&gt; 0,舰娘装备数据!$M30,"")</f>
        <v>4</v>
      </c>
      <c r="K30" s="43" t="str">
        <f>IF(舰娘装备数据!$N30 &lt;&gt; 0,舰娘装备数据!$N30,"")</f>
        <v/>
      </c>
      <c r="L30" s="52">
        <f>IF(舰娘装备数据!$O30 &lt;&gt; 0,舰娘装备数据!$O30,"")</f>
        <v>6</v>
      </c>
      <c r="M30" s="41">
        <f>IF(舰娘装备数据!$Q30 &lt;&gt; 0,舰娘装备数据!$Q30,"")</f>
        <v>1</v>
      </c>
      <c r="N30" s="172">
        <f>IF(舰娘装备数据!$R30 &lt;&gt; 0,舰娘装备数据!$R30,"")</f>
        <v>4</v>
      </c>
      <c r="O30" s="217" t="str">
        <f>IF(舰娘装备数据!$S30 &lt;&gt; 0,VLOOKUP(舰娘装备数据!$S30,数据转换_射程,2,0),"")</f>
        <v/>
      </c>
      <c r="P30" s="32">
        <f>IF(舰娘装备数据!$U30 &lt;&gt; 0,舰娘装备数据!$U30,"")</f>
        <v>2</v>
      </c>
      <c r="Q30" s="180">
        <f>IF(舰娘装备数据!$V30 &lt;&gt; 0,舰娘装备数据!$V30,"")</f>
        <v>3</v>
      </c>
      <c r="R30" s="52" t="str">
        <f>IF(舰娘装备数据!$W30 &lt;&gt; 0,舰娘装备数据!$W30,"")</f>
        <v/>
      </c>
      <c r="S30" s="224">
        <f>IF(舰娘装备数据!$X30 &lt;&gt; 0,舰娘装备数据!$X30,"")</f>
        <v>5</v>
      </c>
    </row>
    <row r="31" spans="2:19">
      <c r="B31" s="113">
        <f>舰娘装备数据!$B31</f>
        <v>27</v>
      </c>
      <c r="C31" s="34" t="str">
        <f>舰娘装备数据!$D31</f>
        <v>13号対空電探</v>
      </c>
      <c r="D31" s="251">
        <f>舰娘装备数据!$T31</f>
        <v>1</v>
      </c>
      <c r="E31" s="253" t="str">
        <f>VLOOKUP(舰娘装备数据!$G31,数据转换_装备种3,2,0)</f>
        <v>小型電探</v>
      </c>
      <c r="F31" s="199" t="str">
        <f>IF(舰娘装备数据!$I31 &lt;&gt; 0,舰娘装备数据!$I31,"")</f>
        <v/>
      </c>
      <c r="G31" s="176" t="str">
        <f>IF(舰娘装备数据!$J31 &lt;&gt; 0,舰娘装备数据!$J31,"")</f>
        <v/>
      </c>
      <c r="H31" s="189">
        <f>IF(舰娘装备数据!$K31 &lt;&gt; 0,舰娘装备数据!$K31,"")</f>
        <v>2</v>
      </c>
      <c r="I31" s="181" t="str">
        <f>IF(舰娘装备数据!$L31 &lt;&gt; 0,舰娘装备数据!$L31,"")</f>
        <v/>
      </c>
      <c r="J31" s="178" t="str">
        <f>IF(舰娘装备数据!$M31 &lt;&gt; 0,舰娘装备数据!$M31,"")</f>
        <v/>
      </c>
      <c r="K31" s="43" t="str">
        <f>IF(舰娘装备数据!$N31 &lt;&gt; 0,舰娘装备数据!$N31,"")</f>
        <v/>
      </c>
      <c r="L31" s="52">
        <f>IF(舰娘装备数据!$O31 &lt;&gt; 0,舰娘装备数据!$O31,"")</f>
        <v>3</v>
      </c>
      <c r="M31" s="41">
        <f>IF(舰娘装备数据!$Q31 &lt;&gt; 0,舰娘装备数据!$Q31,"")</f>
        <v>1</v>
      </c>
      <c r="N31" s="172" t="str">
        <f>IF(舰娘装备数据!$R31 &lt;&gt; 0,舰娘装备数据!$R31,"")</f>
        <v/>
      </c>
      <c r="O31" s="217" t="str">
        <f>IF(舰娘装备数据!$S31 &lt;&gt; 0,VLOOKUP(舰娘装备数据!$S31,数据转换_射程,2,0),"")</f>
        <v/>
      </c>
      <c r="P31" s="32" t="str">
        <f>IF(舰娘装备数据!$U31 &lt;&gt; 0,舰娘装备数据!$U31,"")</f>
        <v/>
      </c>
      <c r="Q31" s="180" t="str">
        <f>IF(舰娘装备数据!$V31 &lt;&gt; 0,舰娘装备数据!$V31,"")</f>
        <v/>
      </c>
      <c r="R31" s="52">
        <f>IF(舰娘装备数据!$W31 &lt;&gt; 0,舰娘装备数据!$W31,"")</f>
        <v>10</v>
      </c>
      <c r="S31" s="224">
        <f>IF(舰娘装备数据!$X31 &lt;&gt; 0,舰娘装备数据!$X31,"")</f>
        <v>10</v>
      </c>
    </row>
    <row r="32" spans="2:19">
      <c r="B32" s="113">
        <f>舰娘装备数据!$B32</f>
        <v>28</v>
      </c>
      <c r="C32" s="34" t="str">
        <f>舰娘装备数据!$D32</f>
        <v>22号対水上電探</v>
      </c>
      <c r="D32" s="251">
        <f>舰娘装备数据!$T32</f>
        <v>1</v>
      </c>
      <c r="E32" s="253" t="str">
        <f>VLOOKUP(舰娘装备数据!$G32,数据转换_装备种3,2,0)</f>
        <v>小型電探</v>
      </c>
      <c r="F32" s="199" t="str">
        <f>IF(舰娘装备数据!$I32 &lt;&gt; 0,舰娘装备数据!$I32,"")</f>
        <v/>
      </c>
      <c r="G32" s="176" t="str">
        <f>IF(舰娘装备数据!$J32 &lt;&gt; 0,舰娘装备数据!$J32,"")</f>
        <v/>
      </c>
      <c r="H32" s="189" t="str">
        <f>IF(舰娘装备数据!$K32 &lt;&gt; 0,舰娘装备数据!$K32,"")</f>
        <v/>
      </c>
      <c r="I32" s="181" t="str">
        <f>IF(舰娘装备数据!$L32 &lt;&gt; 0,舰娘装备数据!$L32,"")</f>
        <v/>
      </c>
      <c r="J32" s="178" t="str">
        <f>IF(舰娘装备数据!$M32 &lt;&gt; 0,舰娘装备数据!$M32,"")</f>
        <v/>
      </c>
      <c r="K32" s="43" t="str">
        <f>IF(舰娘装备数据!$N32 &lt;&gt; 0,舰娘装备数据!$N32,"")</f>
        <v/>
      </c>
      <c r="L32" s="52">
        <f>IF(舰娘装备数据!$O32 &lt;&gt; 0,舰娘装备数据!$O32,"")</f>
        <v>5</v>
      </c>
      <c r="M32" s="41">
        <f>IF(舰娘装备数据!$Q32 &lt;&gt; 0,舰娘装备数据!$Q32,"")</f>
        <v>3</v>
      </c>
      <c r="N32" s="172" t="str">
        <f>IF(舰娘装备数据!$R32 &lt;&gt; 0,舰娘装备数据!$R32,"")</f>
        <v/>
      </c>
      <c r="O32" s="217" t="str">
        <f>IF(舰娘装备数据!$S32 &lt;&gt; 0,VLOOKUP(舰娘装备数据!$S32,数据转换_射程,2,0),"")</f>
        <v/>
      </c>
      <c r="P32" s="32" t="str">
        <f>IF(舰娘装备数据!$U32 &lt;&gt; 0,舰娘装备数据!$U32,"")</f>
        <v/>
      </c>
      <c r="Q32" s="180" t="str">
        <f>IF(舰娘装备数据!$V32 &lt;&gt; 0,舰娘装备数据!$V32,"")</f>
        <v/>
      </c>
      <c r="R32" s="52">
        <f>IF(舰娘装备数据!$W32 &lt;&gt; 0,舰娘装备数据!$W32,"")</f>
        <v>15</v>
      </c>
      <c r="S32" s="224">
        <f>IF(舰娘装备数据!$X32 &lt;&gt; 0,舰娘装备数据!$X32,"")</f>
        <v>15</v>
      </c>
    </row>
    <row r="33" spans="2:19">
      <c r="B33" s="113">
        <f>舰娘装备数据!$B33</f>
        <v>29</v>
      </c>
      <c r="C33" s="34" t="str">
        <f>舰娘装备数据!$D33</f>
        <v>33号対水上電探</v>
      </c>
      <c r="D33" s="251">
        <f>舰娘装备数据!$T33</f>
        <v>2</v>
      </c>
      <c r="E33" s="253" t="str">
        <f>VLOOKUP(舰娘装备数据!$G33,数据转换_装备种3,2,0)</f>
        <v>小型電探</v>
      </c>
      <c r="F33" s="199" t="str">
        <f>IF(舰娘装备数据!$I33 &lt;&gt; 0,舰娘装备数据!$I33,"")</f>
        <v/>
      </c>
      <c r="G33" s="176" t="str">
        <f>IF(舰娘装备数据!$J33 &lt;&gt; 0,舰娘装备数据!$J33,"")</f>
        <v/>
      </c>
      <c r="H33" s="189" t="str">
        <f>IF(舰娘装备数据!$K33 &lt;&gt; 0,舰娘装备数据!$K33,"")</f>
        <v/>
      </c>
      <c r="I33" s="181" t="str">
        <f>IF(舰娘装备数据!$L33 &lt;&gt; 0,舰娘装备数据!$L33,"")</f>
        <v/>
      </c>
      <c r="J33" s="178" t="str">
        <f>IF(舰娘装备数据!$M33 &lt;&gt; 0,舰娘装备数据!$M33,"")</f>
        <v/>
      </c>
      <c r="K33" s="43" t="str">
        <f>IF(舰娘装备数据!$N33 &lt;&gt; 0,舰娘装备数据!$N33,"")</f>
        <v/>
      </c>
      <c r="L33" s="52">
        <f>IF(舰娘装备数据!$O33 &lt;&gt; 0,舰娘装备数据!$O33,"")</f>
        <v>7</v>
      </c>
      <c r="M33" s="41">
        <f>IF(舰娘装备数据!$Q33 &lt;&gt; 0,舰娘装备数据!$Q33,"")</f>
        <v>5</v>
      </c>
      <c r="N33" s="172" t="str">
        <f>IF(舰娘装备数据!$R33 &lt;&gt; 0,舰娘装备数据!$R33,"")</f>
        <v/>
      </c>
      <c r="O33" s="217" t="str">
        <f>IF(舰娘装备数据!$S33 &lt;&gt; 0,VLOOKUP(舰娘装备数据!$S33,数据转换_射程,2,0),"")</f>
        <v/>
      </c>
      <c r="P33" s="32" t="str">
        <f>IF(舰娘装备数据!$U33 &lt;&gt; 0,舰娘装备数据!$U33,"")</f>
        <v/>
      </c>
      <c r="Q33" s="180" t="str">
        <f>IF(舰娘装备数据!$V33 &lt;&gt; 0,舰娘装备数据!$V33,"")</f>
        <v/>
      </c>
      <c r="R33" s="52">
        <f>IF(舰娘装备数据!$W33 &lt;&gt; 0,舰娘装备数据!$W33,"")</f>
        <v>20</v>
      </c>
      <c r="S33" s="224">
        <f>IF(舰娘装备数据!$X33 &lt;&gt; 0,舰娘装备数据!$X33,"")</f>
        <v>15</v>
      </c>
    </row>
    <row r="34" spans="2:19">
      <c r="B34" s="113">
        <f>舰娘装备数据!$B34</f>
        <v>30</v>
      </c>
      <c r="C34" s="34" t="str">
        <f>舰娘装备数据!$D34</f>
        <v>21号対空電探</v>
      </c>
      <c r="D34" s="251">
        <f>舰娘装备数据!$T34</f>
        <v>2</v>
      </c>
      <c r="E34" s="253" t="str">
        <f>VLOOKUP(舰娘装备数据!$G34,数据转换_装备种3,2,0)</f>
        <v>大型電探</v>
      </c>
      <c r="F34" s="199" t="str">
        <f>IF(舰娘装备数据!$I34 &lt;&gt; 0,舰娘装备数据!$I34,"")</f>
        <v/>
      </c>
      <c r="G34" s="176" t="str">
        <f>IF(舰娘装备数据!$J34 &lt;&gt; 0,舰娘装备数据!$J34,"")</f>
        <v/>
      </c>
      <c r="H34" s="189">
        <f>IF(舰娘装备数据!$K34 &lt;&gt; 0,舰娘装备数据!$K34,"")</f>
        <v>4</v>
      </c>
      <c r="I34" s="181" t="str">
        <f>IF(舰娘装备数据!$L34 &lt;&gt; 0,舰娘装备数据!$L34,"")</f>
        <v/>
      </c>
      <c r="J34" s="178" t="str">
        <f>IF(舰娘装备数据!$M34 &lt;&gt; 0,舰娘装备数据!$M34,"")</f>
        <v/>
      </c>
      <c r="K34" s="43" t="str">
        <f>IF(舰娘装备数据!$N34 &lt;&gt; 0,舰娘装备数据!$N34,"")</f>
        <v/>
      </c>
      <c r="L34" s="52">
        <f>IF(舰娘装备数据!$O34 &lt;&gt; 0,舰娘装备数据!$O34,"")</f>
        <v>4</v>
      </c>
      <c r="M34" s="41">
        <f>IF(舰娘装备数据!$Q34 &lt;&gt; 0,舰娘装备数据!$Q34,"")</f>
        <v>2</v>
      </c>
      <c r="N34" s="172" t="str">
        <f>IF(舰娘装备数据!$R34 &lt;&gt; 0,舰娘装备数据!$R34,"")</f>
        <v/>
      </c>
      <c r="O34" s="217" t="str">
        <f>IF(舰娘装备数据!$S34 &lt;&gt; 0,VLOOKUP(舰娘装备数据!$S34,数据转换_射程,2,0),"")</f>
        <v/>
      </c>
      <c r="P34" s="32" t="str">
        <f>IF(舰娘装备数据!$U34 &lt;&gt; 0,舰娘装备数据!$U34,"")</f>
        <v/>
      </c>
      <c r="Q34" s="180" t="str">
        <f>IF(舰娘装备数据!$V34 &lt;&gt; 0,舰娘装备数据!$V34,"")</f>
        <v/>
      </c>
      <c r="R34" s="52">
        <f>IF(舰娘装备数据!$W34 &lt;&gt; 0,舰娘装备数据!$W34,"")</f>
        <v>20</v>
      </c>
      <c r="S34" s="224">
        <f>IF(舰娘装备数据!$X34 &lt;&gt; 0,舰娘装备数据!$X34,"")</f>
        <v>20</v>
      </c>
    </row>
    <row r="35" spans="2:19">
      <c r="B35" s="113">
        <f>舰娘装备数据!$B35</f>
        <v>31</v>
      </c>
      <c r="C35" s="34" t="str">
        <f>舰娘装备数据!$D35</f>
        <v>32号対水上電探</v>
      </c>
      <c r="D35" s="251">
        <f>舰娘装备数据!$T35</f>
        <v>3</v>
      </c>
      <c r="E35" s="253" t="str">
        <f>VLOOKUP(舰娘装备数据!$G35,数据转换_装备种3,2,0)</f>
        <v>大型電探</v>
      </c>
      <c r="F35" s="199" t="str">
        <f>IF(舰娘装备数据!$I35 &lt;&gt; 0,舰娘装备数据!$I35,"")</f>
        <v/>
      </c>
      <c r="G35" s="176" t="str">
        <f>IF(舰娘装备数据!$J35 &lt;&gt; 0,舰娘装备数据!$J35,"")</f>
        <v/>
      </c>
      <c r="H35" s="189" t="str">
        <f>IF(舰娘装备数据!$K35 &lt;&gt; 0,舰娘装备数据!$K35,"")</f>
        <v/>
      </c>
      <c r="I35" s="181" t="str">
        <f>IF(舰娘装备数据!$L35 &lt;&gt; 0,舰娘装备数据!$L35,"")</f>
        <v/>
      </c>
      <c r="J35" s="178" t="str">
        <f>IF(舰娘装备数据!$M35 &lt;&gt; 0,舰娘装备数据!$M35,"")</f>
        <v/>
      </c>
      <c r="K35" s="43" t="str">
        <f>IF(舰娘装备数据!$N35 &lt;&gt; 0,舰娘装备数据!$N35,"")</f>
        <v/>
      </c>
      <c r="L35" s="52">
        <f>IF(舰娘装备数据!$O35 &lt;&gt; 0,舰娘装备数据!$O35,"")</f>
        <v>10</v>
      </c>
      <c r="M35" s="41">
        <f>IF(舰娘装备数据!$Q35 &lt;&gt; 0,舰娘装备数据!$Q35,"")</f>
        <v>8</v>
      </c>
      <c r="N35" s="172" t="str">
        <f>IF(舰娘装备数据!$R35 &lt;&gt; 0,舰娘装备数据!$R35,"")</f>
        <v/>
      </c>
      <c r="O35" s="217" t="str">
        <f>IF(舰娘装备数据!$S35 &lt;&gt; 0,VLOOKUP(舰娘装备数据!$S35,数据转换_射程,2,0),"")</f>
        <v/>
      </c>
      <c r="P35" s="32" t="str">
        <f>IF(舰娘装备数据!$U35 &lt;&gt; 0,舰娘装备数据!$U35,"")</f>
        <v/>
      </c>
      <c r="Q35" s="180" t="str">
        <f>IF(舰娘装备数据!$V35 &lt;&gt; 0,舰娘装备数据!$V35,"")</f>
        <v/>
      </c>
      <c r="R35" s="52">
        <f>IF(舰娘装备数据!$W35 &lt;&gt; 0,舰娘装备数据!$W35,"")</f>
        <v>20</v>
      </c>
      <c r="S35" s="224">
        <f>IF(舰娘装备数据!$X35 &lt;&gt; 0,舰娘装备数据!$X35,"")</f>
        <v>25</v>
      </c>
    </row>
    <row r="36" spans="2:19">
      <c r="B36" s="113">
        <f>舰娘装备数据!$B36</f>
        <v>32</v>
      </c>
      <c r="C36" s="34" t="str">
        <f>舰娘装备数据!$D36</f>
        <v>14号対空電探</v>
      </c>
      <c r="D36" s="251">
        <f>舰娘装备数据!$T36</f>
        <v>4</v>
      </c>
      <c r="E36" s="253" t="str">
        <f>VLOOKUP(舰娘装备数据!$G36,数据转换_装备种3,2,0)</f>
        <v>大型電探</v>
      </c>
      <c r="F36" s="199" t="str">
        <f>IF(舰娘装备数据!$I36 &lt;&gt; 0,舰娘装备数据!$I36,"")</f>
        <v/>
      </c>
      <c r="G36" s="176" t="str">
        <f>IF(舰娘装备数据!$J36 &lt;&gt; 0,舰娘装备数据!$J36,"")</f>
        <v/>
      </c>
      <c r="H36" s="189">
        <f>IF(舰娘装备数据!$K36 &lt;&gt; 0,舰娘装备数据!$K36,"")</f>
        <v>6</v>
      </c>
      <c r="I36" s="181" t="str">
        <f>IF(舰娘装备数据!$L36 &lt;&gt; 0,舰娘装备数据!$L36,"")</f>
        <v/>
      </c>
      <c r="J36" s="178" t="str">
        <f>IF(舰娘装备数据!$M36 &lt;&gt; 0,舰娘装备数据!$M36,"")</f>
        <v/>
      </c>
      <c r="K36" s="43" t="str">
        <f>IF(舰娘装备数据!$N36 &lt;&gt; 0,舰娘装备数据!$N36,"")</f>
        <v/>
      </c>
      <c r="L36" s="52">
        <f>IF(舰娘装备数据!$O36 &lt;&gt; 0,舰娘装备数据!$O36,"")</f>
        <v>5</v>
      </c>
      <c r="M36" s="41">
        <f>IF(舰娘装备数据!$Q36 &lt;&gt; 0,舰娘装备数据!$Q36,"")</f>
        <v>4</v>
      </c>
      <c r="N36" s="172" t="str">
        <f>IF(舰娘装备数据!$R36 &lt;&gt; 0,舰娘装备数据!$R36,"")</f>
        <v/>
      </c>
      <c r="O36" s="217" t="str">
        <f>IF(舰娘装备数据!$S36 &lt;&gt; 0,VLOOKUP(舰娘装备数据!$S36,数据转换_射程,2,0),"")</f>
        <v/>
      </c>
      <c r="P36" s="32" t="str">
        <f>IF(舰娘装备数据!$U36 &lt;&gt; 0,舰娘装备数据!$U36,"")</f>
        <v/>
      </c>
      <c r="Q36" s="180" t="str">
        <f>IF(舰娘装备数据!$V36 &lt;&gt; 0,舰娘装备数据!$V36,"")</f>
        <v/>
      </c>
      <c r="R36" s="52">
        <f>IF(舰娘装备数据!$W36 &lt;&gt; 0,舰娘装备数据!$W36,"")</f>
        <v>25</v>
      </c>
      <c r="S36" s="224">
        <f>IF(舰娘装备数据!$X36 &lt;&gt; 0,舰娘装备数据!$X36,"")</f>
        <v>25</v>
      </c>
    </row>
    <row r="37" spans="2:19">
      <c r="B37" s="113">
        <f>舰娘装备数据!$B37</f>
        <v>33</v>
      </c>
      <c r="C37" s="34" t="str">
        <f>舰娘装备数据!$D37</f>
        <v>改良型艦本式タービン</v>
      </c>
      <c r="D37" s="251">
        <f>舰娘装备数据!$T37</f>
        <v>0</v>
      </c>
      <c r="E37" s="253" t="str">
        <f>VLOOKUP(舰娘装备数据!$G37,数据转换_装备种3,2,0)</f>
        <v>機関部強化</v>
      </c>
      <c r="F37" s="199" t="str">
        <f>IF(舰娘装备数据!$I37 &lt;&gt; 0,舰娘装备数据!$I37,"")</f>
        <v/>
      </c>
      <c r="G37" s="176" t="str">
        <f>IF(舰娘装备数据!$J37 &lt;&gt; 0,舰娘装备数据!$J37,"")</f>
        <v/>
      </c>
      <c r="H37" s="189" t="str">
        <f>IF(舰娘装备数据!$K37 &lt;&gt; 0,舰娘装备数据!$K37,"")</f>
        <v/>
      </c>
      <c r="I37" s="181" t="str">
        <f>IF(舰娘装备数据!$L37 &lt;&gt; 0,舰娘装备数据!$L37,"")</f>
        <v/>
      </c>
      <c r="J37" s="178" t="str">
        <f>IF(舰娘装备数据!$M37 &lt;&gt; 0,舰娘装备数据!$M37,"")</f>
        <v/>
      </c>
      <c r="K37" s="43">
        <f>IF(舰娘装备数据!$N37 &lt;&gt; 0,舰娘装备数据!$N37,"")</f>
        <v>6</v>
      </c>
      <c r="L37" s="52" t="str">
        <f>IF(舰娘装备数据!$O37 &lt;&gt; 0,舰娘装备数据!$O37,"")</f>
        <v/>
      </c>
      <c r="M37" s="41" t="str">
        <f>IF(舰娘装备数据!$Q37 &lt;&gt; 0,舰娘装备数据!$Q37,"")</f>
        <v/>
      </c>
      <c r="N37" s="172" t="str">
        <f>IF(舰娘装备数据!$R37 &lt;&gt; 0,舰娘装备数据!$R37,"")</f>
        <v/>
      </c>
      <c r="O37" s="217" t="str">
        <f>IF(舰娘装备数据!$S37 &lt;&gt; 0,VLOOKUP(舰娘装备数据!$S37,数据转换_射程,2,0),"")</f>
        <v/>
      </c>
      <c r="P37" s="32">
        <f>IF(舰娘装备数据!$U37 &lt;&gt; 0,舰娘装备数据!$U37,"")</f>
        <v>10</v>
      </c>
      <c r="Q37" s="180" t="str">
        <f>IF(舰娘装备数据!$V37 &lt;&gt; 0,舰娘装备数据!$V37,"")</f>
        <v/>
      </c>
      <c r="R37" s="52">
        <f>IF(舰娘装备数据!$W37 &lt;&gt; 0,舰娘装备数据!$W37,"")</f>
        <v>10</v>
      </c>
      <c r="S37" s="224" t="str">
        <f>IF(舰娘装备数据!$X37 &lt;&gt; 0,舰娘装备数据!$X37,"")</f>
        <v/>
      </c>
    </row>
    <row r="38" spans="2:19">
      <c r="B38" s="113">
        <f>舰娘装备数据!$B38</f>
        <v>34</v>
      </c>
      <c r="C38" s="34" t="str">
        <f>舰娘装备数据!$D38</f>
        <v>強化型艦本式缶</v>
      </c>
      <c r="D38" s="251">
        <f>舰娘装备数据!$T38</f>
        <v>1</v>
      </c>
      <c r="E38" s="253" t="str">
        <f>VLOOKUP(舰娘装备数据!$G38,数据转换_装备种3,2,0)</f>
        <v>機関部強化</v>
      </c>
      <c r="F38" s="199" t="str">
        <f>IF(舰娘装备数据!$I38 &lt;&gt; 0,舰娘装备数据!$I38,"")</f>
        <v/>
      </c>
      <c r="G38" s="176" t="str">
        <f>IF(舰娘装备数据!$J38 &lt;&gt; 0,舰娘装备数据!$J38,"")</f>
        <v/>
      </c>
      <c r="H38" s="189" t="str">
        <f>IF(舰娘装备数据!$K38 &lt;&gt; 0,舰娘装备数据!$K38,"")</f>
        <v/>
      </c>
      <c r="I38" s="181" t="str">
        <f>IF(舰娘装备数据!$L38 &lt;&gt; 0,舰娘装备数据!$L38,"")</f>
        <v/>
      </c>
      <c r="J38" s="178" t="str">
        <f>IF(舰娘装备数据!$M38 &lt;&gt; 0,舰娘装备数据!$M38,"")</f>
        <v/>
      </c>
      <c r="K38" s="43">
        <f>IF(舰娘装备数据!$N38 &lt;&gt; 0,舰娘装备数据!$N38,"")</f>
        <v>10</v>
      </c>
      <c r="L38" s="52" t="str">
        <f>IF(舰娘装备数据!$O38 &lt;&gt; 0,舰娘装备数据!$O38,"")</f>
        <v/>
      </c>
      <c r="M38" s="41" t="str">
        <f>IF(舰娘装备数据!$Q38 &lt;&gt; 0,舰娘装备数据!$Q38,"")</f>
        <v/>
      </c>
      <c r="N38" s="172" t="str">
        <f>IF(舰娘装备数据!$R38 &lt;&gt; 0,舰娘装备数据!$R38,"")</f>
        <v/>
      </c>
      <c r="O38" s="217" t="str">
        <f>IF(舰娘装备数据!$S38 &lt;&gt; 0,VLOOKUP(舰娘装备数据!$S38,数据转换_射程,2,0),"")</f>
        <v/>
      </c>
      <c r="P38" s="32">
        <f>IF(舰娘装备数据!$U38 &lt;&gt; 0,舰娘装备数据!$U38,"")</f>
        <v>10</v>
      </c>
      <c r="Q38" s="180" t="str">
        <f>IF(舰娘装备数据!$V38 &lt;&gt; 0,舰娘装备数据!$V38,"")</f>
        <v/>
      </c>
      <c r="R38" s="52">
        <f>IF(舰娘装备数据!$W38 &lt;&gt; 0,舰娘装备数据!$W38,"")</f>
        <v>20</v>
      </c>
      <c r="S38" s="224" t="str">
        <f>IF(舰娘装备数据!$X38 &lt;&gt; 0,舰娘装备数据!$X38,"")</f>
        <v/>
      </c>
    </row>
    <row r="39" spans="2:19">
      <c r="B39" s="113">
        <f>舰娘装备数据!$B39</f>
        <v>35</v>
      </c>
      <c r="C39" s="34" t="str">
        <f>舰娘装备数据!$D39</f>
        <v>三式弾</v>
      </c>
      <c r="D39" s="251">
        <f>舰娘装备数据!$T39</f>
        <v>0</v>
      </c>
      <c r="E39" s="253" t="str">
        <f>VLOOKUP(舰娘装备数据!$G39,数据转换_装备种3,2,0)</f>
        <v>対空強化弾</v>
      </c>
      <c r="F39" s="199" t="str">
        <f>IF(舰娘装备数据!$I39 &lt;&gt; 0,舰娘装备数据!$I39,"")</f>
        <v/>
      </c>
      <c r="G39" s="176" t="str">
        <f>IF(舰娘装备数据!$J39 &lt;&gt; 0,舰娘装备数据!$J39,"")</f>
        <v/>
      </c>
      <c r="H39" s="189">
        <f>IF(舰娘装备数据!$K39 &lt;&gt; 0,舰娘装备数据!$K39,"")</f>
        <v>5</v>
      </c>
      <c r="I39" s="181" t="str">
        <f>IF(舰娘装备数据!$L39 &lt;&gt; 0,舰娘装备数据!$L39,"")</f>
        <v/>
      </c>
      <c r="J39" s="178" t="str">
        <f>IF(舰娘装备数据!$M39 &lt;&gt; 0,舰娘装备数据!$M39,"")</f>
        <v/>
      </c>
      <c r="K39" s="43" t="str">
        <f>IF(舰娘装备数据!$N39 &lt;&gt; 0,舰娘装备数据!$N39,"")</f>
        <v/>
      </c>
      <c r="L39" s="52" t="str">
        <f>IF(舰娘装备数据!$O39 &lt;&gt; 0,舰娘装备数据!$O39,"")</f>
        <v/>
      </c>
      <c r="M39" s="41" t="str">
        <f>IF(舰娘装备数据!$Q39 &lt;&gt; 0,舰娘装备数据!$Q39,"")</f>
        <v/>
      </c>
      <c r="N39" s="172" t="str">
        <f>IF(舰娘装备数据!$R39 &lt;&gt; 0,舰娘装备数据!$R39,"")</f>
        <v/>
      </c>
      <c r="O39" s="217" t="str">
        <f>IF(舰娘装备数据!$S39 &lt;&gt; 0,VLOOKUP(舰娘装备数据!$S39,数据转换_射程,2,0),"")</f>
        <v/>
      </c>
      <c r="P39" s="32" t="str">
        <f>IF(舰娘装备数据!$U39 &lt;&gt; 0,舰娘装备数据!$U39,"")</f>
        <v/>
      </c>
      <c r="Q39" s="180">
        <f>IF(舰娘装备数据!$V39 &lt;&gt; 0,舰娘装备数据!$V39,"")</f>
        <v>9</v>
      </c>
      <c r="R39" s="52">
        <f>IF(舰娘装备数据!$W39 &lt;&gt; 0,舰娘装备数据!$W39,"")</f>
        <v>6</v>
      </c>
      <c r="S39" s="224">
        <f>IF(舰娘装备数据!$X39 &lt;&gt; 0,舰娘装备数据!$X39,"")</f>
        <v>3</v>
      </c>
    </row>
    <row r="40" spans="2:19">
      <c r="B40" s="113">
        <f>舰娘装备数据!$B40</f>
        <v>36</v>
      </c>
      <c r="C40" s="34" t="str">
        <f>舰娘装备数据!$D40</f>
        <v>九一式徹甲弾</v>
      </c>
      <c r="D40" s="251">
        <f>舰娘装备数据!$T40</f>
        <v>1</v>
      </c>
      <c r="E40" s="253" t="str">
        <f>VLOOKUP(舰娘装备数据!$G40,数据转换_装备种3,2,0)</f>
        <v>対艦強化弾</v>
      </c>
      <c r="F40" s="199">
        <f>IF(舰娘装备数据!$I40 &lt;&gt; 0,舰娘装备数据!$I40,"")</f>
        <v>8</v>
      </c>
      <c r="G40" s="176" t="str">
        <f>IF(舰娘装备数据!$J40 &lt;&gt; 0,舰娘装备数据!$J40,"")</f>
        <v/>
      </c>
      <c r="H40" s="189" t="str">
        <f>IF(舰娘装备数据!$K40 &lt;&gt; 0,舰娘装备数据!$K40,"")</f>
        <v/>
      </c>
      <c r="I40" s="181" t="str">
        <f>IF(舰娘装备数据!$L40 &lt;&gt; 0,舰娘装备数据!$L40,"")</f>
        <v/>
      </c>
      <c r="J40" s="178" t="str">
        <f>IF(舰娘装备数据!$M40 &lt;&gt; 0,舰娘装备数据!$M40,"")</f>
        <v/>
      </c>
      <c r="K40" s="43" t="str">
        <f>IF(舰娘装备数据!$N40 &lt;&gt; 0,舰娘装备数据!$N40,"")</f>
        <v/>
      </c>
      <c r="L40" s="52" t="str">
        <f>IF(舰娘装备数据!$O40 &lt;&gt; 0,舰娘装备数据!$O40,"")</f>
        <v/>
      </c>
      <c r="M40" s="41">
        <f>IF(舰娘装备数据!$Q40 &lt;&gt; 0,舰娘装备数据!$Q40,"")</f>
        <v>1</v>
      </c>
      <c r="N40" s="172" t="str">
        <f>IF(舰娘装备数据!$R40 &lt;&gt; 0,舰娘装备数据!$R40,"")</f>
        <v/>
      </c>
      <c r="O40" s="217" t="str">
        <f>IF(舰娘装备数据!$S40 &lt;&gt; 0,VLOOKUP(舰娘装备数据!$S40,数据转换_射程,2,0),"")</f>
        <v/>
      </c>
      <c r="P40" s="32" t="str">
        <f>IF(舰娘装备数据!$U40 &lt;&gt; 0,舰娘装备数据!$U40,"")</f>
        <v/>
      </c>
      <c r="Q40" s="180">
        <f>IF(舰娘装备数据!$V40 &lt;&gt; 0,舰娘装备数据!$V40,"")</f>
        <v>3</v>
      </c>
      <c r="R40" s="52">
        <f>IF(舰娘装备数据!$W40 &lt;&gt; 0,舰娘装备数据!$W40,"")</f>
        <v>9</v>
      </c>
      <c r="S40" s="224" t="str">
        <f>IF(舰娘装备数据!$X40 &lt;&gt; 0,舰娘装备数据!$X40,"")</f>
        <v/>
      </c>
    </row>
    <row r="41" spans="2:19">
      <c r="B41" s="113">
        <f>舰娘装备数据!$B41</f>
        <v>37</v>
      </c>
      <c r="C41" s="34" t="str">
        <f>舰娘装备数据!$D41</f>
        <v>7.7mm機銃</v>
      </c>
      <c r="D41" s="251">
        <f>舰娘装备数据!$T41</f>
        <v>0</v>
      </c>
      <c r="E41" s="253" t="str">
        <f>VLOOKUP(舰娘装备数据!$G41,数据转换_装备种3,2,0)</f>
        <v>対空機銃</v>
      </c>
      <c r="F41" s="199" t="str">
        <f>IF(舰娘装备数据!$I41 &lt;&gt; 0,舰娘装备数据!$I41,"")</f>
        <v/>
      </c>
      <c r="G41" s="176" t="str">
        <f>IF(舰娘装备数据!$J41 &lt;&gt; 0,舰娘装备数据!$J41,"")</f>
        <v/>
      </c>
      <c r="H41" s="189">
        <f>IF(舰娘装备数据!$K41 &lt;&gt; 0,舰娘装备数据!$K41,"")</f>
        <v>2</v>
      </c>
      <c r="I41" s="181" t="str">
        <f>IF(舰娘装备数据!$L41 &lt;&gt; 0,舰娘装备数据!$L41,"")</f>
        <v/>
      </c>
      <c r="J41" s="178" t="str">
        <f>IF(舰娘装备数据!$M41 &lt;&gt; 0,舰娘装备数据!$M41,"")</f>
        <v/>
      </c>
      <c r="K41" s="43">
        <f>IF(舰娘装备数据!$N41 &lt;&gt; 0,舰娘装备数据!$N41,"")</f>
        <v>1</v>
      </c>
      <c r="L41" s="52" t="str">
        <f>IF(舰娘装备数据!$O41 &lt;&gt; 0,舰娘装备数据!$O41,"")</f>
        <v/>
      </c>
      <c r="M41" s="41" t="str">
        <f>IF(舰娘装备数据!$Q41 &lt;&gt; 0,舰娘装备数据!$Q41,"")</f>
        <v/>
      </c>
      <c r="N41" s="172" t="str">
        <f>IF(舰娘装备数据!$R41 &lt;&gt; 0,舰娘装备数据!$R41,"")</f>
        <v/>
      </c>
      <c r="O41" s="217" t="str">
        <f>IF(舰娘装备数据!$S41 &lt;&gt; 0,VLOOKUP(舰娘装备数据!$S41,数据转换_射程,2,0),"")</f>
        <v/>
      </c>
      <c r="P41" s="32" t="str">
        <f>IF(舰娘装备数据!$U41 &lt;&gt; 0,舰娘装备数据!$U41,"")</f>
        <v/>
      </c>
      <c r="Q41" s="180">
        <f>IF(舰娘装备数据!$V41 &lt;&gt; 0,舰娘装备数据!$V41,"")</f>
        <v>1</v>
      </c>
      <c r="R41" s="52">
        <f>IF(舰娘装备数据!$W41 &lt;&gt; 0,舰娘装备数据!$W41,"")</f>
        <v>1</v>
      </c>
      <c r="S41" s="224" t="str">
        <f>IF(舰娘装备数据!$X41 &lt;&gt; 0,舰娘装备数据!$X41,"")</f>
        <v/>
      </c>
    </row>
    <row r="42" spans="2:19">
      <c r="B42" s="113">
        <f>舰娘装备数据!$B42</f>
        <v>38</v>
      </c>
      <c r="C42" s="34" t="str">
        <f>舰娘装备数据!$D42</f>
        <v>12.7mm単装機銃</v>
      </c>
      <c r="D42" s="251">
        <f>舰娘装备数据!$T42</f>
        <v>0</v>
      </c>
      <c r="E42" s="253" t="str">
        <f>VLOOKUP(舰娘装备数据!$G42,数据转换_装备种3,2,0)</f>
        <v>対空機銃</v>
      </c>
      <c r="F42" s="199" t="str">
        <f>IF(舰娘装备数据!$I42 &lt;&gt; 0,舰娘装备数据!$I42,"")</f>
        <v/>
      </c>
      <c r="G42" s="176" t="str">
        <f>IF(舰娘装备数据!$J42 &lt;&gt; 0,舰娘装备数据!$J42,"")</f>
        <v/>
      </c>
      <c r="H42" s="189">
        <f>IF(舰娘装备数据!$K42 &lt;&gt; 0,舰娘装备数据!$K42,"")</f>
        <v>3</v>
      </c>
      <c r="I42" s="181" t="str">
        <f>IF(舰娘装备数据!$L42 &lt;&gt; 0,舰娘装备数据!$L42,"")</f>
        <v/>
      </c>
      <c r="J42" s="178" t="str">
        <f>IF(舰娘装备数据!$M42 &lt;&gt; 0,舰娘装备数据!$M42,"")</f>
        <v/>
      </c>
      <c r="K42" s="43">
        <f>IF(舰娘装备数据!$N42 &lt;&gt; 0,舰娘装备数据!$N42,"")</f>
        <v>1</v>
      </c>
      <c r="L42" s="52" t="str">
        <f>IF(舰娘装备数据!$O42 &lt;&gt; 0,舰娘装备数据!$O42,"")</f>
        <v/>
      </c>
      <c r="M42" s="41" t="str">
        <f>IF(舰娘装备数据!$Q42 &lt;&gt; 0,舰娘装备数据!$Q42,"")</f>
        <v/>
      </c>
      <c r="N42" s="172" t="str">
        <f>IF(舰娘装备数据!$R42 &lt;&gt; 0,舰娘装备数据!$R42,"")</f>
        <v/>
      </c>
      <c r="O42" s="217" t="str">
        <f>IF(舰娘装备数据!$S42 &lt;&gt; 0,VLOOKUP(舰娘装备数据!$S42,数据转换_射程,2,0),"")</f>
        <v/>
      </c>
      <c r="P42" s="32" t="str">
        <f>IF(舰娘装备数据!$U42 &lt;&gt; 0,舰娘装备数据!$U42,"")</f>
        <v/>
      </c>
      <c r="Q42" s="180">
        <f>IF(舰娘装备数据!$V42 &lt;&gt; 0,舰娘装备数据!$V42,"")</f>
        <v>1</v>
      </c>
      <c r="R42" s="52">
        <f>IF(舰娘装备数据!$W42 &lt;&gt; 0,舰娘装备数据!$W42,"")</f>
        <v>1</v>
      </c>
      <c r="S42" s="224" t="str">
        <f>IF(舰娘装备数据!$X42 &lt;&gt; 0,舰娘装备数据!$X42,"")</f>
        <v/>
      </c>
    </row>
    <row r="43" spans="2:19">
      <c r="B43" s="113">
        <f>舰娘装备数据!$B43</f>
        <v>39</v>
      </c>
      <c r="C43" s="34" t="str">
        <f>舰娘装备数据!$D43</f>
        <v>25mm連装機銃</v>
      </c>
      <c r="D43" s="251">
        <f>舰娘装备数据!$T43</f>
        <v>0</v>
      </c>
      <c r="E43" s="253" t="str">
        <f>VLOOKUP(舰娘装备数据!$G43,数据转换_装备种3,2,0)</f>
        <v>対空機銃</v>
      </c>
      <c r="F43" s="199" t="str">
        <f>IF(舰娘装备数据!$I43 &lt;&gt; 0,舰娘装备数据!$I43,"")</f>
        <v/>
      </c>
      <c r="G43" s="176" t="str">
        <f>IF(舰娘装备数据!$J43 &lt;&gt; 0,舰娘装备数据!$J43,"")</f>
        <v/>
      </c>
      <c r="H43" s="189">
        <f>IF(舰娘装备数据!$K43 &lt;&gt; 0,舰娘装备数据!$K43,"")</f>
        <v>5</v>
      </c>
      <c r="I43" s="181" t="str">
        <f>IF(舰娘装备数据!$L43 &lt;&gt; 0,舰娘装备数据!$L43,"")</f>
        <v/>
      </c>
      <c r="J43" s="178" t="str">
        <f>IF(舰娘装备数据!$M43 &lt;&gt; 0,舰娘装备数据!$M43,"")</f>
        <v/>
      </c>
      <c r="K43" s="43">
        <f>IF(舰娘装备数据!$N43 &lt;&gt; 0,舰娘装备数据!$N43,"")</f>
        <v>1</v>
      </c>
      <c r="L43" s="52" t="str">
        <f>IF(舰娘装备数据!$O43 &lt;&gt; 0,舰娘装备数据!$O43,"")</f>
        <v/>
      </c>
      <c r="M43" s="41" t="str">
        <f>IF(舰娘装备数据!$Q43 &lt;&gt; 0,舰娘装备数据!$Q43,"")</f>
        <v/>
      </c>
      <c r="N43" s="172" t="str">
        <f>IF(舰娘装备数据!$R43 &lt;&gt; 0,舰娘装备数据!$R43,"")</f>
        <v/>
      </c>
      <c r="O43" s="217" t="str">
        <f>IF(舰娘装备数据!$S43 &lt;&gt; 0,VLOOKUP(舰娘装备数据!$S43,数据转换_射程,2,0),"")</f>
        <v/>
      </c>
      <c r="P43" s="32" t="str">
        <f>IF(舰娘装备数据!$U43 &lt;&gt; 0,舰娘装备数据!$U43,"")</f>
        <v/>
      </c>
      <c r="Q43" s="180">
        <f>IF(舰娘装备数据!$V43 &lt;&gt; 0,舰娘装备数据!$V43,"")</f>
        <v>2</v>
      </c>
      <c r="R43" s="52">
        <f>IF(舰娘装备数据!$W43 &lt;&gt; 0,舰娘装备数据!$W43,"")</f>
        <v>1</v>
      </c>
      <c r="S43" s="224" t="str">
        <f>IF(舰娘装备数据!$X43 &lt;&gt; 0,舰娘装备数据!$X43,"")</f>
        <v/>
      </c>
    </row>
    <row r="44" spans="2:19">
      <c r="B44" s="113">
        <f>舰娘装备数据!$B44</f>
        <v>40</v>
      </c>
      <c r="C44" s="34" t="str">
        <f>舰娘装备数据!$D44</f>
        <v>25mm三連装機銃</v>
      </c>
      <c r="D44" s="251">
        <f>舰娘装备数据!$T44</f>
        <v>1</v>
      </c>
      <c r="E44" s="253" t="str">
        <f>VLOOKUP(舰娘装备数据!$G44,数据转换_装备种3,2,0)</f>
        <v>対空機銃</v>
      </c>
      <c r="F44" s="199" t="str">
        <f>IF(舰娘装备数据!$I44 &lt;&gt; 0,舰娘装备数据!$I44,"")</f>
        <v/>
      </c>
      <c r="G44" s="176" t="str">
        <f>IF(舰娘装备数据!$J44 &lt;&gt; 0,舰娘装备数据!$J44,"")</f>
        <v/>
      </c>
      <c r="H44" s="189">
        <f>IF(舰娘装备数据!$K44 &lt;&gt; 0,舰娘装备数据!$K44,"")</f>
        <v>6</v>
      </c>
      <c r="I44" s="181" t="str">
        <f>IF(舰娘装备数据!$L44 &lt;&gt; 0,舰娘装备数据!$L44,"")</f>
        <v/>
      </c>
      <c r="J44" s="178" t="str">
        <f>IF(舰娘装备数据!$M44 &lt;&gt; 0,舰娘装备数据!$M44,"")</f>
        <v/>
      </c>
      <c r="K44" s="43">
        <f>IF(舰娘装备数据!$N44 &lt;&gt; 0,舰娘装备数据!$N44,"")</f>
        <v>1</v>
      </c>
      <c r="L44" s="52" t="str">
        <f>IF(舰娘装备数据!$O44 &lt;&gt; 0,舰娘装备数据!$O44,"")</f>
        <v/>
      </c>
      <c r="M44" s="41" t="str">
        <f>IF(舰娘装备数据!$Q44 &lt;&gt; 0,舰娘装备数据!$Q44,"")</f>
        <v/>
      </c>
      <c r="N44" s="172" t="str">
        <f>IF(舰娘装备数据!$R44 &lt;&gt; 0,舰娘装备数据!$R44,"")</f>
        <v/>
      </c>
      <c r="O44" s="217" t="str">
        <f>IF(舰娘装备数据!$S44 &lt;&gt; 0,VLOOKUP(舰娘装备数据!$S44,数据转换_射程,2,0),"")</f>
        <v/>
      </c>
      <c r="P44" s="32" t="str">
        <f>IF(舰娘装备数据!$U44 &lt;&gt; 0,舰娘装备数据!$U44,"")</f>
        <v/>
      </c>
      <c r="Q44" s="180">
        <f>IF(舰娘装备数据!$V44 &lt;&gt; 0,舰娘装备数据!$V44,"")</f>
        <v>3</v>
      </c>
      <c r="R44" s="52">
        <f>IF(舰娘装备数据!$W44 &lt;&gt; 0,舰娘装备数据!$W44,"")</f>
        <v>1</v>
      </c>
      <c r="S44" s="224" t="str">
        <f>IF(舰娘装备数据!$X44 &lt;&gt; 0,舰娘装备数据!$X44,"")</f>
        <v/>
      </c>
    </row>
    <row r="45" spans="2:19">
      <c r="B45" s="113">
        <f>舰娘装备数据!$B45</f>
        <v>41</v>
      </c>
      <c r="C45" s="34" t="str">
        <f>舰娘装备数据!$D45</f>
        <v>甲標的</v>
      </c>
      <c r="D45" s="251">
        <f>舰娘装备数据!$T45</f>
        <v>1</v>
      </c>
      <c r="E45" s="253" t="str">
        <f>VLOOKUP(舰娘装备数据!$G45,数据转换_装备种3,2,0)</f>
        <v>特殊潜航艇</v>
      </c>
      <c r="F45" s="199" t="str">
        <f>IF(舰娘装备数据!$I45 &lt;&gt; 0,舰娘装备数据!$I45,"")</f>
        <v/>
      </c>
      <c r="G45" s="176">
        <f>IF(舰娘装备数据!$J45 &lt;&gt; 0,舰娘装备数据!$J45,"")</f>
        <v>12</v>
      </c>
      <c r="H45" s="189" t="str">
        <f>IF(舰娘装备数据!$K45 &lt;&gt; 0,舰娘装备数据!$K45,"")</f>
        <v/>
      </c>
      <c r="I45" s="181" t="str">
        <f>IF(舰娘装备数据!$L45 &lt;&gt; 0,舰娘装备数据!$L45,"")</f>
        <v/>
      </c>
      <c r="J45" s="178" t="str">
        <f>IF(舰娘装备数据!$M45 &lt;&gt; 0,舰娘装备数据!$M45,"")</f>
        <v/>
      </c>
      <c r="K45" s="43" t="str">
        <f>IF(舰娘装备数据!$N45 &lt;&gt; 0,舰娘装备数据!$N45,"")</f>
        <v/>
      </c>
      <c r="L45" s="52" t="str">
        <f>IF(舰娘装备数据!$O45 &lt;&gt; 0,舰娘装备数据!$O45,"")</f>
        <v/>
      </c>
      <c r="M45" s="41" t="str">
        <f>IF(舰娘装备数据!$Q45 &lt;&gt; 0,舰娘装备数据!$Q45,"")</f>
        <v/>
      </c>
      <c r="N45" s="172" t="str">
        <f>IF(舰娘装备数据!$R45 &lt;&gt; 0,舰娘装备数据!$R45,"")</f>
        <v/>
      </c>
      <c r="O45" s="217" t="str">
        <f>IF(舰娘装备数据!$S45 &lt;&gt; 0,VLOOKUP(舰娘装备数据!$S45,数据转换_射程,2,0),"")</f>
        <v/>
      </c>
      <c r="P45" s="32" t="str">
        <f>IF(舰娘装备数据!$U45 &lt;&gt; 0,舰娘装备数据!$U45,"")</f>
        <v/>
      </c>
      <c r="Q45" s="180">
        <f>IF(舰娘装备数据!$V45 &lt;&gt; 0,舰娘装备数据!$V45,"")</f>
        <v>7</v>
      </c>
      <c r="R45" s="52">
        <f>IF(舰娘装备数据!$W45 &lt;&gt; 0,舰娘装备数据!$W45,"")</f>
        <v>7</v>
      </c>
      <c r="S45" s="224" t="str">
        <f>IF(舰娘装备数据!$X45 &lt;&gt; 0,舰娘装备数据!$X45,"")</f>
        <v/>
      </c>
    </row>
    <row r="46" spans="2:19">
      <c r="B46" s="113">
        <f>舰娘装备数据!$B46</f>
        <v>42</v>
      </c>
      <c r="C46" s="34" t="str">
        <f>舰娘装备数据!$D46</f>
        <v>応急修理要員</v>
      </c>
      <c r="D46" s="251">
        <f>舰娘装备数据!$T46</f>
        <v>0</v>
      </c>
      <c r="E46" s="253" t="str">
        <f>VLOOKUP(舰娘装备数据!$G46,数据转换_装备种3,2,0)</f>
        <v>応急修理要員</v>
      </c>
      <c r="F46" s="199" t="str">
        <f>IF(舰娘装备数据!$I46 &lt;&gt; 0,舰娘装备数据!$I46,"")</f>
        <v/>
      </c>
      <c r="G46" s="176" t="str">
        <f>IF(舰娘装备数据!$J46 &lt;&gt; 0,舰娘装备数据!$J46,"")</f>
        <v/>
      </c>
      <c r="H46" s="189" t="str">
        <f>IF(舰娘装备数据!$K46 &lt;&gt; 0,舰娘装备数据!$K46,"")</f>
        <v/>
      </c>
      <c r="I46" s="181" t="str">
        <f>IF(舰娘装备数据!$L46 &lt;&gt; 0,舰娘装备数据!$L46,"")</f>
        <v/>
      </c>
      <c r="J46" s="178" t="str">
        <f>IF(舰娘装备数据!$M46 &lt;&gt; 0,舰娘装备数据!$M46,"")</f>
        <v/>
      </c>
      <c r="K46" s="43" t="str">
        <f>IF(舰娘装备数据!$N46 &lt;&gt; 0,舰娘装备数据!$N46,"")</f>
        <v/>
      </c>
      <c r="L46" s="52" t="str">
        <f>IF(舰娘装备数据!$O46 &lt;&gt; 0,舰娘装备数据!$O46,"")</f>
        <v/>
      </c>
      <c r="M46" s="41" t="str">
        <f>IF(舰娘装备数据!$Q46 &lt;&gt; 0,舰娘装备数据!$Q46,"")</f>
        <v/>
      </c>
      <c r="N46" s="172" t="str">
        <f>IF(舰娘装备数据!$R46 &lt;&gt; 0,舰娘装备数据!$R46,"")</f>
        <v/>
      </c>
      <c r="O46" s="217" t="str">
        <f>IF(舰娘装备数据!$S46 &lt;&gt; 0,VLOOKUP(舰娘装备数据!$S46,数据转换_射程,2,0),"")</f>
        <v/>
      </c>
      <c r="P46" s="32" t="str">
        <f>IF(舰娘装备数据!$U46 &lt;&gt; 0,舰娘装备数据!$U46,"")</f>
        <v/>
      </c>
      <c r="Q46" s="180" t="str">
        <f>IF(舰娘装备数据!$V46 &lt;&gt; 0,舰娘装备数据!$V46,"")</f>
        <v/>
      </c>
      <c r="R46" s="52">
        <f>IF(舰娘装备数据!$W46 &lt;&gt; 0,舰娘装备数据!$W46,"")</f>
        <v>1</v>
      </c>
      <c r="S46" s="224" t="str">
        <f>IF(舰娘装备数据!$X46 &lt;&gt; 0,舰娘装备数据!$X46,"")</f>
        <v/>
      </c>
    </row>
    <row r="47" spans="2:19">
      <c r="B47" s="113">
        <f>舰娘装备数据!$B47</f>
        <v>43</v>
      </c>
      <c r="C47" s="34" t="str">
        <f>舰娘装备数据!$D47</f>
        <v>応急修理女神</v>
      </c>
      <c r="D47" s="251">
        <f>舰娘装备数据!$T47</f>
        <v>2</v>
      </c>
      <c r="E47" s="253" t="str">
        <f>VLOOKUP(舰娘装备数据!$G47,数据转换_装备种3,2,0)</f>
        <v>応急修理要員</v>
      </c>
      <c r="F47" s="199" t="str">
        <f>IF(舰娘装备数据!$I47 &lt;&gt; 0,舰娘装备数据!$I47,"")</f>
        <v/>
      </c>
      <c r="G47" s="176" t="str">
        <f>IF(舰娘装备数据!$J47 &lt;&gt; 0,舰娘装备数据!$J47,"")</f>
        <v/>
      </c>
      <c r="H47" s="189" t="str">
        <f>IF(舰娘装备数据!$K47 &lt;&gt; 0,舰娘装备数据!$K47,"")</f>
        <v/>
      </c>
      <c r="I47" s="181" t="str">
        <f>IF(舰娘装备数据!$L47 &lt;&gt; 0,舰娘装备数据!$L47,"")</f>
        <v/>
      </c>
      <c r="J47" s="178" t="str">
        <f>IF(舰娘装备数据!$M47 &lt;&gt; 0,舰娘装备数据!$M47,"")</f>
        <v/>
      </c>
      <c r="K47" s="43" t="str">
        <f>IF(舰娘装备数据!$N47 &lt;&gt; 0,舰娘装备数据!$N47,"")</f>
        <v/>
      </c>
      <c r="L47" s="52" t="str">
        <f>IF(舰娘装备数据!$O47 &lt;&gt; 0,舰娘装备数据!$O47,"")</f>
        <v/>
      </c>
      <c r="M47" s="41" t="str">
        <f>IF(舰娘装备数据!$Q47 &lt;&gt; 0,舰娘装备数据!$Q47,"")</f>
        <v/>
      </c>
      <c r="N47" s="172" t="str">
        <f>IF(舰娘装备数据!$R47 &lt;&gt; 0,舰娘装备数据!$R47,"")</f>
        <v/>
      </c>
      <c r="O47" s="217" t="str">
        <f>IF(舰娘装备数据!$S47 &lt;&gt; 0,VLOOKUP(舰娘装备数据!$S47,数据转换_射程,2,0),"")</f>
        <v/>
      </c>
      <c r="P47" s="32" t="str">
        <f>IF(舰娘装备数据!$U47 &lt;&gt; 0,舰娘装备数据!$U47,"")</f>
        <v/>
      </c>
      <c r="Q47" s="180" t="str">
        <f>IF(舰娘装备数据!$V47 &lt;&gt; 0,舰娘装备数据!$V47,"")</f>
        <v/>
      </c>
      <c r="R47" s="52">
        <f>IF(舰娘装备数据!$W47 &lt;&gt; 0,舰娘装备数据!$W47,"")</f>
        <v>1</v>
      </c>
      <c r="S47" s="224" t="str">
        <f>IF(舰娘装备数据!$X47 &lt;&gt; 0,舰娘装备数据!$X47,"")</f>
        <v/>
      </c>
    </row>
    <row r="48" spans="2:19">
      <c r="B48" s="113">
        <f>舰娘装备数据!$B48</f>
        <v>44</v>
      </c>
      <c r="C48" s="34" t="str">
        <f>舰娘装备数据!$D48</f>
        <v>九四式爆雷投射機</v>
      </c>
      <c r="D48" s="251">
        <f>舰娘装备数据!$T48</f>
        <v>0</v>
      </c>
      <c r="E48" s="253" t="str">
        <f>VLOOKUP(舰娘装备数据!$G48,数据转换_装备种3,2,0)</f>
        <v>爆雷</v>
      </c>
      <c r="F48" s="199" t="str">
        <f>IF(舰娘装备数据!$I48 &lt;&gt; 0,舰娘装备数据!$I48,"")</f>
        <v/>
      </c>
      <c r="G48" s="176" t="str">
        <f>IF(舰娘装备数据!$J48 &lt;&gt; 0,舰娘装备数据!$J48,"")</f>
        <v/>
      </c>
      <c r="H48" s="189" t="str">
        <f>IF(舰娘装备数据!$K48 &lt;&gt; 0,舰娘装备数据!$K48,"")</f>
        <v/>
      </c>
      <c r="I48" s="181" t="str">
        <f>IF(舰娘装备数据!$L48 &lt;&gt; 0,舰娘装备数据!$L48,"")</f>
        <v/>
      </c>
      <c r="J48" s="178">
        <f>IF(舰娘装备数据!$M48 &lt;&gt; 0,舰娘装备数据!$M48,"")</f>
        <v>5</v>
      </c>
      <c r="K48" s="43" t="str">
        <f>IF(舰娘装备数据!$N48 &lt;&gt; 0,舰娘装备数据!$N48,"")</f>
        <v/>
      </c>
      <c r="L48" s="52" t="str">
        <f>IF(舰娘装备数据!$O48 &lt;&gt; 0,舰娘装备数据!$O48,"")</f>
        <v/>
      </c>
      <c r="M48" s="41" t="str">
        <f>IF(舰娘装备数据!$Q48 &lt;&gt; 0,舰娘装备数据!$Q48,"")</f>
        <v/>
      </c>
      <c r="N48" s="172" t="str">
        <f>IF(舰娘装备数据!$R48 &lt;&gt; 0,舰娘装备数据!$R48,"")</f>
        <v/>
      </c>
      <c r="O48" s="217" t="str">
        <f>IF(舰娘装备数据!$S48 &lt;&gt; 0,VLOOKUP(舰娘装备数据!$S48,数据转换_射程,2,0),"")</f>
        <v/>
      </c>
      <c r="P48" s="32" t="str">
        <f>IF(舰娘装备数据!$U48 &lt;&gt; 0,舰娘装备数据!$U48,"")</f>
        <v/>
      </c>
      <c r="Q48" s="180">
        <f>IF(舰娘装备数据!$V48 &lt;&gt; 0,舰娘装备数据!$V48,"")</f>
        <v>2</v>
      </c>
      <c r="R48" s="52">
        <f>IF(舰娘装备数据!$W48 &lt;&gt; 0,舰娘装备数据!$W48,"")</f>
        <v>1</v>
      </c>
      <c r="S48" s="224">
        <f>IF(舰娘装备数据!$X48 &lt;&gt; 0,舰娘装备数据!$X48,"")</f>
        <v>1</v>
      </c>
    </row>
    <row r="49" spans="2:19">
      <c r="B49" s="113">
        <f>舰娘装备数据!$B49</f>
        <v>45</v>
      </c>
      <c r="C49" s="34" t="str">
        <f>舰娘装备数据!$D49</f>
        <v>三式爆雷投射機</v>
      </c>
      <c r="D49" s="251">
        <f>舰娘装备数据!$T49</f>
        <v>2</v>
      </c>
      <c r="E49" s="253" t="str">
        <f>VLOOKUP(舰娘装备数据!$G49,数据转换_装备种3,2,0)</f>
        <v>爆雷</v>
      </c>
      <c r="F49" s="199" t="str">
        <f>IF(舰娘装备数据!$I49 &lt;&gt; 0,舰娘装备数据!$I49,"")</f>
        <v/>
      </c>
      <c r="G49" s="176" t="str">
        <f>IF(舰娘装备数据!$J49 &lt;&gt; 0,舰娘装备数据!$J49,"")</f>
        <v/>
      </c>
      <c r="H49" s="189" t="str">
        <f>IF(舰娘装备数据!$K49 &lt;&gt; 0,舰娘装备数据!$K49,"")</f>
        <v/>
      </c>
      <c r="I49" s="181" t="str">
        <f>IF(舰娘装备数据!$L49 &lt;&gt; 0,舰娘装备数据!$L49,"")</f>
        <v/>
      </c>
      <c r="J49" s="178">
        <f>IF(舰娘装备数据!$M49 &lt;&gt; 0,舰娘装备数据!$M49,"")</f>
        <v>8</v>
      </c>
      <c r="K49" s="43" t="str">
        <f>IF(舰娘装备数据!$N49 &lt;&gt; 0,舰娘装备数据!$N49,"")</f>
        <v/>
      </c>
      <c r="L49" s="52" t="str">
        <f>IF(舰娘装备数据!$O49 &lt;&gt; 0,舰娘装备数据!$O49,"")</f>
        <v/>
      </c>
      <c r="M49" s="41" t="str">
        <f>IF(舰娘装备数据!$Q49 &lt;&gt; 0,舰娘装备数据!$Q49,"")</f>
        <v/>
      </c>
      <c r="N49" s="172" t="str">
        <f>IF(舰娘装备数据!$R49 &lt;&gt; 0,舰娘装备数据!$R49,"")</f>
        <v/>
      </c>
      <c r="O49" s="217" t="str">
        <f>IF(舰娘装备数据!$S49 &lt;&gt; 0,VLOOKUP(舰娘装备数据!$S49,数据转换_射程,2,0),"")</f>
        <v/>
      </c>
      <c r="P49" s="32" t="str">
        <f>IF(舰娘装备数据!$U49 &lt;&gt; 0,舰娘装备数据!$U49,"")</f>
        <v/>
      </c>
      <c r="Q49" s="180">
        <f>IF(舰娘装备数据!$V49 &lt;&gt; 0,舰娘装备数据!$V49,"")</f>
        <v>3</v>
      </c>
      <c r="R49" s="52">
        <f>IF(舰娘装备数据!$W49 &lt;&gt; 0,舰娘装备数据!$W49,"")</f>
        <v>1</v>
      </c>
      <c r="S49" s="224">
        <f>IF(舰娘装备数据!$X49 &lt;&gt; 0,舰娘装备数据!$X49,"")</f>
        <v>1</v>
      </c>
    </row>
    <row r="50" spans="2:19">
      <c r="B50" s="113">
        <f>舰娘装备数据!$B50</f>
        <v>46</v>
      </c>
      <c r="C50" s="34" t="str">
        <f>舰娘装备数据!$D50</f>
        <v>九三式水中聴音機</v>
      </c>
      <c r="D50" s="251">
        <f>舰娘装备数据!$T50</f>
        <v>0</v>
      </c>
      <c r="E50" s="253" t="str">
        <f>VLOOKUP(舰娘装备数据!$G50,数据转换_装备种3,2,0)</f>
        <v>ソナー</v>
      </c>
      <c r="F50" s="199" t="str">
        <f>IF(舰娘装备数据!$I50 &lt;&gt; 0,舰娘装备数据!$I50,"")</f>
        <v/>
      </c>
      <c r="G50" s="176" t="str">
        <f>IF(舰娘装备数据!$J50 &lt;&gt; 0,舰娘装备数据!$J50,"")</f>
        <v/>
      </c>
      <c r="H50" s="189" t="str">
        <f>IF(舰娘装备数据!$K50 &lt;&gt; 0,舰娘装备数据!$K50,"")</f>
        <v/>
      </c>
      <c r="I50" s="181" t="str">
        <f>IF(舰娘装备数据!$L50 &lt;&gt; 0,舰娘装备数据!$L50,"")</f>
        <v/>
      </c>
      <c r="J50" s="178">
        <f>IF(舰娘装备数据!$M50 &lt;&gt; 0,舰娘装备数据!$M50,"")</f>
        <v>6</v>
      </c>
      <c r="K50" s="43" t="str">
        <f>IF(舰娘装备数据!$N50 &lt;&gt; 0,舰娘装备数据!$N50,"")</f>
        <v/>
      </c>
      <c r="L50" s="52" t="str">
        <f>IF(舰娘装备数据!$O50 &lt;&gt; 0,舰娘装备数据!$O50,"")</f>
        <v/>
      </c>
      <c r="M50" s="41">
        <f>IF(舰娘装备数据!$Q50 &lt;&gt; 0,舰娘装备数据!$Q50,"")</f>
        <v>1</v>
      </c>
      <c r="N50" s="172" t="str">
        <f>IF(舰娘装备数据!$R50 &lt;&gt; 0,舰娘装备数据!$R50,"")</f>
        <v/>
      </c>
      <c r="O50" s="217" t="str">
        <f>IF(舰娘装备数据!$S50 &lt;&gt; 0,VLOOKUP(舰娘装备数据!$S50,数据转换_射程,2,0),"")</f>
        <v/>
      </c>
      <c r="P50" s="32" t="str">
        <f>IF(舰娘装备数据!$U50 &lt;&gt; 0,舰娘装备数据!$U50,"")</f>
        <v/>
      </c>
      <c r="Q50" s="180" t="str">
        <f>IF(舰娘装备数据!$V50 &lt;&gt; 0,舰娘装备数据!$V50,"")</f>
        <v/>
      </c>
      <c r="R50" s="52">
        <f>IF(舰娘装备数据!$W50 &lt;&gt; 0,舰娘装备数据!$W50,"")</f>
        <v>1</v>
      </c>
      <c r="S50" s="224">
        <f>IF(舰娘装备数据!$X50 &lt;&gt; 0,舰娘装备数据!$X50,"")</f>
        <v>1</v>
      </c>
    </row>
    <row r="51" spans="2:19">
      <c r="B51" s="113">
        <f>舰娘装备数据!$B51</f>
        <v>47</v>
      </c>
      <c r="C51" s="34" t="str">
        <f>舰娘装备数据!$D51</f>
        <v>三式水中探信儀</v>
      </c>
      <c r="D51" s="251">
        <f>舰娘装备数据!$T51</f>
        <v>2</v>
      </c>
      <c r="E51" s="253" t="str">
        <f>VLOOKUP(舰娘装备数据!$G51,数据转换_装备种3,2,0)</f>
        <v>ソナー</v>
      </c>
      <c r="F51" s="199" t="str">
        <f>IF(舰娘装备数据!$I51 &lt;&gt; 0,舰娘装备数据!$I51,"")</f>
        <v/>
      </c>
      <c r="G51" s="176" t="str">
        <f>IF(舰娘装备数据!$J51 &lt;&gt; 0,舰娘装备数据!$J51,"")</f>
        <v/>
      </c>
      <c r="H51" s="189" t="str">
        <f>IF(舰娘装备数据!$K51 &lt;&gt; 0,舰娘装备数据!$K51,"")</f>
        <v/>
      </c>
      <c r="I51" s="181" t="str">
        <f>IF(舰娘装备数据!$L51 &lt;&gt; 0,舰娘装备数据!$L51,"")</f>
        <v/>
      </c>
      <c r="J51" s="178">
        <f>IF(舰娘装备数据!$M51 &lt;&gt; 0,舰娘装备数据!$M51,"")</f>
        <v>10</v>
      </c>
      <c r="K51" s="43" t="str">
        <f>IF(舰娘装备数据!$N51 &lt;&gt; 0,舰娘装备数据!$N51,"")</f>
        <v/>
      </c>
      <c r="L51" s="52" t="str">
        <f>IF(舰娘装备数据!$O51 &lt;&gt; 0,舰娘装备数据!$O51,"")</f>
        <v/>
      </c>
      <c r="M51" s="41">
        <f>IF(舰娘装备数据!$Q51 &lt;&gt; 0,舰娘装备数据!$Q51,"")</f>
        <v>2</v>
      </c>
      <c r="N51" s="172" t="str">
        <f>IF(舰娘装备数据!$R51 &lt;&gt; 0,舰娘装备数据!$R51,"")</f>
        <v/>
      </c>
      <c r="O51" s="217" t="str">
        <f>IF(舰娘装备数据!$S51 &lt;&gt; 0,VLOOKUP(舰娘装备数据!$S51,数据转换_射程,2,0),"")</f>
        <v/>
      </c>
      <c r="P51" s="32" t="str">
        <f>IF(舰娘装备数据!$U51 &lt;&gt; 0,舰娘装备数据!$U51,"")</f>
        <v/>
      </c>
      <c r="Q51" s="180" t="str">
        <f>IF(舰娘装备数据!$V51 &lt;&gt; 0,舰娘装备数据!$V51,"")</f>
        <v/>
      </c>
      <c r="R51" s="52">
        <f>IF(舰娘装备数据!$W51 &lt;&gt; 0,舰娘装备数据!$W51,"")</f>
        <v>1</v>
      </c>
      <c r="S51" s="224">
        <f>IF(舰娘装备数据!$X51 &lt;&gt; 0,舰娘装备数据!$X51,"")</f>
        <v>2</v>
      </c>
    </row>
    <row r="52" spans="2:19">
      <c r="B52" s="113">
        <f>舰娘装备数据!$B52</f>
        <v>48</v>
      </c>
      <c r="C52" s="34" t="str">
        <f>舰娘装备数据!$D52</f>
        <v>12.7cm単装高角砲</v>
      </c>
      <c r="D52" s="251">
        <f>舰娘装备数据!$T52</f>
        <v>0</v>
      </c>
      <c r="E52" s="253" t="str">
        <f>VLOOKUP(舰娘装备数据!$G52,数据转换_装备种3,2,0)</f>
        <v>小口径主砲</v>
      </c>
      <c r="F52" s="199">
        <f>IF(舰娘装备数据!$I52 &lt;&gt; 0,舰娘装备数据!$I52,"")</f>
        <v>1</v>
      </c>
      <c r="G52" s="176" t="str">
        <f>IF(舰娘装备数据!$J52 &lt;&gt; 0,舰娘装备数据!$J52,"")</f>
        <v/>
      </c>
      <c r="H52" s="189">
        <f>IF(舰娘装备数据!$K52 &lt;&gt; 0,舰娘装备数据!$K52,"")</f>
        <v>3</v>
      </c>
      <c r="I52" s="181" t="str">
        <f>IF(舰娘装备数据!$L52 &lt;&gt; 0,舰娘装备数据!$L52,"")</f>
        <v/>
      </c>
      <c r="J52" s="178" t="str">
        <f>IF(舰娘装备数据!$M52 &lt;&gt; 0,舰娘装备数据!$M52,"")</f>
        <v/>
      </c>
      <c r="K52" s="43" t="str">
        <f>IF(舰娘装备数据!$N52 &lt;&gt; 0,舰娘装备数据!$N52,"")</f>
        <v/>
      </c>
      <c r="L52" s="52" t="str">
        <f>IF(舰娘装备数据!$O52 &lt;&gt; 0,舰娘装备数据!$O52,"")</f>
        <v/>
      </c>
      <c r="M52" s="41" t="str">
        <f>IF(舰娘装备数据!$Q52 &lt;&gt; 0,舰娘装备数据!$Q52,"")</f>
        <v/>
      </c>
      <c r="N52" s="172" t="str">
        <f>IF(舰娘装备数据!$R52 &lt;&gt; 0,舰娘装备数据!$R52,"")</f>
        <v/>
      </c>
      <c r="O52" s="217" t="str">
        <f>IF(舰娘装备数据!$S52 &lt;&gt; 0,VLOOKUP(舰娘装备数据!$S52,数据转换_射程,2,0),"")</f>
        <v>短</v>
      </c>
      <c r="P52" s="32" t="str">
        <f>IF(舰娘装备数据!$U52 &lt;&gt; 0,舰娘装备数据!$U52,"")</f>
        <v/>
      </c>
      <c r="Q52" s="180">
        <f>IF(舰娘装备数据!$V52 &lt;&gt; 0,舰娘装备数据!$V52,"")</f>
        <v>1</v>
      </c>
      <c r="R52" s="52">
        <f>IF(舰娘装备数据!$W52 &lt;&gt; 0,舰娘装备数据!$W52,"")</f>
        <v>1</v>
      </c>
      <c r="S52" s="224" t="str">
        <f>IF(舰娘装备数据!$X52 &lt;&gt; 0,舰娘装备数据!$X52,"")</f>
        <v/>
      </c>
    </row>
    <row r="53" spans="2:19">
      <c r="B53" s="113">
        <f>舰娘装备数据!$B53</f>
        <v>49</v>
      </c>
      <c r="C53" s="34" t="str">
        <f>舰娘装备数据!$D53</f>
        <v>25mm単装機銃</v>
      </c>
      <c r="D53" s="251">
        <f>舰娘装备数据!$T53</f>
        <v>1</v>
      </c>
      <c r="E53" s="253" t="str">
        <f>VLOOKUP(舰娘装备数据!$G53,数据转换_装备种3,2,0)</f>
        <v>対空機銃</v>
      </c>
      <c r="F53" s="199" t="str">
        <f>IF(舰娘装备数据!$I53 &lt;&gt; 0,舰娘装备数据!$I53,"")</f>
        <v/>
      </c>
      <c r="G53" s="176" t="str">
        <f>IF(舰娘装备数据!$J53 &lt;&gt; 0,舰娘装备数据!$J53,"")</f>
        <v/>
      </c>
      <c r="H53" s="189">
        <f>IF(舰娘装备数据!$K53 &lt;&gt; 0,舰娘装备数据!$K53,"")</f>
        <v>4</v>
      </c>
      <c r="I53" s="181" t="str">
        <f>IF(舰娘装备数据!$L53 &lt;&gt; 0,舰娘装备数据!$L53,"")</f>
        <v/>
      </c>
      <c r="J53" s="178" t="str">
        <f>IF(舰娘装备数据!$M53 &lt;&gt; 0,舰娘装备数据!$M53,"")</f>
        <v/>
      </c>
      <c r="K53" s="43">
        <f>IF(舰娘装备数据!$N53 &lt;&gt; 0,舰娘装备数据!$N53,"")</f>
        <v>1</v>
      </c>
      <c r="L53" s="52" t="str">
        <f>IF(舰娘装备数据!$O53 &lt;&gt; 0,舰娘装备数据!$O53,"")</f>
        <v/>
      </c>
      <c r="M53" s="41" t="str">
        <f>IF(舰娘装备数据!$Q53 &lt;&gt; 0,舰娘装备数据!$Q53,"")</f>
        <v/>
      </c>
      <c r="N53" s="172" t="str">
        <f>IF(舰娘装备数据!$R53 &lt;&gt; 0,舰娘装备数据!$R53,"")</f>
        <v/>
      </c>
      <c r="O53" s="217" t="str">
        <f>IF(舰娘装备数据!$S53 &lt;&gt; 0,VLOOKUP(舰娘装备数据!$S53,数据转换_射程,2,0),"")</f>
        <v/>
      </c>
      <c r="P53" s="32" t="str">
        <f>IF(舰娘装备数据!$U53 &lt;&gt; 0,舰娘装备数据!$U53,"")</f>
        <v/>
      </c>
      <c r="Q53" s="180">
        <f>IF(舰娘装备数据!$V53 &lt;&gt; 0,舰娘装备数据!$V53,"")</f>
        <v>1</v>
      </c>
      <c r="R53" s="52">
        <f>IF(舰娘装备数据!$W53 &lt;&gt; 0,舰娘装备数据!$W53,"")</f>
        <v>1</v>
      </c>
      <c r="S53" s="224" t="str">
        <f>IF(舰娘装备数据!$X53 &lt;&gt; 0,舰娘装备数据!$X53,"")</f>
        <v/>
      </c>
    </row>
    <row r="54" spans="2:19">
      <c r="B54" s="113">
        <f>舰娘装备数据!$B54</f>
        <v>50</v>
      </c>
      <c r="C54" s="34" t="str">
        <f>舰娘装备数据!$D54</f>
        <v>20.3cm(3号)連装砲</v>
      </c>
      <c r="D54" s="251">
        <f>舰娘装备数据!$T54</f>
        <v>1</v>
      </c>
      <c r="E54" s="253" t="str">
        <f>VLOOKUP(舰娘装备数据!$G54,数据转换_装备种3,2,0)</f>
        <v>中口径主砲</v>
      </c>
      <c r="F54" s="199">
        <f>IF(舰娘装备数据!$I54 &lt;&gt; 0,舰娘装备数据!$I54,"")</f>
        <v>10</v>
      </c>
      <c r="G54" s="176" t="str">
        <f>IF(舰娘装备数据!$J54 &lt;&gt; 0,舰娘装备数据!$J54,"")</f>
        <v/>
      </c>
      <c r="H54" s="189">
        <f>IF(舰娘装备数据!$K54 &lt;&gt; 0,舰娘装备数据!$K54,"")</f>
        <v>4</v>
      </c>
      <c r="I54" s="181" t="str">
        <f>IF(舰娘装备数据!$L54 &lt;&gt; 0,舰娘装备数据!$L54,"")</f>
        <v/>
      </c>
      <c r="J54" s="178" t="str">
        <f>IF(舰娘装备数据!$M54 &lt;&gt; 0,舰娘装备数据!$M54,"")</f>
        <v/>
      </c>
      <c r="K54" s="43" t="str">
        <f>IF(舰娘装备数据!$N54 &lt;&gt; 0,舰娘装备数据!$N54,"")</f>
        <v/>
      </c>
      <c r="L54" s="52" t="str">
        <f>IF(舰娘装备数据!$O54 &lt;&gt; 0,舰娘装备数据!$O54,"")</f>
        <v/>
      </c>
      <c r="M54" s="41" t="str">
        <f>IF(舰娘装备数据!$Q54 &lt;&gt; 0,舰娘装备数据!$Q54,"")</f>
        <v/>
      </c>
      <c r="N54" s="172" t="str">
        <f>IF(舰娘装备数据!$R54 &lt;&gt; 0,舰娘装备数据!$R54,"")</f>
        <v/>
      </c>
      <c r="O54" s="217" t="str">
        <f>IF(舰娘装备数据!$S54 &lt;&gt; 0,VLOOKUP(舰娘装备数据!$S54,数据转换_射程,2,0),"")</f>
        <v>中</v>
      </c>
      <c r="P54" s="32" t="str">
        <f>IF(舰娘装备数据!$U54 &lt;&gt; 0,舰娘装备数据!$U54,"")</f>
        <v/>
      </c>
      <c r="Q54" s="180">
        <f>IF(舰娘装备数据!$V54 &lt;&gt; 0,舰娘装备数据!$V54,"")</f>
        <v>3</v>
      </c>
      <c r="R54" s="52">
        <f>IF(舰娘装备数据!$W54 &lt;&gt; 0,舰娘装备数据!$W54,"")</f>
        <v>4</v>
      </c>
      <c r="S54" s="224" t="str">
        <f>IF(舰娘装备数据!$X54 &lt;&gt; 0,舰娘装备数据!$X54,"")</f>
        <v/>
      </c>
    </row>
    <row r="55" spans="2:19">
      <c r="B55" s="113">
        <f>舰娘装备数据!$B55</f>
        <v>51</v>
      </c>
      <c r="C55" s="34" t="str">
        <f>舰娘装备数据!$D55</f>
        <v>12cm30連装噴進砲</v>
      </c>
      <c r="D55" s="251">
        <f>舰娘装备数据!$T55</f>
        <v>2</v>
      </c>
      <c r="E55" s="253" t="str">
        <f>VLOOKUP(舰娘装备数据!$G55,数据转换_装备种3,2,0)</f>
        <v>対空機銃</v>
      </c>
      <c r="F55" s="199" t="str">
        <f>IF(舰娘装备数据!$I55 &lt;&gt; 0,舰娘装备数据!$I55,"")</f>
        <v/>
      </c>
      <c r="G55" s="176" t="str">
        <f>IF(舰娘装备数据!$J55 &lt;&gt; 0,舰娘装备数据!$J55,"")</f>
        <v/>
      </c>
      <c r="H55" s="189">
        <f>IF(舰娘装备数据!$K55 &lt;&gt; 0,舰娘装备数据!$K55,"")</f>
        <v>8</v>
      </c>
      <c r="I55" s="181" t="str">
        <f>IF(舰娘装备数据!$L55 &lt;&gt; 0,舰娘装备数据!$L55,"")</f>
        <v/>
      </c>
      <c r="J55" s="178" t="str">
        <f>IF(舰娘装备数据!$M55 &lt;&gt; 0,舰娘装备数据!$M55,"")</f>
        <v/>
      </c>
      <c r="K55" s="43" t="str">
        <f>IF(舰娘装备数据!$N55 &lt;&gt; 0,舰娘装备数据!$N55,"")</f>
        <v/>
      </c>
      <c r="L55" s="52" t="str">
        <f>IF(舰娘装备数据!$O55 &lt;&gt; 0,舰娘装备数据!$O55,"")</f>
        <v/>
      </c>
      <c r="M55" s="41" t="str">
        <f>IF(舰娘装备数据!$Q55 &lt;&gt; 0,舰娘装备数据!$Q55,"")</f>
        <v/>
      </c>
      <c r="N55" s="172" t="str">
        <f>IF(舰娘装备数据!$R55 &lt;&gt; 0,舰娘装备数据!$R55,"")</f>
        <v/>
      </c>
      <c r="O55" s="217" t="str">
        <f>IF(舰娘装备数据!$S55 &lt;&gt; 0,VLOOKUP(舰娘装备数据!$S55,数据转换_射程,2,0),"")</f>
        <v/>
      </c>
      <c r="P55" s="32" t="str">
        <f>IF(舰娘装备数据!$U55 &lt;&gt; 0,舰娘装备数据!$U55,"")</f>
        <v/>
      </c>
      <c r="Q55" s="180">
        <f>IF(舰娘装备数据!$V55 &lt;&gt; 0,舰娘装备数据!$V55,"")</f>
        <v>4</v>
      </c>
      <c r="R55" s="52">
        <f>IF(舰娘装备数据!$W55 &lt;&gt; 0,舰娘装备数据!$W55,"")</f>
        <v>2</v>
      </c>
      <c r="S55" s="224">
        <f>IF(舰娘装备数据!$X55 &lt;&gt; 0,舰娘装备数据!$X55,"")</f>
        <v>2</v>
      </c>
    </row>
    <row r="56" spans="2:19">
      <c r="B56" s="113">
        <f>舰娘装备数据!$B56</f>
        <v>52</v>
      </c>
      <c r="C56" s="34" t="str">
        <f>舰娘装备数据!$D56</f>
        <v>流星改</v>
      </c>
      <c r="D56" s="251">
        <f>舰娘装备数据!$T56</f>
        <v>3</v>
      </c>
      <c r="E56" s="253" t="str">
        <f>VLOOKUP(舰娘装备数据!$G56,数据转换_装备种3,2,0)</f>
        <v>艦上攻撃機</v>
      </c>
      <c r="F56" s="199" t="str">
        <f>IF(舰娘装备数据!$I56 &lt;&gt; 0,舰娘装备数据!$I56,"")</f>
        <v/>
      </c>
      <c r="G56" s="176">
        <f>IF(舰娘装备数据!$J56 &lt;&gt; 0,舰娘装备数据!$J56,"")</f>
        <v>13</v>
      </c>
      <c r="H56" s="189" t="str">
        <f>IF(舰娘装备数据!$K56 &lt;&gt; 0,舰娘装备数据!$K56,"")</f>
        <v/>
      </c>
      <c r="I56" s="181" t="str">
        <f>IF(舰娘装备数据!$L56 &lt;&gt; 0,舰娘装备数据!$L56,"")</f>
        <v/>
      </c>
      <c r="J56" s="178">
        <f>IF(舰娘装备数据!$M56 &lt;&gt; 0,舰娘装备数据!$M56,"")</f>
        <v>3</v>
      </c>
      <c r="K56" s="43" t="str">
        <f>IF(舰娘装备数据!$N56 &lt;&gt; 0,舰娘装备数据!$N56,"")</f>
        <v/>
      </c>
      <c r="L56" s="52">
        <f>IF(舰娘装备数据!$O56 &lt;&gt; 0,舰娘装备数据!$O56,"")</f>
        <v>2</v>
      </c>
      <c r="M56" s="41" t="str">
        <f>IF(舰娘装备数据!$Q56 &lt;&gt; 0,舰娘装备数据!$Q56,"")</f>
        <v/>
      </c>
      <c r="N56" s="172" t="str">
        <f>IF(舰娘装备数据!$R56 &lt;&gt; 0,舰娘装备数据!$R56,"")</f>
        <v/>
      </c>
      <c r="O56" s="217" t="str">
        <f>IF(舰娘装备数据!$S56 &lt;&gt; 0,VLOOKUP(舰娘装备数据!$S56,数据转换_射程,2,0),"")</f>
        <v/>
      </c>
      <c r="P56" s="32">
        <f>IF(舰娘装备数据!$U56 &lt;&gt; 0,舰娘装备数据!$U56,"")</f>
        <v>2</v>
      </c>
      <c r="Q56" s="180">
        <f>IF(舰娘装备数据!$V56 &lt;&gt; 0,舰娘装备数据!$V56,"")</f>
        <v>6</v>
      </c>
      <c r="R56" s="52" t="str">
        <f>IF(舰娘装备数据!$W56 &lt;&gt; 0,舰娘装备数据!$W56,"")</f>
        <v/>
      </c>
      <c r="S56" s="224">
        <f>IF(舰娘装备数据!$X56 &lt;&gt; 0,舰娘装备数据!$X56,"")</f>
        <v>10</v>
      </c>
    </row>
    <row r="57" spans="2:19">
      <c r="B57" s="113">
        <f>舰娘装备数据!$B57</f>
        <v>53</v>
      </c>
      <c r="C57" s="34" t="str">
        <f>舰娘装备数据!$D57</f>
        <v>烈風改</v>
      </c>
      <c r="D57" s="251">
        <f>舰娘装备数据!$T57</f>
        <v>4</v>
      </c>
      <c r="E57" s="253" t="str">
        <f>VLOOKUP(舰娘装备数据!$G57,数据转换_装备种3,2,0)</f>
        <v>艦上戦闘機</v>
      </c>
      <c r="F57" s="199" t="str">
        <f>IF(舰娘装备数据!$I57 &lt;&gt; 0,舰娘装备数据!$I57,"")</f>
        <v/>
      </c>
      <c r="G57" s="176" t="str">
        <f>IF(舰娘装备数据!$J57 &lt;&gt; 0,舰娘装备数据!$J57,"")</f>
        <v/>
      </c>
      <c r="H57" s="189">
        <f>IF(舰娘装备数据!$K57 &lt;&gt; 0,舰娘装备数据!$K57,"")</f>
        <v>12</v>
      </c>
      <c r="I57" s="181" t="str">
        <f>IF(舰娘装备数据!$L57 &lt;&gt; 0,舰娘装备数据!$L57,"")</f>
        <v/>
      </c>
      <c r="J57" s="178" t="str">
        <f>IF(舰娘装备数据!$M57 &lt;&gt; 0,舰娘装备数据!$M57,"")</f>
        <v/>
      </c>
      <c r="K57" s="43" t="str">
        <f>IF(舰娘装备数据!$N57 &lt;&gt; 0,舰娘装备数据!$N57,"")</f>
        <v/>
      </c>
      <c r="L57" s="52" t="str">
        <f>IF(舰娘装备数据!$O57 &lt;&gt; 0,舰娘装备数据!$O57,"")</f>
        <v/>
      </c>
      <c r="M57" s="41" t="str">
        <f>IF(舰娘装备数据!$Q57 &lt;&gt; 0,舰娘装备数据!$Q57,"")</f>
        <v/>
      </c>
      <c r="N57" s="172" t="str">
        <f>IF(舰娘装备数据!$R57 &lt;&gt; 0,舰娘装备数据!$R57,"")</f>
        <v/>
      </c>
      <c r="O57" s="217" t="str">
        <f>IF(舰娘装备数据!$S57 &lt;&gt; 0,VLOOKUP(舰娘装备数据!$S57,数据转换_射程,2,0),"")</f>
        <v/>
      </c>
      <c r="P57" s="32">
        <f>IF(舰娘装备数据!$U57 &lt;&gt; 0,舰娘装备数据!$U57,"")</f>
        <v>2</v>
      </c>
      <c r="Q57" s="180">
        <f>IF(舰娘装备数据!$V57 &lt;&gt; 0,舰娘装备数据!$V57,"")</f>
        <v>2</v>
      </c>
      <c r="R57" s="52" t="str">
        <f>IF(舰娘装备数据!$W57 &lt;&gt; 0,舰娘装备数据!$W57,"")</f>
        <v/>
      </c>
      <c r="S57" s="224">
        <f>IF(舰娘装备数据!$X57 &lt;&gt; 0,舰娘装备数据!$X57,"")</f>
        <v>10</v>
      </c>
    </row>
    <row r="58" spans="2:19">
      <c r="B58" s="113">
        <f>舰娘装备数据!$B58</f>
        <v>54</v>
      </c>
      <c r="C58" s="34" t="str">
        <f>舰娘装备数据!$D58</f>
        <v>彩雲</v>
      </c>
      <c r="D58" s="251">
        <f>舰娘装备数据!$T58</f>
        <v>2</v>
      </c>
      <c r="E58" s="253" t="str">
        <f>VLOOKUP(舰娘装备数据!$G58,数据转换_装备种3,2,0)</f>
        <v>艦上偵察機</v>
      </c>
      <c r="F58" s="199" t="str">
        <f>IF(舰娘装备数据!$I58 &lt;&gt; 0,舰娘装备数据!$I58,"")</f>
        <v/>
      </c>
      <c r="G58" s="176" t="str">
        <f>IF(舰娘装备数据!$J58 &lt;&gt; 0,舰娘装备数据!$J58,"")</f>
        <v/>
      </c>
      <c r="H58" s="189" t="str">
        <f>IF(舰娘装备数据!$K58 &lt;&gt; 0,舰娘装备数据!$K58,"")</f>
        <v/>
      </c>
      <c r="I58" s="181" t="str">
        <f>IF(舰娘装备数据!$L58 &lt;&gt; 0,舰娘装备数据!$L58,"")</f>
        <v/>
      </c>
      <c r="J58" s="178" t="str">
        <f>IF(舰娘装备数据!$M58 &lt;&gt; 0,舰娘装备数据!$M58,"")</f>
        <v/>
      </c>
      <c r="K58" s="43" t="str">
        <f>IF(舰娘装备数据!$N58 &lt;&gt; 0,舰娘装备数据!$N58,"")</f>
        <v/>
      </c>
      <c r="L58" s="52">
        <f>IF(舰娘装备数据!$O58 &lt;&gt; 0,舰娘装备数据!$O58,"")</f>
        <v>9</v>
      </c>
      <c r="M58" s="41">
        <f>IF(舰娘装备数据!$Q58 &lt;&gt; 0,舰娘装备数据!$Q58,"")</f>
        <v>2</v>
      </c>
      <c r="N58" s="172" t="str">
        <f>IF(舰娘装备数据!$R58 &lt;&gt; 0,舰娘装备数据!$R58,"")</f>
        <v/>
      </c>
      <c r="O58" s="217" t="str">
        <f>IF(舰娘装备数据!$S58 &lt;&gt; 0,VLOOKUP(舰娘装备数据!$S58,数据转换_射程,2,0),"")</f>
        <v/>
      </c>
      <c r="P58" s="32">
        <f>IF(舰娘装备数据!$U58 &lt;&gt; 0,舰娘装备数据!$U58,"")</f>
        <v>2</v>
      </c>
      <c r="Q58" s="180" t="str">
        <f>IF(舰娘装备数据!$V58 &lt;&gt; 0,舰娘装备数据!$V58,"")</f>
        <v/>
      </c>
      <c r="R58" s="52" t="str">
        <f>IF(舰娘装备数据!$W58 &lt;&gt; 0,舰娘装备数据!$W58,"")</f>
        <v/>
      </c>
      <c r="S58" s="224">
        <f>IF(舰娘装备数据!$X58 &lt;&gt; 0,舰娘装备数据!$X58,"")</f>
        <v>11</v>
      </c>
    </row>
    <row r="59" spans="2:19">
      <c r="B59" s="113">
        <f>舰娘装备数据!$B59</f>
        <v>55</v>
      </c>
      <c r="C59" s="34" t="str">
        <f>舰娘装备数据!$D59</f>
        <v>紫電改二</v>
      </c>
      <c r="D59" s="251">
        <f>舰娘装备数据!$T59</f>
        <v>2</v>
      </c>
      <c r="E59" s="253" t="str">
        <f>VLOOKUP(舰娘装备数据!$G59,数据转换_装备种3,2,0)</f>
        <v>艦上戦闘機</v>
      </c>
      <c r="F59" s="199" t="str">
        <f>IF(舰娘装备数据!$I59 &lt;&gt; 0,舰娘装备数据!$I59,"")</f>
        <v/>
      </c>
      <c r="G59" s="176" t="str">
        <f>IF(舰娘装备数据!$J59 &lt;&gt; 0,舰娘装备数据!$J59,"")</f>
        <v/>
      </c>
      <c r="H59" s="189">
        <f>IF(舰娘装备数据!$K59 &lt;&gt; 0,舰娘装备数据!$K59,"")</f>
        <v>9</v>
      </c>
      <c r="I59" s="181" t="str">
        <f>IF(舰娘装备数据!$L59 &lt;&gt; 0,舰娘装备数据!$L59,"")</f>
        <v/>
      </c>
      <c r="J59" s="178" t="str">
        <f>IF(舰娘装备数据!$M59 &lt;&gt; 0,舰娘装备数据!$M59,"")</f>
        <v/>
      </c>
      <c r="K59" s="43">
        <f>IF(舰娘装备数据!$N59 &lt;&gt; 0,舰娘装备数据!$N59,"")</f>
        <v>3</v>
      </c>
      <c r="L59" s="52" t="str">
        <f>IF(舰娘装备数据!$O59 &lt;&gt; 0,舰娘装备数据!$O59,"")</f>
        <v/>
      </c>
      <c r="M59" s="41" t="str">
        <f>IF(舰娘装备数据!$Q59 &lt;&gt; 0,舰娘装备数据!$Q59,"")</f>
        <v/>
      </c>
      <c r="N59" s="172" t="str">
        <f>IF(舰娘装备数据!$R59 &lt;&gt; 0,舰娘装备数据!$R59,"")</f>
        <v/>
      </c>
      <c r="O59" s="217" t="str">
        <f>IF(舰娘装备数据!$S59 &lt;&gt; 0,VLOOKUP(舰娘装备数据!$S59,数据转换_射程,2,0),"")</f>
        <v/>
      </c>
      <c r="P59" s="32">
        <f>IF(舰娘装备数据!$U59 &lt;&gt; 0,舰娘装备数据!$U59,"")</f>
        <v>2</v>
      </c>
      <c r="Q59" s="180">
        <f>IF(舰娘装备数据!$V59 &lt;&gt; 0,舰娘装备数据!$V59,"")</f>
        <v>2</v>
      </c>
      <c r="R59" s="52" t="str">
        <f>IF(舰娘装备数据!$W59 &lt;&gt; 0,舰娘装备数据!$W59,"")</f>
        <v/>
      </c>
      <c r="S59" s="224">
        <f>IF(舰娘装备数据!$X59 &lt;&gt; 0,舰娘装备数据!$X59,"")</f>
        <v>7</v>
      </c>
    </row>
    <row r="60" spans="2:19">
      <c r="B60" s="113">
        <f>舰娘装备数据!$B60</f>
        <v>56</v>
      </c>
      <c r="C60" s="34" t="str">
        <f>舰娘装备数据!$D60</f>
        <v>震電改</v>
      </c>
      <c r="D60" s="251">
        <f>舰娘装备数据!$T60</f>
        <v>5</v>
      </c>
      <c r="E60" s="253" t="str">
        <f>VLOOKUP(舰娘装备数据!$G60,数据转换_装备种3,2,0)</f>
        <v>艦上戦闘機</v>
      </c>
      <c r="F60" s="199" t="str">
        <f>IF(舰娘装备数据!$I60 &lt;&gt; 0,舰娘装备数据!$I60,"")</f>
        <v/>
      </c>
      <c r="G60" s="176" t="str">
        <f>IF(舰娘装备数据!$J60 &lt;&gt; 0,舰娘装备数据!$J60,"")</f>
        <v/>
      </c>
      <c r="H60" s="189">
        <f>IF(舰娘装备数据!$K60 &lt;&gt; 0,舰娘装备数据!$K60,"")</f>
        <v>15</v>
      </c>
      <c r="I60" s="181" t="str">
        <f>IF(舰娘装备数据!$L60 &lt;&gt; 0,舰娘装备数据!$L60,"")</f>
        <v/>
      </c>
      <c r="J60" s="178" t="str">
        <f>IF(舰娘装备数据!$M60 &lt;&gt; 0,舰娘装备数据!$M60,"")</f>
        <v/>
      </c>
      <c r="K60" s="43" t="str">
        <f>IF(舰娘装备数据!$N60 &lt;&gt; 0,舰娘装备数据!$N60,"")</f>
        <v/>
      </c>
      <c r="L60" s="52" t="str">
        <f>IF(舰娘装备数据!$O60 &lt;&gt; 0,舰娘装备数据!$O60,"")</f>
        <v/>
      </c>
      <c r="M60" s="41" t="str">
        <f>IF(舰娘装备数据!$Q60 &lt;&gt; 0,舰娘装备数据!$Q60,"")</f>
        <v/>
      </c>
      <c r="N60" s="172" t="str">
        <f>IF(舰娘装备数据!$R60 &lt;&gt; 0,舰娘装备数据!$R60,"")</f>
        <v/>
      </c>
      <c r="O60" s="217" t="str">
        <f>IF(舰娘装备数据!$S60 &lt;&gt; 0,VLOOKUP(舰娘装备数据!$S60,数据转换_射程,2,0),"")</f>
        <v/>
      </c>
      <c r="P60" s="32">
        <f>IF(舰娘装备数据!$U60 &lt;&gt; 0,舰娘装备数据!$U60,"")</f>
        <v>2</v>
      </c>
      <c r="Q60" s="180">
        <f>IF(舰娘装备数据!$V60 &lt;&gt; 0,舰娘装备数据!$V60,"")</f>
        <v>3</v>
      </c>
      <c r="R60" s="52" t="str">
        <f>IF(舰娘装备数据!$W60 &lt;&gt; 0,舰娘装备数据!$W60,"")</f>
        <v/>
      </c>
      <c r="S60" s="224">
        <f>IF(舰娘装备数据!$X60 &lt;&gt; 0,舰娘装备数据!$X60,"")</f>
        <v>28</v>
      </c>
    </row>
    <row r="61" spans="2:19">
      <c r="B61" s="113">
        <f>舰娘装备数据!$B61</f>
        <v>57</v>
      </c>
      <c r="C61" s="34" t="str">
        <f>舰娘装备数据!$D61</f>
        <v>彗星一二型甲</v>
      </c>
      <c r="D61" s="251">
        <f>舰娘装备数据!$T61</f>
        <v>2</v>
      </c>
      <c r="E61" s="253" t="str">
        <f>VLOOKUP(舰娘装备数据!$G61,数据转换_装备种3,2,0)</f>
        <v>艦上爆撃機</v>
      </c>
      <c r="F61" s="199" t="str">
        <f>IF(舰娘装备数据!$I61 &lt;&gt; 0,舰娘装备数据!$I61,"")</f>
        <v/>
      </c>
      <c r="G61" s="176" t="str">
        <f>IF(舰娘装备数据!$J61 &lt;&gt; 0,舰娘装备数据!$J61,"")</f>
        <v/>
      </c>
      <c r="H61" s="189" t="str">
        <f>IF(舰娘装备数据!$K61 &lt;&gt; 0,舰娘装备数据!$K61,"")</f>
        <v/>
      </c>
      <c r="I61" s="181" t="str">
        <f>IF(舰娘装备数据!$L61 &lt;&gt; 0,舰娘装备数据!$L61,"")</f>
        <v/>
      </c>
      <c r="J61" s="178">
        <f>IF(舰娘装备数据!$M61 &lt;&gt; 0,舰娘装备数据!$M61,"")</f>
        <v>3</v>
      </c>
      <c r="K61" s="43" t="str">
        <f>IF(舰娘装备数据!$N61 &lt;&gt; 0,舰娘装备数据!$N61,"")</f>
        <v/>
      </c>
      <c r="L61" s="52">
        <f>IF(舰娘装备数据!$O61 &lt;&gt; 0,舰娘装备数据!$O61,"")</f>
        <v>1</v>
      </c>
      <c r="M61" s="41" t="str">
        <f>IF(舰娘装备数据!$Q61 &lt;&gt; 0,舰娘装备数据!$Q61,"")</f>
        <v/>
      </c>
      <c r="N61" s="172">
        <f>IF(舰娘装备数据!$R61 &lt;&gt; 0,舰娘装备数据!$R61,"")</f>
        <v>10</v>
      </c>
      <c r="O61" s="217" t="str">
        <f>IF(舰娘装备数据!$S61 &lt;&gt; 0,VLOOKUP(舰娘装备数据!$S61,数据转换_射程,2,0),"")</f>
        <v/>
      </c>
      <c r="P61" s="32">
        <f>IF(舰娘装备数据!$U61 &lt;&gt; 0,舰娘装备数据!$U61,"")</f>
        <v>2</v>
      </c>
      <c r="Q61" s="180">
        <f>IF(舰娘装备数据!$V61 &lt;&gt; 0,舰娘装备数据!$V61,"")</f>
        <v>3</v>
      </c>
      <c r="R61" s="52" t="str">
        <f>IF(舰娘装备数据!$W61 &lt;&gt; 0,舰娘装备数据!$W61,"")</f>
        <v/>
      </c>
      <c r="S61" s="224">
        <f>IF(舰娘装备数据!$X61 &lt;&gt; 0,舰娘装备数据!$X61,"")</f>
        <v>4</v>
      </c>
    </row>
    <row r="62" spans="2:19">
      <c r="B62" s="113">
        <f>舰娘装备数据!$B62</f>
        <v>58</v>
      </c>
      <c r="C62" s="34" t="str">
        <f>舰娘装备数据!$D62</f>
        <v>61cm五連装(酸素)魚雷</v>
      </c>
      <c r="D62" s="251">
        <f>舰娘装备数据!$T62</f>
        <v>2</v>
      </c>
      <c r="E62" s="253" t="str">
        <f>VLOOKUP(舰娘装备数据!$G62,数据转换_装备种3,2,0)</f>
        <v>魚雷</v>
      </c>
      <c r="F62" s="199" t="str">
        <f>IF(舰娘装备数据!$I62 &lt;&gt; 0,舰娘装备数据!$I62,"")</f>
        <v/>
      </c>
      <c r="G62" s="176">
        <f>IF(舰娘装备数据!$J62 &lt;&gt; 0,舰娘装备数据!$J62,"")</f>
        <v>12</v>
      </c>
      <c r="H62" s="189" t="str">
        <f>IF(舰娘装备数据!$K62 &lt;&gt; 0,舰娘装备数据!$K62,"")</f>
        <v/>
      </c>
      <c r="I62" s="181" t="str">
        <f>IF(舰娘装备数据!$L62 &lt;&gt; 0,舰娘装备数据!$L62,"")</f>
        <v/>
      </c>
      <c r="J62" s="178" t="str">
        <f>IF(舰娘装备数据!$M62 &lt;&gt; 0,舰娘装备数据!$M62,"")</f>
        <v/>
      </c>
      <c r="K62" s="43" t="str">
        <f>IF(舰娘装备数据!$N62 &lt;&gt; 0,舰娘装备数据!$N62,"")</f>
        <v/>
      </c>
      <c r="L62" s="52" t="str">
        <f>IF(舰娘装备数据!$O62 &lt;&gt; 0,舰娘装备数据!$O62,"")</f>
        <v/>
      </c>
      <c r="M62" s="41">
        <f>IF(舰娘装备数据!$Q62 &lt;&gt; 0,舰娘装备数据!$Q62,"")</f>
        <v>1</v>
      </c>
      <c r="N62" s="172" t="str">
        <f>IF(舰娘装备数据!$R62 &lt;&gt; 0,舰娘装备数据!$R62,"")</f>
        <v/>
      </c>
      <c r="O62" s="217" t="str">
        <f>IF(舰娘装备数据!$S62 &lt;&gt; 0,VLOOKUP(舰娘装备数据!$S62,数据转换_射程,2,0),"")</f>
        <v>短</v>
      </c>
      <c r="P62" s="32">
        <f>IF(舰娘装备数据!$U62 &lt;&gt; 0,舰娘装备数据!$U62,"")</f>
        <v>2</v>
      </c>
      <c r="Q62" s="180">
        <f>IF(舰娘装备数据!$V62 &lt;&gt; 0,舰娘装备数据!$V62,"")</f>
        <v>3</v>
      </c>
      <c r="R62" s="52">
        <f>IF(舰娘装备数据!$W62 &lt;&gt; 0,舰娘装备数据!$W62,"")</f>
        <v>2</v>
      </c>
      <c r="S62" s="224" t="str">
        <f>IF(舰娘装备数据!$X62 &lt;&gt; 0,舰娘装备数据!$X62,"")</f>
        <v/>
      </c>
    </row>
    <row r="63" spans="2:19">
      <c r="B63" s="113">
        <f>舰娘装备数据!$B63</f>
        <v>59</v>
      </c>
      <c r="C63" s="34" t="str">
        <f>舰娘装备数据!$D63</f>
        <v>零式水上観測機</v>
      </c>
      <c r="D63" s="251">
        <f>舰娘装备数据!$T63</f>
        <v>1</v>
      </c>
      <c r="E63" s="253" t="str">
        <f>VLOOKUP(舰娘装备数据!$G63,数据转换_装备种3,2,0)</f>
        <v>水上偵察機</v>
      </c>
      <c r="F63" s="199" t="str">
        <f>IF(舰娘装备数据!$I63 &lt;&gt; 0,舰娘装备数据!$I63,"")</f>
        <v/>
      </c>
      <c r="G63" s="176" t="str">
        <f>IF(舰娘装备数据!$J63 &lt;&gt; 0,舰娘装备数据!$J63,"")</f>
        <v/>
      </c>
      <c r="H63" s="189">
        <f>IF(舰娘装备数据!$K63 &lt;&gt; 0,舰娘装备数据!$K63,"")</f>
        <v>2</v>
      </c>
      <c r="I63" s="181" t="str">
        <f>IF(舰娘装备数据!$L63 &lt;&gt; 0,舰娘装备数据!$L63,"")</f>
        <v/>
      </c>
      <c r="J63" s="178">
        <f>IF(舰娘装备数据!$M63 &lt;&gt; 0,舰娘装备数据!$M63,"")</f>
        <v>4</v>
      </c>
      <c r="K63" s="43" t="str">
        <f>IF(舰娘装备数据!$N63 &lt;&gt; 0,舰娘装备数据!$N63,"")</f>
        <v/>
      </c>
      <c r="L63" s="52">
        <f>IF(舰娘装备数据!$O63 &lt;&gt; 0,舰娘装备数据!$O63,"")</f>
        <v>6</v>
      </c>
      <c r="M63" s="41">
        <f>IF(舰娘装备数据!$Q63 &lt;&gt; 0,舰娘装备数据!$Q63,"")</f>
        <v>2</v>
      </c>
      <c r="N63" s="172">
        <f>IF(舰娘装备数据!$R63 &lt;&gt; 0,舰娘装备数据!$R63,"")</f>
        <v>1</v>
      </c>
      <c r="O63" s="217" t="str">
        <f>IF(舰娘装备数据!$S63 &lt;&gt; 0,VLOOKUP(舰娘装备数据!$S63,数据转换_射程,2,0),"")</f>
        <v/>
      </c>
      <c r="P63" s="32">
        <f>IF(舰娘装备数据!$U63 &lt;&gt; 0,舰娘装备数据!$U63,"")</f>
        <v>1</v>
      </c>
      <c r="Q63" s="180">
        <f>IF(舰娘装备数据!$V63 &lt;&gt; 0,舰娘装备数据!$V63,"")</f>
        <v>1</v>
      </c>
      <c r="R63" s="52" t="str">
        <f>IF(舰娘装备数据!$W63 &lt;&gt; 0,舰娘装备数据!$W63,"")</f>
        <v/>
      </c>
      <c r="S63" s="224">
        <f>IF(舰娘装备数据!$X63 &lt;&gt; 0,舰娘装备数据!$X63,"")</f>
        <v>2</v>
      </c>
    </row>
    <row r="64" spans="2:19">
      <c r="B64" s="113">
        <f>舰娘装备数据!$B64</f>
        <v>60</v>
      </c>
      <c r="C64" s="34" t="str">
        <f>舰娘装备数据!$D64</f>
        <v>零式艦戦62型(爆戦)</v>
      </c>
      <c r="D64" s="251">
        <f>舰娘装备数据!$T64</f>
        <v>2</v>
      </c>
      <c r="E64" s="253" t="str">
        <f>VLOOKUP(舰娘装备数据!$G64,数据转换_装备种3,2,0)</f>
        <v>艦上爆撃機</v>
      </c>
      <c r="F64" s="199" t="str">
        <f>IF(舰娘装备数据!$I64 &lt;&gt; 0,舰娘装备数据!$I64,"")</f>
        <v/>
      </c>
      <c r="G64" s="176" t="str">
        <f>IF(舰娘装备数据!$J64 &lt;&gt; 0,舰娘装备数据!$J64,"")</f>
        <v/>
      </c>
      <c r="H64" s="189">
        <f>IF(舰娘装备数据!$K64 &lt;&gt; 0,舰娘装备数据!$K64,"")</f>
        <v>4</v>
      </c>
      <c r="I64" s="181" t="str">
        <f>IF(舰娘装备数据!$L64 &lt;&gt; 0,舰娘装备数据!$L64,"")</f>
        <v/>
      </c>
      <c r="J64" s="178">
        <f>IF(舰娘装备数据!$M64 &lt;&gt; 0,舰娘装备数据!$M64,"")</f>
        <v>3</v>
      </c>
      <c r="K64" s="43" t="str">
        <f>IF(舰娘装备数据!$N64 &lt;&gt; 0,舰娘装备数据!$N64,"")</f>
        <v/>
      </c>
      <c r="L64" s="52" t="str">
        <f>IF(舰娘装备数据!$O64 &lt;&gt; 0,舰娘装备数据!$O64,"")</f>
        <v/>
      </c>
      <c r="M64" s="41" t="str">
        <f>IF(舰娘装备数据!$Q64 &lt;&gt; 0,舰娘装备数据!$Q64,"")</f>
        <v/>
      </c>
      <c r="N64" s="172">
        <f>IF(舰娘装备数据!$R64 &lt;&gt; 0,舰娘装备数据!$R64,"")</f>
        <v>4</v>
      </c>
      <c r="O64" s="217" t="str">
        <f>IF(舰娘装备数据!$S64 &lt;&gt; 0,VLOOKUP(舰娘装备数据!$S64,数据转换_射程,2,0),"")</f>
        <v/>
      </c>
      <c r="P64" s="32">
        <f>IF(舰娘装备数据!$U64 &lt;&gt; 0,舰娘装备数据!$U64,"")</f>
        <v>1</v>
      </c>
      <c r="Q64" s="180">
        <f>IF(舰娘装备数据!$V64 &lt;&gt; 0,舰娘装备数据!$V64,"")</f>
        <v>3</v>
      </c>
      <c r="R64" s="52" t="str">
        <f>IF(舰娘装备数据!$W64 &lt;&gt; 0,舰娘装备数据!$W64,"")</f>
        <v/>
      </c>
      <c r="S64" s="224">
        <f>IF(舰娘装备数据!$X64 &lt;&gt; 0,舰娘装备数据!$X64,"")</f>
        <v>3</v>
      </c>
    </row>
    <row r="65" spans="2:19">
      <c r="B65" s="113">
        <f>舰娘装备数据!$B65</f>
        <v>61</v>
      </c>
      <c r="C65" s="34" t="str">
        <f>舰娘装备数据!$D65</f>
        <v>二式艦上偵察機</v>
      </c>
      <c r="D65" s="251">
        <f>舰娘装备数据!$T65</f>
        <v>1</v>
      </c>
      <c r="E65" s="253" t="str">
        <f>VLOOKUP(舰娘装备数据!$G65,数据转换_装备种3,2,0)</f>
        <v>艦上偵察機</v>
      </c>
      <c r="F65" s="199" t="str">
        <f>IF(舰娘装备数据!$I65 &lt;&gt; 0,舰娘装备数据!$I65,"")</f>
        <v/>
      </c>
      <c r="G65" s="176" t="str">
        <f>IF(舰娘装备数据!$J65 &lt;&gt; 0,舰娘装备数据!$J65,"")</f>
        <v/>
      </c>
      <c r="H65" s="189">
        <f>IF(舰娘装备数据!$K65 &lt;&gt; 0,舰娘装备数据!$K65,"")</f>
        <v>1</v>
      </c>
      <c r="I65" s="181" t="str">
        <f>IF(舰娘装备数据!$L65 &lt;&gt; 0,舰娘装备数据!$L65,"")</f>
        <v/>
      </c>
      <c r="J65" s="178" t="str">
        <f>IF(舰娘装备数据!$M65 &lt;&gt; 0,舰娘装备数据!$M65,"")</f>
        <v/>
      </c>
      <c r="K65" s="43" t="str">
        <f>IF(舰娘装备数据!$N65 &lt;&gt; 0,舰娘装备数据!$N65,"")</f>
        <v/>
      </c>
      <c r="L65" s="52">
        <f>IF(舰娘装备数据!$O65 &lt;&gt; 0,舰娘装备数据!$O65,"")</f>
        <v>7</v>
      </c>
      <c r="M65" s="41">
        <f>IF(舰娘装备数据!$Q65 &lt;&gt; 0,舰娘装备数据!$Q65,"")</f>
        <v>3</v>
      </c>
      <c r="N65" s="172" t="str">
        <f>IF(舰娘装备数据!$R65 &lt;&gt; 0,舰娘装备数据!$R65,"")</f>
        <v/>
      </c>
      <c r="O65" s="217" t="str">
        <f>IF(舰娘装备数据!$S65 &lt;&gt; 0,VLOOKUP(舰娘装备数据!$S65,数据转换_射程,2,0),"")</f>
        <v/>
      </c>
      <c r="P65" s="32">
        <f>IF(舰娘装备数据!$U65 &lt;&gt; 0,舰娘装备数据!$U65,"")</f>
        <v>3</v>
      </c>
      <c r="Q65" s="180">
        <f>IF(舰娘装备数据!$V65 &lt;&gt; 0,舰娘装备数据!$V65,"")</f>
        <v>1</v>
      </c>
      <c r="R65" s="52" t="str">
        <f>IF(舰娘装备数据!$W65 &lt;&gt; 0,舰娘装备数据!$W65,"")</f>
        <v/>
      </c>
      <c r="S65" s="224">
        <f>IF(舰娘装备数据!$X65 &lt;&gt; 0,舰娘装备数据!$X65,"")</f>
        <v>13</v>
      </c>
    </row>
    <row r="66" spans="2:19">
      <c r="B66" s="113">
        <f>舰娘装备数据!$B66</f>
        <v>62</v>
      </c>
      <c r="C66" s="34" t="str">
        <f>舰娘装备数据!$D66</f>
        <v>試製晴嵐</v>
      </c>
      <c r="D66" s="251">
        <f>舰娘装备数据!$T66</f>
        <v>4</v>
      </c>
      <c r="E66" s="253" t="str">
        <f>VLOOKUP(舰娘装备数据!$G66,数据转换_装备种3,2,0)</f>
        <v>水上爆撃機</v>
      </c>
      <c r="F66" s="199" t="str">
        <f>IF(舰娘装备数据!$I66 &lt;&gt; 0,舰娘装备数据!$I66,"")</f>
        <v/>
      </c>
      <c r="G66" s="176" t="str">
        <f>IF(舰娘装备数据!$J66 &lt;&gt; 0,舰娘装备数据!$J66,"")</f>
        <v/>
      </c>
      <c r="H66" s="189" t="str">
        <f>IF(舰娘装备数据!$K66 &lt;&gt; 0,舰娘装备数据!$K66,"")</f>
        <v/>
      </c>
      <c r="I66" s="181" t="str">
        <f>IF(舰娘装备数据!$L66 &lt;&gt; 0,舰娘装备数据!$L66,"")</f>
        <v/>
      </c>
      <c r="J66" s="178">
        <f>IF(舰娘装备数据!$M66 &lt;&gt; 0,舰娘装备数据!$M66,"")</f>
        <v>6</v>
      </c>
      <c r="K66" s="43" t="str">
        <f>IF(舰娘装备数据!$N66 &lt;&gt; 0,舰娘装备数据!$N66,"")</f>
        <v/>
      </c>
      <c r="L66" s="52">
        <f>IF(舰娘装备数据!$O66 &lt;&gt; 0,舰娘装备数据!$O66,"")</f>
        <v>6</v>
      </c>
      <c r="M66" s="41">
        <f>IF(舰娘装备数据!$Q66 &lt;&gt; 0,舰娘装备数据!$Q66,"")</f>
        <v>1</v>
      </c>
      <c r="N66" s="172">
        <f>IF(舰娘装备数据!$R66 &lt;&gt; 0,舰娘装备数据!$R66,"")</f>
        <v>11</v>
      </c>
      <c r="O66" s="217" t="str">
        <f>IF(舰娘装备数据!$S66 &lt;&gt; 0,VLOOKUP(舰娘装备数据!$S66,数据转换_射程,2,0),"")</f>
        <v/>
      </c>
      <c r="P66" s="32">
        <f>IF(舰娘装备数据!$U66 &lt;&gt; 0,舰娘装备数据!$U66,"")</f>
        <v>4</v>
      </c>
      <c r="Q66" s="180">
        <f>IF(舰娘装备数据!$V66 &lt;&gt; 0,舰娘装备数据!$V66,"")</f>
        <v>5</v>
      </c>
      <c r="R66" s="52" t="str">
        <f>IF(舰娘装备数据!$W66 &lt;&gt; 0,舰娘装备数据!$W66,"")</f>
        <v/>
      </c>
      <c r="S66" s="224">
        <f>IF(舰娘装备数据!$X66 &lt;&gt; 0,舰娘装备数据!$X66,"")</f>
        <v>20</v>
      </c>
    </row>
    <row r="67" spans="2:19">
      <c r="B67" s="113">
        <f>舰娘装备数据!$B67</f>
        <v>63</v>
      </c>
      <c r="C67" s="34" t="str">
        <f>舰娘装备数据!$D67</f>
        <v>12.7cm連装砲B型改二</v>
      </c>
      <c r="D67" s="251">
        <f>舰娘装备数据!$T67</f>
        <v>1</v>
      </c>
      <c r="E67" s="253" t="str">
        <f>VLOOKUP(舰娘装备数据!$G67,数据转换_装备种3,2,0)</f>
        <v>小口径主砲</v>
      </c>
      <c r="F67" s="199">
        <f>IF(舰娘装备数据!$I67 &lt;&gt; 0,舰娘装备数据!$I67,"")</f>
        <v>3</v>
      </c>
      <c r="G67" s="176" t="str">
        <f>IF(舰娘装备数据!$J67 &lt;&gt; 0,舰娘装备数据!$J67,"")</f>
        <v/>
      </c>
      <c r="H67" s="189">
        <f>IF(舰娘装备数据!$K67 &lt;&gt; 0,舰娘装备数据!$K67,"")</f>
        <v>2</v>
      </c>
      <c r="I67" s="181" t="str">
        <f>IF(舰娘装备数据!$L67 &lt;&gt; 0,舰娘装备数据!$L67,"")</f>
        <v/>
      </c>
      <c r="J67" s="178" t="str">
        <f>IF(舰娘装备数据!$M67 &lt;&gt; 0,舰娘装备数据!$M67,"")</f>
        <v/>
      </c>
      <c r="K67" s="43" t="str">
        <f>IF(舰娘装备数据!$N67 &lt;&gt; 0,舰娘装备数据!$N67,"")</f>
        <v/>
      </c>
      <c r="L67" s="52" t="str">
        <f>IF(舰娘装备数据!$O67 &lt;&gt; 0,舰娘装备数据!$O67,"")</f>
        <v/>
      </c>
      <c r="M67" s="41" t="str">
        <f>IF(舰娘装备数据!$Q67 &lt;&gt; 0,舰娘装备数据!$Q67,"")</f>
        <v/>
      </c>
      <c r="N67" s="172" t="str">
        <f>IF(舰娘装备数据!$R67 &lt;&gt; 0,舰娘装备数据!$R67,"")</f>
        <v/>
      </c>
      <c r="O67" s="217" t="str">
        <f>IF(舰娘装备数据!$S67 &lt;&gt; 0,VLOOKUP(舰娘装备数据!$S67,数据转换_射程,2,0),"")</f>
        <v>短</v>
      </c>
      <c r="P67" s="32" t="str">
        <f>IF(舰娘装备数据!$U67 &lt;&gt; 0,舰娘装备数据!$U67,"")</f>
        <v/>
      </c>
      <c r="Q67" s="180">
        <f>IF(舰娘装备数据!$V67 &lt;&gt; 0,舰娘装备数据!$V67,"")</f>
        <v>1</v>
      </c>
      <c r="R67" s="52">
        <f>IF(舰娘装备数据!$W67 &lt;&gt; 0,舰娘装备数据!$W67,"")</f>
        <v>2</v>
      </c>
      <c r="S67" s="224" t="str">
        <f>IF(舰娘装备数据!$X67 &lt;&gt; 0,舰娘装备数据!$X67,"")</f>
        <v/>
      </c>
    </row>
    <row r="68" spans="2:19">
      <c r="B68" s="113">
        <f>舰娘装备数据!$B68</f>
        <v>64</v>
      </c>
      <c r="C68" s="34" t="str">
        <f>舰娘装备数据!$D68</f>
        <v>Ju87C改</v>
      </c>
      <c r="D68" s="251">
        <f>舰娘装备数据!$T68</f>
        <v>3</v>
      </c>
      <c r="E68" s="253" t="str">
        <f>VLOOKUP(舰娘装备数据!$G68,数据转换_装备种3,2,0)</f>
        <v>艦上爆撃機</v>
      </c>
      <c r="F68" s="199" t="str">
        <f>IF(舰娘装备数据!$I68 &lt;&gt; 0,舰娘装备数据!$I68,"")</f>
        <v/>
      </c>
      <c r="G68" s="176" t="str">
        <f>IF(舰娘装备数据!$J68 &lt;&gt; 0,舰娘装备数据!$J68,"")</f>
        <v/>
      </c>
      <c r="H68" s="189" t="str">
        <f>IF(舰娘装备数据!$K68 &lt;&gt; 0,舰娘装备数据!$K68,"")</f>
        <v/>
      </c>
      <c r="I68" s="181" t="str">
        <f>IF(舰娘装备数据!$L68 &lt;&gt; 0,舰娘装备数据!$L68,"")</f>
        <v/>
      </c>
      <c r="J68" s="178">
        <f>IF(舰娘装备数据!$M68 &lt;&gt; 0,舰娘装备数据!$M68,"")</f>
        <v>5</v>
      </c>
      <c r="K68" s="43" t="str">
        <f>IF(舰娘装备数据!$N68 &lt;&gt; 0,舰娘装备数据!$N68,"")</f>
        <v/>
      </c>
      <c r="L68" s="52" t="str">
        <f>IF(舰娘装备数据!$O68 &lt;&gt; 0,舰娘装备数据!$O68,"")</f>
        <v/>
      </c>
      <c r="M68" s="41">
        <f>IF(舰娘装备数据!$Q68 &lt;&gt; 0,舰娘装备数据!$Q68,"")</f>
        <v>1</v>
      </c>
      <c r="N68" s="172">
        <f>IF(舰娘装备数据!$R68 &lt;&gt; 0,舰娘装备数据!$R68,"")</f>
        <v>9</v>
      </c>
      <c r="O68" s="217" t="str">
        <f>IF(舰娘装备数据!$S68 &lt;&gt; 0,VLOOKUP(舰娘装备数据!$S68,数据转换_射程,2,0),"")</f>
        <v/>
      </c>
      <c r="P68" s="32">
        <f>IF(舰娘装备数据!$U68 &lt;&gt; 0,舰娘装备数据!$U68,"")</f>
        <v>2</v>
      </c>
      <c r="Q68" s="180">
        <f>IF(舰娘装备数据!$V68 &lt;&gt; 0,舰娘装备数据!$V68,"")</f>
        <v>4</v>
      </c>
      <c r="R68" s="52" t="str">
        <f>IF(舰娘装备数据!$W68 &lt;&gt; 0,舰娘装备数据!$W68,"")</f>
        <v/>
      </c>
      <c r="S68" s="224">
        <f>IF(舰娘装备数据!$X68 &lt;&gt; 0,舰娘装备数据!$X68,"")</f>
        <v>5</v>
      </c>
    </row>
    <row r="69" spans="2:19">
      <c r="B69" s="113">
        <f>舰娘装备数据!$B69</f>
        <v>65</v>
      </c>
      <c r="C69" s="34" t="str">
        <f>舰娘装备数据!$D69</f>
        <v>15.2cm連装砲</v>
      </c>
      <c r="D69" s="251">
        <f>舰娘装备数据!$T69</f>
        <v>2</v>
      </c>
      <c r="E69" s="253" t="str">
        <f>VLOOKUP(舰娘装备数据!$G69,数据转换_装备种3,2,0)</f>
        <v>中口径主砲</v>
      </c>
      <c r="F69" s="199">
        <f>IF(舰娘装备数据!$I69 &lt;&gt; 0,舰娘装备数据!$I69,"")</f>
        <v>4</v>
      </c>
      <c r="G69" s="176" t="str">
        <f>IF(舰娘装备数据!$J69 &lt;&gt; 0,舰娘装备数据!$J69,"")</f>
        <v/>
      </c>
      <c r="H69" s="189">
        <f>IF(舰娘装备数据!$K69 &lt;&gt; 0,舰娘装备数据!$K69,"")</f>
        <v>3</v>
      </c>
      <c r="I69" s="181" t="str">
        <f>IF(舰娘装备数据!$L69 &lt;&gt; 0,舰娘装备数据!$L69,"")</f>
        <v/>
      </c>
      <c r="J69" s="178" t="str">
        <f>IF(舰娘装备数据!$M69 &lt;&gt; 0,舰娘装备数据!$M69,"")</f>
        <v/>
      </c>
      <c r="K69" s="43" t="str">
        <f>IF(舰娘装备数据!$N69 &lt;&gt; 0,舰娘装备数据!$N69,"")</f>
        <v/>
      </c>
      <c r="L69" s="52" t="str">
        <f>IF(舰娘装备数据!$O69 &lt;&gt; 0,舰娘装备数据!$O69,"")</f>
        <v/>
      </c>
      <c r="M69" s="41">
        <f>IF(舰娘装备数据!$Q69 &lt;&gt; 0,舰娘装备数据!$Q69,"")</f>
        <v>3</v>
      </c>
      <c r="N69" s="172" t="str">
        <f>IF(舰娘装备数据!$R69 &lt;&gt; 0,舰娘装备数据!$R69,"")</f>
        <v/>
      </c>
      <c r="O69" s="217" t="str">
        <f>IF(舰娘装备数据!$S69 &lt;&gt; 0,VLOOKUP(舰娘装备数据!$S69,数据转换_射程,2,0),"")</f>
        <v>中</v>
      </c>
      <c r="P69" s="32" t="str">
        <f>IF(舰娘装备数据!$U69 &lt;&gt; 0,舰娘装备数据!$U69,"")</f>
        <v/>
      </c>
      <c r="Q69" s="180">
        <f>IF(舰娘装备数据!$V69 &lt;&gt; 0,舰娘装备数据!$V69,"")</f>
        <v>2</v>
      </c>
      <c r="R69" s="52">
        <f>IF(舰娘装备数据!$W69 &lt;&gt; 0,舰娘装备数据!$W69,"")</f>
        <v>3</v>
      </c>
      <c r="S69" s="224" t="str">
        <f>IF(舰娘装备数据!$X69 &lt;&gt; 0,舰娘装备数据!$X69,"")</f>
        <v/>
      </c>
    </row>
    <row r="70" spans="2:19">
      <c r="B70" s="113">
        <f>舰娘装备数据!$B70</f>
        <v>66</v>
      </c>
      <c r="C70" s="34" t="str">
        <f>舰娘装备数据!$D70</f>
        <v>8cm高角砲</v>
      </c>
      <c r="D70" s="251">
        <f>舰娘装备数据!$T70</f>
        <v>3</v>
      </c>
      <c r="E70" s="253" t="str">
        <f>VLOOKUP(舰娘装备数据!$G70,数据转换_装备种3,2,0)</f>
        <v>副砲</v>
      </c>
      <c r="F70" s="199">
        <f>IF(舰娘装备数据!$I70 &lt;&gt; 0,舰娘装备数据!$I70,"")</f>
        <v>1</v>
      </c>
      <c r="G70" s="176" t="str">
        <f>IF(舰娘装备数据!$J70 &lt;&gt; 0,舰娘装备数据!$J70,"")</f>
        <v/>
      </c>
      <c r="H70" s="189">
        <f>IF(舰娘装备数据!$K70 &lt;&gt; 0,舰娘装备数据!$K70,"")</f>
        <v>6</v>
      </c>
      <c r="I70" s="181" t="str">
        <f>IF(舰娘装备数据!$L70 &lt;&gt; 0,舰娘装备数据!$L70,"")</f>
        <v/>
      </c>
      <c r="J70" s="178" t="str">
        <f>IF(舰娘装备数据!$M70 &lt;&gt; 0,舰娘装备数据!$M70,"")</f>
        <v/>
      </c>
      <c r="K70" s="43" t="str">
        <f>IF(舰娘装备数据!$N70 &lt;&gt; 0,舰娘装备数据!$N70,"")</f>
        <v/>
      </c>
      <c r="L70" s="52" t="str">
        <f>IF(舰娘装备数据!$O70 &lt;&gt; 0,舰娘装备数据!$O70,"")</f>
        <v/>
      </c>
      <c r="M70" s="41">
        <f>IF(舰娘装备数据!$Q70 &lt;&gt; 0,舰娘装备数据!$Q70,"")</f>
        <v>2</v>
      </c>
      <c r="N70" s="172" t="str">
        <f>IF(舰娘装备数据!$R70 &lt;&gt; 0,舰娘装备数据!$R70,"")</f>
        <v/>
      </c>
      <c r="O70" s="217" t="str">
        <f>IF(舰娘装备数据!$S70 &lt;&gt; 0,VLOOKUP(舰娘装备数据!$S70,数据转换_射程,2,0),"")</f>
        <v>短</v>
      </c>
      <c r="P70" s="32" t="str">
        <f>IF(舰娘装备数据!$U70 &lt;&gt; 0,舰娘装备数据!$U70,"")</f>
        <v/>
      </c>
      <c r="Q70" s="180">
        <f>IF(舰娘装备数据!$V70 &lt;&gt; 0,舰娘装备数据!$V70,"")</f>
        <v>1</v>
      </c>
      <c r="R70" s="52">
        <f>IF(舰娘装备数据!$W70 &lt;&gt; 0,舰娘装备数据!$W70,"")</f>
        <v>2</v>
      </c>
      <c r="S70" s="224" t="str">
        <f>IF(舰娘装备数据!$X70 &lt;&gt; 0,舰娘装备数据!$X70,"")</f>
        <v/>
      </c>
    </row>
    <row r="71" spans="2:19">
      <c r="B71" s="113">
        <f>舰娘装备数据!$B71</f>
        <v>67</v>
      </c>
      <c r="C71" s="34" t="str">
        <f>舰娘装备数据!$D71</f>
        <v>53cm艦首(酸素)魚雷</v>
      </c>
      <c r="D71" s="251">
        <f>舰娘装备数据!$T71</f>
        <v>1</v>
      </c>
      <c r="E71" s="253" t="str">
        <f>VLOOKUP(舰娘装备数据!$G71,数据转换_装备种3,2,0)</f>
        <v>魚雷</v>
      </c>
      <c r="F71" s="199" t="str">
        <f>IF(舰娘装备数据!$I71 &lt;&gt; 0,舰娘装备数据!$I71,"")</f>
        <v/>
      </c>
      <c r="G71" s="176">
        <f>IF(舰娘装备数据!$J71 &lt;&gt; 0,舰娘装备数据!$J71,"")</f>
        <v>15</v>
      </c>
      <c r="H71" s="189" t="str">
        <f>IF(舰娘装备数据!$K71 &lt;&gt; 0,舰娘装备数据!$K71,"")</f>
        <v/>
      </c>
      <c r="I71" s="181" t="str">
        <f>IF(舰娘装备数据!$L71 &lt;&gt; 0,舰娘装备数据!$L71,"")</f>
        <v/>
      </c>
      <c r="J71" s="178" t="str">
        <f>IF(舰娘装备数据!$M71 &lt;&gt; 0,舰娘装备数据!$M71,"")</f>
        <v/>
      </c>
      <c r="K71" s="43" t="str">
        <f>IF(舰娘装备数据!$N71 &lt;&gt; 0,舰娘装备数据!$N71,"")</f>
        <v/>
      </c>
      <c r="L71" s="52" t="str">
        <f>IF(舰娘装备数据!$O71 &lt;&gt; 0,舰娘装备数据!$O71,"")</f>
        <v/>
      </c>
      <c r="M71" s="41">
        <f>IF(舰娘装备数据!$Q71 &lt;&gt; 0,舰娘装备数据!$Q71,"")</f>
        <v>2</v>
      </c>
      <c r="N71" s="172" t="str">
        <f>IF(舰娘装备数据!$R71 &lt;&gt; 0,舰娘装备数据!$R71,"")</f>
        <v/>
      </c>
      <c r="O71" s="217" t="str">
        <f>IF(舰娘装备数据!$S71 &lt;&gt; 0,VLOOKUP(舰娘装备数据!$S71,数据转换_射程,2,0),"")</f>
        <v>短</v>
      </c>
      <c r="P71" s="32">
        <f>IF(舰娘装备数据!$U71 &lt;&gt; 0,舰娘装备数据!$U71,"")</f>
        <v>2</v>
      </c>
      <c r="Q71" s="180">
        <f>IF(舰娘装备数据!$V71 &lt;&gt; 0,舰娘装备数据!$V71,"")</f>
        <v>2</v>
      </c>
      <c r="R71" s="52">
        <f>IF(舰娘装备数据!$W71 &lt;&gt; 0,舰娘装备数据!$W71,"")</f>
        <v>2</v>
      </c>
      <c r="S71" s="224" t="str">
        <f>IF(舰娘装备数据!$X71 &lt;&gt; 0,舰娘装备数据!$X71,"")</f>
        <v/>
      </c>
    </row>
    <row r="72" spans="2:19">
      <c r="B72" s="113">
        <f>舰娘装备数据!$B72</f>
        <v>68</v>
      </c>
      <c r="C72" s="34" t="str">
        <f>舰娘装备数据!$D72</f>
        <v>大発動艇</v>
      </c>
      <c r="D72" s="251">
        <f>舰娘装备数据!$T72</f>
        <v>0</v>
      </c>
      <c r="E72" s="253" t="str">
        <f>VLOOKUP(舰娘装备数据!$G72,数据转换_装备种3,2,0)</f>
        <v>上陸用舟艇</v>
      </c>
      <c r="F72" s="199" t="str">
        <f>IF(舰娘装备数据!$I72 &lt;&gt; 0,舰娘装备数据!$I72,"")</f>
        <v/>
      </c>
      <c r="G72" s="176" t="str">
        <f>IF(舰娘装备数据!$J72 &lt;&gt; 0,舰娘装备数据!$J72,"")</f>
        <v/>
      </c>
      <c r="H72" s="189" t="str">
        <f>IF(舰娘装备数据!$K72 &lt;&gt; 0,舰娘装备数据!$K72,"")</f>
        <v/>
      </c>
      <c r="I72" s="181" t="str">
        <f>IF(舰娘装备数据!$L72 &lt;&gt; 0,舰娘装备数据!$L72,"")</f>
        <v/>
      </c>
      <c r="J72" s="178" t="str">
        <f>IF(舰娘装备数据!$M72 &lt;&gt; 0,舰娘装备数据!$M72,"")</f>
        <v/>
      </c>
      <c r="K72" s="43" t="str">
        <f>IF(舰娘装备数据!$N72 &lt;&gt; 0,舰娘装备数据!$N72,"")</f>
        <v/>
      </c>
      <c r="L72" s="52" t="str">
        <f>IF(舰娘装备数据!$O72 &lt;&gt; 0,舰娘装备数据!$O72,"")</f>
        <v/>
      </c>
      <c r="M72" s="41" t="str">
        <f>IF(舰娘装备数据!$Q72 &lt;&gt; 0,舰娘装备数据!$Q72,"")</f>
        <v/>
      </c>
      <c r="N72" s="172" t="str">
        <f>IF(舰娘装备数据!$R72 &lt;&gt; 0,舰娘装备数据!$R72,"")</f>
        <v/>
      </c>
      <c r="O72" s="217" t="str">
        <f>IF(舰娘装备数据!$S72 &lt;&gt; 0,VLOOKUP(舰娘装备数据!$S72,数据转换_射程,2,0),"")</f>
        <v/>
      </c>
      <c r="P72" s="32">
        <f>IF(舰娘装备数据!$U72 &lt;&gt; 0,舰娘装备数据!$U72,"")</f>
        <v>1</v>
      </c>
      <c r="Q72" s="180">
        <f>IF(舰娘装备数据!$V72 &lt;&gt; 0,舰娘装备数据!$V72,"")</f>
        <v>1</v>
      </c>
      <c r="R72" s="52" t="str">
        <f>IF(舰娘装备数据!$W72 &lt;&gt; 0,舰娘装备数据!$W72,"")</f>
        <v/>
      </c>
      <c r="S72" s="224">
        <f>IF(舰娘装备数据!$X72 &lt;&gt; 0,舰娘装备数据!$X72,"")</f>
        <v>1</v>
      </c>
    </row>
    <row r="73" spans="2:19">
      <c r="B73" s="113">
        <f>舰娘装备数据!$B73</f>
        <v>69</v>
      </c>
      <c r="C73" s="34" t="str">
        <f>舰娘装备数据!$D73</f>
        <v>カ号観測機</v>
      </c>
      <c r="D73" s="251">
        <f>舰娘装备数据!$T73</f>
        <v>3</v>
      </c>
      <c r="E73" s="253" t="str">
        <f>VLOOKUP(舰娘装备数据!$G73,数据转换_装备种3,2,0)</f>
        <v>オートジャイロ</v>
      </c>
      <c r="F73" s="199" t="str">
        <f>IF(舰娘装备数据!$I73 &lt;&gt; 0,舰娘装备数据!$I73,"")</f>
        <v/>
      </c>
      <c r="G73" s="176" t="str">
        <f>IF(舰娘装备数据!$J73 &lt;&gt; 0,舰娘装备数据!$J73,"")</f>
        <v/>
      </c>
      <c r="H73" s="189" t="str">
        <f>IF(舰娘装备数据!$K73 &lt;&gt; 0,舰娘装备数据!$K73,"")</f>
        <v/>
      </c>
      <c r="I73" s="181" t="str">
        <f>IF(舰娘装备数据!$L73 &lt;&gt; 0,舰娘装备数据!$L73,"")</f>
        <v/>
      </c>
      <c r="J73" s="178">
        <f>IF(舰娘装备数据!$M73 &lt;&gt; 0,舰娘装备数据!$M73,"")</f>
        <v>9</v>
      </c>
      <c r="K73" s="43" t="str">
        <f>IF(舰娘装备数据!$N73 &lt;&gt; 0,舰娘装备数据!$N73,"")</f>
        <v/>
      </c>
      <c r="L73" s="52" t="str">
        <f>IF(舰娘装备数据!$O73 &lt;&gt; 0,舰娘装备数据!$O73,"")</f>
        <v/>
      </c>
      <c r="M73" s="41">
        <f>IF(舰娘装备数据!$Q73 &lt;&gt; 0,舰娘装备数据!$Q73,"")</f>
        <v>1</v>
      </c>
      <c r="N73" s="172" t="str">
        <f>IF(舰娘装备数据!$R73 &lt;&gt; 0,舰娘装备数据!$R73,"")</f>
        <v/>
      </c>
      <c r="O73" s="217" t="str">
        <f>IF(舰娘装备数据!$S73 &lt;&gt; 0,VLOOKUP(舰娘装备数据!$S73,数据转换_射程,2,0),"")</f>
        <v/>
      </c>
      <c r="P73" s="32">
        <f>IF(舰娘装备数据!$U73 &lt;&gt; 0,舰娘装备数据!$U73,"")</f>
        <v>1</v>
      </c>
      <c r="Q73" s="180">
        <f>IF(舰娘装备数据!$V73 &lt;&gt; 0,舰娘装备数据!$V73,"")</f>
        <v>1</v>
      </c>
      <c r="R73" s="52" t="str">
        <f>IF(舰娘装备数据!$W73 &lt;&gt; 0,舰娘装备数据!$W73,"")</f>
        <v/>
      </c>
      <c r="S73" s="224">
        <f>IF(舰娘装备数据!$X73 &lt;&gt; 0,舰娘装备数据!$X73,"")</f>
        <v>4</v>
      </c>
    </row>
    <row r="74" spans="2:19">
      <c r="B74" s="113">
        <f>舰娘装备数据!$B74</f>
        <v>70</v>
      </c>
      <c r="C74" s="34" t="str">
        <f>舰娘装备数据!$D74</f>
        <v>三式指揮連絡機(対潜)</v>
      </c>
      <c r="D74" s="251">
        <f>舰娘装备数据!$T74</f>
        <v>1</v>
      </c>
      <c r="E74" s="253" t="str">
        <f>VLOOKUP(舰娘装备数据!$G74,数据转换_装备种3,2,0)</f>
        <v>対潜哨戒機</v>
      </c>
      <c r="F74" s="199" t="str">
        <f>IF(舰娘装备数据!$I74 &lt;&gt; 0,舰娘装备数据!$I74,"")</f>
        <v/>
      </c>
      <c r="G74" s="176" t="str">
        <f>IF(舰娘装备数据!$J74 &lt;&gt; 0,舰娘装备数据!$J74,"")</f>
        <v/>
      </c>
      <c r="H74" s="189" t="str">
        <f>IF(舰娘装备数据!$K74 &lt;&gt; 0,舰娘装备数据!$K74,"")</f>
        <v/>
      </c>
      <c r="I74" s="181" t="str">
        <f>IF(舰娘装备数据!$L74 &lt;&gt; 0,舰娘装备数据!$L74,"")</f>
        <v/>
      </c>
      <c r="J74" s="178">
        <f>IF(舰娘装备数据!$M74 &lt;&gt; 0,舰娘装备数据!$M74,"")</f>
        <v>7</v>
      </c>
      <c r="K74" s="43" t="str">
        <f>IF(舰娘装备数据!$N74 &lt;&gt; 0,舰娘装备数据!$N74,"")</f>
        <v/>
      </c>
      <c r="L74" s="52">
        <f>IF(舰娘装备数据!$O74 &lt;&gt; 0,舰娘装备数据!$O74,"")</f>
        <v>1</v>
      </c>
      <c r="M74" s="41">
        <f>IF(舰娘装备数据!$Q74 &lt;&gt; 0,舰娘装备数据!$Q74,"")</f>
        <v>2</v>
      </c>
      <c r="N74" s="172" t="str">
        <f>IF(舰娘装备数据!$R74 &lt;&gt; 0,舰娘装备数据!$R74,"")</f>
        <v/>
      </c>
      <c r="O74" s="217" t="str">
        <f>IF(舰娘装备数据!$S74 &lt;&gt; 0,VLOOKUP(舰娘装备数据!$S74,数据转换_射程,2,0),"")</f>
        <v/>
      </c>
      <c r="P74" s="32">
        <f>IF(舰娘装备数据!$U74 &lt;&gt; 0,舰娘装备数据!$U74,"")</f>
        <v>1</v>
      </c>
      <c r="Q74" s="180">
        <f>IF(舰娘装备数据!$V74 &lt;&gt; 0,舰娘装备数据!$V74,"")</f>
        <v>1</v>
      </c>
      <c r="R74" s="52" t="str">
        <f>IF(舰娘装备数据!$W74 &lt;&gt; 0,舰娘装备数据!$W74,"")</f>
        <v/>
      </c>
      <c r="S74" s="224">
        <f>IF(舰娘装备数据!$X74 &lt;&gt; 0,舰娘装备数据!$X74,"")</f>
        <v>2</v>
      </c>
    </row>
    <row r="75" spans="2:19">
      <c r="B75" s="113">
        <f>舰娘装备数据!$B75</f>
        <v>71</v>
      </c>
      <c r="C75" s="34" t="str">
        <f>舰娘装备数据!$D75</f>
        <v>10cm連装高角砲(砲架)</v>
      </c>
      <c r="D75" s="251">
        <f>舰娘装备数据!$T75</f>
        <v>3</v>
      </c>
      <c r="E75" s="253" t="str">
        <f>VLOOKUP(舰娘装备数据!$G75,数据转换_装备种3,2,0)</f>
        <v>副砲</v>
      </c>
      <c r="F75" s="199">
        <f>IF(舰娘装备数据!$I75 &lt;&gt; 0,舰娘装备数据!$I75,"")</f>
        <v>1</v>
      </c>
      <c r="G75" s="176" t="str">
        <f>IF(舰娘装备数据!$J75 &lt;&gt; 0,舰娘装备数据!$J75,"")</f>
        <v/>
      </c>
      <c r="H75" s="189">
        <f>IF(舰娘装备数据!$K75 &lt;&gt; 0,舰娘装备数据!$K75,"")</f>
        <v>7</v>
      </c>
      <c r="I75" s="181" t="str">
        <f>IF(舰娘装备数据!$L75 &lt;&gt; 0,舰娘装备数据!$L75,"")</f>
        <v/>
      </c>
      <c r="J75" s="178" t="str">
        <f>IF(舰娘装备数据!$M75 &lt;&gt; 0,舰娘装备数据!$M75,"")</f>
        <v/>
      </c>
      <c r="K75" s="43" t="str">
        <f>IF(舰娘装备数据!$N75 &lt;&gt; 0,舰娘装备数据!$N75,"")</f>
        <v/>
      </c>
      <c r="L75" s="52" t="str">
        <f>IF(舰娘装备数据!$O75 &lt;&gt; 0,舰娘装备数据!$O75,"")</f>
        <v/>
      </c>
      <c r="M75" s="41">
        <f>IF(舰娘装备数据!$Q75 &lt;&gt; 0,舰娘装备数据!$Q75,"")</f>
        <v>1</v>
      </c>
      <c r="N75" s="172" t="str">
        <f>IF(舰娘装备数据!$R75 &lt;&gt; 0,舰娘装备数据!$R75,"")</f>
        <v/>
      </c>
      <c r="O75" s="217" t="str">
        <f>IF(舰娘装备数据!$S75 &lt;&gt; 0,VLOOKUP(舰娘装备数据!$S75,数据转换_射程,2,0),"")</f>
        <v>短</v>
      </c>
      <c r="P75" s="32" t="str">
        <f>IF(舰娘装备数据!$U75 &lt;&gt; 0,舰娘装备数据!$U75,"")</f>
        <v/>
      </c>
      <c r="Q75" s="180">
        <f>IF(舰娘装备数据!$V75 &lt;&gt; 0,舰娘装备数据!$V75,"")</f>
        <v>1</v>
      </c>
      <c r="R75" s="52">
        <f>IF(舰娘装备数据!$W75 &lt;&gt; 0,舰娘装备数据!$W75,"")</f>
        <v>3</v>
      </c>
      <c r="S75" s="224" t="str">
        <f>IF(舰娘装备数据!$X75 &lt;&gt; 0,舰娘装备数据!$X75,"")</f>
        <v/>
      </c>
    </row>
    <row r="76" spans="2:19">
      <c r="B76" s="113">
        <f>舰娘装备数据!$B76</f>
        <v>72</v>
      </c>
      <c r="C76" s="34" t="str">
        <f>舰娘装备数据!$D76</f>
        <v>増設バルジ(中型艦)</v>
      </c>
      <c r="D76" s="251">
        <f>舰娘装备数据!$T76</f>
        <v>2</v>
      </c>
      <c r="E76" s="253" t="str">
        <f>VLOOKUP(舰娘装备数据!$G76,数据转换_装备种3,2,0)</f>
        <v>追加装甲(中型)</v>
      </c>
      <c r="F76" s="199" t="str">
        <f>IF(舰娘装备数据!$I76 &lt;&gt; 0,舰娘装备数据!$I76,"")</f>
        <v/>
      </c>
      <c r="G76" s="176" t="str">
        <f>IF(舰娘装备数据!$J76 &lt;&gt; 0,舰娘装备数据!$J76,"")</f>
        <v/>
      </c>
      <c r="H76" s="189" t="str">
        <f>IF(舰娘装备数据!$K76 &lt;&gt; 0,舰娘装备数据!$K76,"")</f>
        <v/>
      </c>
      <c r="I76" s="181">
        <f>IF(舰娘装备数据!$L76 &lt;&gt; 0,舰娘装备数据!$L76,"")</f>
        <v>7</v>
      </c>
      <c r="J76" s="178" t="str">
        <f>IF(舰娘装备数据!$M76 &lt;&gt; 0,舰娘装备数据!$M76,"")</f>
        <v/>
      </c>
      <c r="K76" s="43">
        <f>IF(舰娘装备数据!$N76 &lt;&gt; 0,舰娘装备数据!$N76,"")</f>
        <v>-2</v>
      </c>
      <c r="L76" s="52" t="str">
        <f>IF(舰娘装备数据!$O76 &lt;&gt; 0,舰娘装备数据!$O76,"")</f>
        <v/>
      </c>
      <c r="M76" s="41" t="str">
        <f>IF(舰娘装备数据!$Q76 &lt;&gt; 0,舰娘装备数据!$Q76,"")</f>
        <v/>
      </c>
      <c r="N76" s="172" t="str">
        <f>IF(舰娘装备数据!$R76 &lt;&gt; 0,舰娘装备数据!$R76,"")</f>
        <v/>
      </c>
      <c r="O76" s="217" t="str">
        <f>IF(舰娘装备数据!$S76 &lt;&gt; 0,VLOOKUP(舰娘装备数据!$S76,数据转换_射程,2,0),"")</f>
        <v/>
      </c>
      <c r="P76" s="32" t="str">
        <f>IF(舰娘装备数据!$U76 &lt;&gt; 0,舰娘装备数据!$U76,"")</f>
        <v/>
      </c>
      <c r="Q76" s="180" t="str">
        <f>IF(舰娘装备数据!$V76 &lt;&gt; 0,舰娘装备数据!$V76,"")</f>
        <v/>
      </c>
      <c r="R76" s="52">
        <f>IF(舰娘装备数据!$W76 &lt;&gt; 0,舰娘装备数据!$W76,"")</f>
        <v>12</v>
      </c>
      <c r="S76" s="224" t="str">
        <f>IF(舰娘装备数据!$X76 &lt;&gt; 0,舰娘装备数据!$X76,"")</f>
        <v/>
      </c>
    </row>
    <row r="77" spans="2:19">
      <c r="B77" s="113">
        <f>舰娘装备数据!$B77</f>
        <v>73</v>
      </c>
      <c r="C77" s="34" t="str">
        <f>舰娘装备数据!$D77</f>
        <v>増設バルジ(大型艦)</v>
      </c>
      <c r="D77" s="251">
        <f>舰娘装备数据!$T77</f>
        <v>2</v>
      </c>
      <c r="E77" s="253" t="str">
        <f>VLOOKUP(舰娘装备数据!$G77,数据转换_装备种3,2,0)</f>
        <v>追加装甲(大型)</v>
      </c>
      <c r="F77" s="199" t="str">
        <f>IF(舰娘装备数据!$I77 &lt;&gt; 0,舰娘装备数据!$I77,"")</f>
        <v/>
      </c>
      <c r="G77" s="176" t="str">
        <f>IF(舰娘装备数据!$J77 &lt;&gt; 0,舰娘装备数据!$J77,"")</f>
        <v/>
      </c>
      <c r="H77" s="189" t="str">
        <f>IF(舰娘装备数据!$K77 &lt;&gt; 0,舰娘装备数据!$K77,"")</f>
        <v/>
      </c>
      <c r="I77" s="181">
        <f>IF(舰娘装备数据!$L77 &lt;&gt; 0,舰娘装备数据!$L77,"")</f>
        <v>9</v>
      </c>
      <c r="J77" s="178" t="str">
        <f>IF(舰娘装备数据!$M77 &lt;&gt; 0,舰娘装备数据!$M77,"")</f>
        <v/>
      </c>
      <c r="K77" s="43">
        <f>IF(舰娘装备数据!$N77 &lt;&gt; 0,舰娘装备数据!$N77,"")</f>
        <v>-3</v>
      </c>
      <c r="L77" s="52" t="str">
        <f>IF(舰娘装备数据!$O77 &lt;&gt; 0,舰娘装备数据!$O77,"")</f>
        <v/>
      </c>
      <c r="M77" s="41" t="str">
        <f>IF(舰娘装备数据!$Q77 &lt;&gt; 0,舰娘装备数据!$Q77,"")</f>
        <v/>
      </c>
      <c r="N77" s="172" t="str">
        <f>IF(舰娘装备数据!$R77 &lt;&gt; 0,舰娘装备数据!$R77,"")</f>
        <v/>
      </c>
      <c r="O77" s="217" t="str">
        <f>IF(舰娘装备数据!$S77 &lt;&gt; 0,VLOOKUP(舰娘装备数据!$S77,数据转换_射程,2,0),"")</f>
        <v/>
      </c>
      <c r="P77" s="32" t="str">
        <f>IF(舰娘装备数据!$U77 &lt;&gt; 0,舰娘装备数据!$U77,"")</f>
        <v/>
      </c>
      <c r="Q77" s="180" t="str">
        <f>IF(舰娘装备数据!$V77 &lt;&gt; 0,舰娘装备数据!$V77,"")</f>
        <v/>
      </c>
      <c r="R77" s="52">
        <f>IF(舰娘装备数据!$W77 &lt;&gt; 0,舰娘装备数据!$W77,"")</f>
        <v>30</v>
      </c>
      <c r="S77" s="224" t="str">
        <f>IF(舰娘装备数据!$X77 &lt;&gt; 0,舰娘装备数据!$X77,"")</f>
        <v/>
      </c>
    </row>
    <row r="78" spans="2:19">
      <c r="B78" s="113">
        <f>舰娘装备数据!$B78</f>
        <v>74</v>
      </c>
      <c r="C78" s="34" t="str">
        <f>舰娘装备数据!$D78</f>
        <v>探照灯</v>
      </c>
      <c r="D78" s="251">
        <f>舰娘装备数据!$T78</f>
        <v>0</v>
      </c>
      <c r="E78" s="253" t="str">
        <f>VLOOKUP(舰娘装备数据!$G78,数据转换_装备种3,2,0)</f>
        <v>探照灯</v>
      </c>
      <c r="F78" s="199" t="str">
        <f>IF(舰娘装备数据!$I78 &lt;&gt; 0,舰娘装备数据!$I78,"")</f>
        <v/>
      </c>
      <c r="G78" s="176" t="str">
        <f>IF(舰娘装备数据!$J78 &lt;&gt; 0,舰娘装备数据!$J78,"")</f>
        <v/>
      </c>
      <c r="H78" s="189" t="str">
        <f>IF(舰娘装备数据!$K78 &lt;&gt; 0,舰娘装备数据!$K78,"")</f>
        <v/>
      </c>
      <c r="I78" s="181" t="str">
        <f>IF(舰娘装备数据!$L78 &lt;&gt; 0,舰娘装备数据!$L78,"")</f>
        <v/>
      </c>
      <c r="J78" s="178" t="str">
        <f>IF(舰娘装备数据!$M78 &lt;&gt; 0,舰娘装备数据!$M78,"")</f>
        <v/>
      </c>
      <c r="K78" s="43" t="str">
        <f>IF(舰娘装备数据!$N78 &lt;&gt; 0,舰娘装备数据!$N78,"")</f>
        <v/>
      </c>
      <c r="L78" s="52">
        <f>IF(舰娘装备数据!$O78 &lt;&gt; 0,舰娘装备数据!$O78,"")</f>
        <v>2</v>
      </c>
      <c r="M78" s="41" t="str">
        <f>IF(舰娘装备数据!$Q78 &lt;&gt; 0,舰娘装备数据!$Q78,"")</f>
        <v/>
      </c>
      <c r="N78" s="172" t="str">
        <f>IF(舰娘装备数据!$R78 &lt;&gt; 0,舰娘装备数据!$R78,"")</f>
        <v/>
      </c>
      <c r="O78" s="217" t="str">
        <f>IF(舰娘装备数据!$S78 &lt;&gt; 0,VLOOKUP(舰娘装备数据!$S78,数据转换_射程,2,0),"")</f>
        <v/>
      </c>
      <c r="P78" s="32" t="str">
        <f>IF(舰娘装备数据!$U78 &lt;&gt; 0,舰娘装备数据!$U78,"")</f>
        <v/>
      </c>
      <c r="Q78" s="180" t="str">
        <f>IF(舰娘装备数据!$V78 &lt;&gt; 0,舰娘装备数据!$V78,"")</f>
        <v/>
      </c>
      <c r="R78" s="52">
        <f>IF(舰娘装备数据!$W78 &lt;&gt; 0,舰娘装备数据!$W78,"")</f>
        <v>1</v>
      </c>
      <c r="S78" s="224">
        <f>IF(舰娘装备数据!$X78 &lt;&gt; 0,舰娘装备数据!$X78,"")</f>
        <v>1</v>
      </c>
    </row>
    <row r="79" spans="2:19">
      <c r="B79" s="113">
        <f>舰娘装备数据!$B79</f>
        <v>75</v>
      </c>
      <c r="C79" s="34" t="str">
        <f>舰娘装备数据!$D79</f>
        <v>ドラム缶(輸送用)</v>
      </c>
      <c r="D79" s="251">
        <f>舰娘装备数据!$T79</f>
        <v>0</v>
      </c>
      <c r="E79" s="253" t="str">
        <f>VLOOKUP(舰娘装备数据!$G79,数据转换_装备种3,2,0)</f>
        <v>簡易輸送部材</v>
      </c>
      <c r="F79" s="199" t="str">
        <f>IF(舰娘装备数据!$I79 &lt;&gt; 0,舰娘装备数据!$I79,"")</f>
        <v/>
      </c>
      <c r="G79" s="176" t="str">
        <f>IF(舰娘装备数据!$J79 &lt;&gt; 0,舰娘装备数据!$J79,"")</f>
        <v/>
      </c>
      <c r="H79" s="189" t="str">
        <f>IF(舰娘装备数据!$K79 &lt;&gt; 0,舰娘装备数据!$K79,"")</f>
        <v/>
      </c>
      <c r="I79" s="181" t="str">
        <f>IF(舰娘装备数据!$L79 &lt;&gt; 0,舰娘装备数据!$L79,"")</f>
        <v/>
      </c>
      <c r="J79" s="178" t="str">
        <f>IF(舰娘装备数据!$M79 &lt;&gt; 0,舰娘装备数据!$M79,"")</f>
        <v/>
      </c>
      <c r="K79" s="43" t="str">
        <f>IF(舰娘装备数据!$N79 &lt;&gt; 0,舰娘装备数据!$N79,"")</f>
        <v/>
      </c>
      <c r="L79" s="52" t="str">
        <f>IF(舰娘装备数据!$O79 &lt;&gt; 0,舰娘装备数据!$O79,"")</f>
        <v/>
      </c>
      <c r="M79" s="41" t="str">
        <f>IF(舰娘装备数据!$Q79 &lt;&gt; 0,舰娘装备数据!$Q79,"")</f>
        <v/>
      </c>
      <c r="N79" s="172" t="str">
        <f>IF(舰娘装备数据!$R79 &lt;&gt; 0,舰娘装备数据!$R79,"")</f>
        <v/>
      </c>
      <c r="O79" s="217" t="str">
        <f>IF(舰娘装备数据!$S79 &lt;&gt; 0,VLOOKUP(舰娘装备数据!$S79,数据转换_射程,2,0),"")</f>
        <v/>
      </c>
      <c r="P79" s="32" t="str">
        <f>IF(舰娘装备数据!$U79 &lt;&gt; 0,舰娘装备数据!$U79,"")</f>
        <v/>
      </c>
      <c r="Q79" s="180" t="str">
        <f>IF(舰娘装备数据!$V79 &lt;&gt; 0,舰娘装备数据!$V79,"")</f>
        <v/>
      </c>
      <c r="R79" s="52">
        <f>IF(舰娘装备数据!$W79 &lt;&gt; 0,舰娘装备数据!$W79,"")</f>
        <v>1</v>
      </c>
      <c r="S79" s="224" t="str">
        <f>IF(舰娘装备数据!$X79 &lt;&gt; 0,舰娘装备数据!$X79,"")</f>
        <v/>
      </c>
    </row>
    <row r="80" spans="2:19">
      <c r="B80" s="113">
        <f>舰娘装备数据!$B80</f>
        <v>76</v>
      </c>
      <c r="C80" s="34" t="str">
        <f>舰娘装备数据!$D80</f>
        <v>38cm連装砲</v>
      </c>
      <c r="D80" s="251">
        <f>舰娘装备数据!$T80</f>
        <v>0</v>
      </c>
      <c r="E80" s="253" t="str">
        <f>VLOOKUP(舰娘装备数据!$G80,数据转换_装备种3,2,0)</f>
        <v>大口径主砲</v>
      </c>
      <c r="F80" s="199">
        <f>IF(舰娘装备数据!$I80 &lt;&gt; 0,舰娘装备数据!$I80,"")</f>
        <v>16</v>
      </c>
      <c r="G80" s="176" t="str">
        <f>IF(舰娘装备数据!$J80 &lt;&gt; 0,舰娘装备数据!$J80,"")</f>
        <v/>
      </c>
      <c r="H80" s="189">
        <f>IF(舰娘装备数据!$K80 &lt;&gt; 0,舰娘装备数据!$K80,"")</f>
        <v>1</v>
      </c>
      <c r="I80" s="181" t="str">
        <f>IF(舰娘装备数据!$L80 &lt;&gt; 0,舰娘装备数据!$L80,"")</f>
        <v/>
      </c>
      <c r="J80" s="178" t="str">
        <f>IF(舰娘装备数据!$M80 &lt;&gt; 0,舰娘装备数据!$M80,"")</f>
        <v/>
      </c>
      <c r="K80" s="43" t="str">
        <f>IF(舰娘装备数据!$N80 &lt;&gt; 0,舰娘装备数据!$N80,"")</f>
        <v/>
      </c>
      <c r="L80" s="52" t="str">
        <f>IF(舰娘装备数据!$O80 &lt;&gt; 0,舰娘装备数据!$O80,"")</f>
        <v/>
      </c>
      <c r="M80" s="41">
        <f>IF(舰娘装备数据!$Q80 &lt;&gt; 0,舰娘装备数据!$Q80,"")</f>
        <v>1</v>
      </c>
      <c r="N80" s="172" t="str">
        <f>IF(舰娘装备数据!$R80 &lt;&gt; 0,舰娘装备数据!$R80,"")</f>
        <v/>
      </c>
      <c r="O80" s="217" t="str">
        <f>IF(舰娘装备数据!$S80 &lt;&gt; 0,VLOOKUP(舰娘装备数据!$S80,数据转换_射程,2,0),"")</f>
        <v>長</v>
      </c>
      <c r="P80" s="32" t="str">
        <f>IF(舰娘装备数据!$U80 &lt;&gt; 0,舰娘装备数据!$U80,"")</f>
        <v/>
      </c>
      <c r="Q80" s="180">
        <f>IF(舰娘装备数据!$V80 &lt;&gt; 0,舰娘装备数据!$V80,"")</f>
        <v>11</v>
      </c>
      <c r="R80" s="52">
        <f>IF(舰娘装备数据!$W80 &lt;&gt; 0,舰娘装备数据!$W80,"")</f>
        <v>18</v>
      </c>
      <c r="S80" s="224" t="str">
        <f>IF(舰娘装备数据!$X80 &lt;&gt; 0,舰娘装备数据!$X80,"")</f>
        <v/>
      </c>
    </row>
    <row r="81" spans="2:19">
      <c r="B81" s="113">
        <f>舰娘装备数据!$B81</f>
        <v>77</v>
      </c>
      <c r="C81" s="34" t="str">
        <f>舰娘装备数据!$D81</f>
        <v>15cm連装副砲</v>
      </c>
      <c r="D81" s="251">
        <f>舰娘装备数据!$T81</f>
        <v>0</v>
      </c>
      <c r="E81" s="253" t="str">
        <f>VLOOKUP(舰娘装备数据!$G81,数据转换_装备种3,2,0)</f>
        <v>副砲</v>
      </c>
      <c r="F81" s="199">
        <f>IF(舰娘装备数据!$I81 &lt;&gt; 0,舰娘装备数据!$I81,"")</f>
        <v>4</v>
      </c>
      <c r="G81" s="176" t="str">
        <f>IF(舰娘装备数据!$J81 &lt;&gt; 0,舰娘装备数据!$J81,"")</f>
        <v/>
      </c>
      <c r="H81" s="189">
        <f>IF(舰娘装备数据!$K81 &lt;&gt; 0,舰娘装备数据!$K81,"")</f>
        <v>2</v>
      </c>
      <c r="I81" s="181" t="str">
        <f>IF(舰娘装备数据!$L81 &lt;&gt; 0,舰娘装备数据!$L81,"")</f>
        <v/>
      </c>
      <c r="J81" s="178" t="str">
        <f>IF(舰娘装备数据!$M81 &lt;&gt; 0,舰娘装备数据!$M81,"")</f>
        <v/>
      </c>
      <c r="K81" s="43" t="str">
        <f>IF(舰娘装备数据!$N81 &lt;&gt; 0,舰娘装备数据!$N81,"")</f>
        <v/>
      </c>
      <c r="L81" s="52" t="str">
        <f>IF(舰娘装备数据!$O81 &lt;&gt; 0,舰娘装备数据!$O81,"")</f>
        <v/>
      </c>
      <c r="M81" s="41">
        <f>IF(舰娘装备数据!$Q81 &lt;&gt; 0,舰娘装备数据!$Q81,"")</f>
        <v>2</v>
      </c>
      <c r="N81" s="172" t="str">
        <f>IF(舰娘装备数据!$R81 &lt;&gt; 0,舰娘装备数据!$R81,"")</f>
        <v/>
      </c>
      <c r="O81" s="217" t="str">
        <f>IF(舰娘装备数据!$S81 &lt;&gt; 0,VLOOKUP(舰娘装备数据!$S81,数据转换_射程,2,0),"")</f>
        <v>中</v>
      </c>
      <c r="P81" s="32" t="str">
        <f>IF(舰娘装备数据!$U81 &lt;&gt; 0,舰娘装备数据!$U81,"")</f>
        <v/>
      </c>
      <c r="Q81" s="180">
        <f>IF(舰娘装备数据!$V81 &lt;&gt; 0,舰娘装备数据!$V81,"")</f>
        <v>2</v>
      </c>
      <c r="R81" s="52">
        <f>IF(舰娘装备数据!$W81 &lt;&gt; 0,舰娘装备数据!$W81,"")</f>
        <v>4</v>
      </c>
      <c r="S81" s="224" t="str">
        <f>IF(舰娘装备数据!$X81 &lt;&gt; 0,舰娘装备数据!$X81,"")</f>
        <v/>
      </c>
    </row>
    <row r="82" spans="2:19">
      <c r="B82" s="113">
        <f>舰娘装备数据!$B82</f>
        <v>78</v>
      </c>
      <c r="C82" s="34" t="str">
        <f>舰娘装备数据!$D82</f>
        <v>12.7cm単装砲</v>
      </c>
      <c r="D82" s="251">
        <f>舰娘装备数据!$T82</f>
        <v>0</v>
      </c>
      <c r="E82" s="253" t="str">
        <f>VLOOKUP(舰娘装备数据!$G82,数据转换_装备种3,2,0)</f>
        <v>小口径主砲</v>
      </c>
      <c r="F82" s="199">
        <f>IF(舰娘装备数据!$I82 &lt;&gt; 0,舰娘装备数据!$I82,"")</f>
        <v>2</v>
      </c>
      <c r="G82" s="176" t="str">
        <f>IF(舰娘装备数据!$J82 &lt;&gt; 0,舰娘装备数据!$J82,"")</f>
        <v/>
      </c>
      <c r="H82" s="189" t="str">
        <f>IF(舰娘装备数据!$K82 &lt;&gt; 0,舰娘装备数据!$K82,"")</f>
        <v/>
      </c>
      <c r="I82" s="181" t="str">
        <f>IF(舰娘装备数据!$L82 &lt;&gt; 0,舰娘装备数据!$L82,"")</f>
        <v/>
      </c>
      <c r="J82" s="178" t="str">
        <f>IF(舰娘装备数据!$M82 &lt;&gt; 0,舰娘装备数据!$M82,"")</f>
        <v/>
      </c>
      <c r="K82" s="43" t="str">
        <f>IF(舰娘装备数据!$N82 &lt;&gt; 0,舰娘装备数据!$N82,"")</f>
        <v/>
      </c>
      <c r="L82" s="52" t="str">
        <f>IF(舰娘装备数据!$O82 &lt;&gt; 0,舰娘装备数据!$O82,"")</f>
        <v/>
      </c>
      <c r="M82" s="41">
        <f>IF(舰娘装备数据!$Q82 &lt;&gt; 0,舰娘装备数据!$Q82,"")</f>
        <v>1</v>
      </c>
      <c r="N82" s="172" t="str">
        <f>IF(舰娘装备数据!$R82 &lt;&gt; 0,舰娘装备数据!$R82,"")</f>
        <v/>
      </c>
      <c r="O82" s="217" t="str">
        <f>IF(舰娘装备数据!$S82 &lt;&gt; 0,VLOOKUP(舰娘装备数据!$S82,数据转换_射程,2,0),"")</f>
        <v>短</v>
      </c>
      <c r="P82" s="32" t="str">
        <f>IF(舰娘装备数据!$U82 &lt;&gt; 0,舰娘装备数据!$U82,"")</f>
        <v/>
      </c>
      <c r="Q82" s="180">
        <f>IF(舰娘装备数据!$V82 &lt;&gt; 0,舰娘装备数据!$V82,"")</f>
        <v>1</v>
      </c>
      <c r="R82" s="52">
        <f>IF(舰娘装备数据!$W82 &lt;&gt; 0,舰娘装备数据!$W82,"")</f>
        <v>1</v>
      </c>
      <c r="S82" s="224" t="str">
        <f>IF(舰娘装备数据!$X82 &lt;&gt; 0,舰娘装备数据!$X82,"")</f>
        <v/>
      </c>
    </row>
    <row r="83" spans="2:19">
      <c r="B83" s="113">
        <f>舰娘装备数据!$B83</f>
        <v>79</v>
      </c>
      <c r="C83" s="34" t="str">
        <f>舰娘装备数据!$D83</f>
        <v>瑞雲(六三四空)</v>
      </c>
      <c r="D83" s="251">
        <f>舰娘装备数据!$T83</f>
        <v>2</v>
      </c>
      <c r="E83" s="253" t="str">
        <f>VLOOKUP(舰娘装备数据!$G83,数据转换_装备种3,2,0)</f>
        <v>水上爆撃機</v>
      </c>
      <c r="F83" s="199" t="str">
        <f>IF(舰娘装备数据!$I83 &lt;&gt; 0,舰娘装备数据!$I83,"")</f>
        <v/>
      </c>
      <c r="G83" s="176" t="str">
        <f>IF(舰娘装备数据!$J83 &lt;&gt; 0,舰娘装备数据!$J83,"")</f>
        <v/>
      </c>
      <c r="H83" s="189">
        <f>IF(舰娘装备数据!$K83 &lt;&gt; 0,舰娘装备数据!$K83,"")</f>
        <v>2</v>
      </c>
      <c r="I83" s="181" t="str">
        <f>IF(舰娘装备数据!$L83 &lt;&gt; 0,舰娘装备数据!$L83,"")</f>
        <v/>
      </c>
      <c r="J83" s="178">
        <f>IF(舰娘装备数据!$M83 &lt;&gt; 0,舰娘装备数据!$M83,"")</f>
        <v>5</v>
      </c>
      <c r="K83" s="43" t="str">
        <f>IF(舰娘装备数据!$N83 &lt;&gt; 0,舰娘装备数据!$N83,"")</f>
        <v/>
      </c>
      <c r="L83" s="52">
        <f>IF(舰娘装备数据!$O83 &lt;&gt; 0,舰娘装备数据!$O83,"")</f>
        <v>6</v>
      </c>
      <c r="M83" s="41">
        <f>IF(舰娘装备数据!$Q83 &lt;&gt; 0,舰娘装备数据!$Q83,"")</f>
        <v>1</v>
      </c>
      <c r="N83" s="172">
        <f>IF(舰娘装备数据!$R83 &lt;&gt; 0,舰娘装备数据!$R83,"")</f>
        <v>6</v>
      </c>
      <c r="O83" s="217" t="str">
        <f>IF(舰娘装备数据!$S83 &lt;&gt; 0,VLOOKUP(舰娘装备数据!$S83,数据转换_射程,2,0),"")</f>
        <v/>
      </c>
      <c r="P83" s="32">
        <f>IF(舰娘装备数据!$U83 &lt;&gt; 0,舰娘装备数据!$U83,"")</f>
        <v>2</v>
      </c>
      <c r="Q83" s="180">
        <f>IF(舰娘装备数据!$V83 &lt;&gt; 0,舰娘装备数据!$V83,"")</f>
        <v>3</v>
      </c>
      <c r="R83" s="52" t="str">
        <f>IF(舰娘装备数据!$W83 &lt;&gt; 0,舰娘装备数据!$W83,"")</f>
        <v/>
      </c>
      <c r="S83" s="224">
        <f>IF(舰娘装备数据!$X83 &lt;&gt; 0,舰娘装备数据!$X83,"")</f>
        <v>5</v>
      </c>
    </row>
    <row r="84" spans="2:19">
      <c r="B84" s="113">
        <f>舰娘装备数据!$B84</f>
        <v>80</v>
      </c>
      <c r="C84" s="34" t="str">
        <f>舰娘装备数据!$D84</f>
        <v>瑞雲12型</v>
      </c>
      <c r="D84" s="251">
        <f>舰娘装备数据!$T84</f>
        <v>3</v>
      </c>
      <c r="E84" s="253" t="str">
        <f>VLOOKUP(舰娘装备数据!$G84,数据转换_装备种3,2,0)</f>
        <v>水上爆撃機</v>
      </c>
      <c r="F84" s="199" t="str">
        <f>IF(舰娘装备数据!$I84 &lt;&gt; 0,舰娘装备数据!$I84,"")</f>
        <v/>
      </c>
      <c r="G84" s="176" t="str">
        <f>IF(舰娘装备数据!$J84 &lt;&gt; 0,舰娘装备数据!$J84,"")</f>
        <v/>
      </c>
      <c r="H84" s="189">
        <f>IF(舰娘装备数据!$K84 &lt;&gt; 0,舰娘装备数据!$K84,"")</f>
        <v>3</v>
      </c>
      <c r="I84" s="181" t="str">
        <f>IF(舰娘装备数据!$L84 &lt;&gt; 0,舰娘装备数据!$L84,"")</f>
        <v/>
      </c>
      <c r="J84" s="178">
        <f>IF(舰娘装备数据!$M84 &lt;&gt; 0,舰娘装备数据!$M84,"")</f>
        <v>5</v>
      </c>
      <c r="K84" s="43" t="str">
        <f>IF(舰娘装备数据!$N84 &lt;&gt; 0,舰娘装备数据!$N84,"")</f>
        <v/>
      </c>
      <c r="L84" s="52">
        <f>IF(舰娘装备数据!$O84 &lt;&gt; 0,舰娘装备数据!$O84,"")</f>
        <v>6</v>
      </c>
      <c r="M84" s="41">
        <f>IF(舰娘装备数据!$Q84 &lt;&gt; 0,舰娘装备数据!$Q84,"")</f>
        <v>1</v>
      </c>
      <c r="N84" s="172">
        <f>IF(舰娘装备数据!$R84 &lt;&gt; 0,舰娘装备数据!$R84,"")</f>
        <v>7</v>
      </c>
      <c r="O84" s="217" t="str">
        <f>IF(舰娘装备数据!$S84 &lt;&gt; 0,VLOOKUP(舰娘装备数据!$S84,数据转换_射程,2,0),"")</f>
        <v/>
      </c>
      <c r="P84" s="32">
        <f>IF(舰娘装备数据!$U84 &lt;&gt; 0,舰娘装备数据!$U84,"")</f>
        <v>2</v>
      </c>
      <c r="Q84" s="180">
        <f>IF(舰娘装备数据!$V84 &lt;&gt; 0,舰娘装备数据!$V84,"")</f>
        <v>3</v>
      </c>
      <c r="R84" s="52" t="str">
        <f>IF(舰娘装备数据!$W84 &lt;&gt; 0,舰娘装备数据!$W84,"")</f>
        <v/>
      </c>
      <c r="S84" s="224">
        <f>IF(舰娘装备数据!$X84 &lt;&gt; 0,舰娘装备数据!$X84,"")</f>
        <v>6</v>
      </c>
    </row>
    <row r="85" spans="2:19">
      <c r="B85" s="113">
        <f>舰娘装备数据!$B85</f>
        <v>81</v>
      </c>
      <c r="C85" s="34" t="str">
        <f>舰娘装备数据!$D85</f>
        <v>瑞雲12型(六三四空)</v>
      </c>
      <c r="D85" s="251">
        <f>舰娘装备数据!$T85</f>
        <v>4</v>
      </c>
      <c r="E85" s="253" t="str">
        <f>VLOOKUP(舰娘装备数据!$G85,数据转换_装备种3,2,0)</f>
        <v>水上爆撃機</v>
      </c>
      <c r="F85" s="199" t="str">
        <f>IF(舰娘装备数据!$I85 &lt;&gt; 0,舰娘装备数据!$I85,"")</f>
        <v/>
      </c>
      <c r="G85" s="176" t="str">
        <f>IF(舰娘装备数据!$J85 &lt;&gt; 0,舰娘装备数据!$J85,"")</f>
        <v/>
      </c>
      <c r="H85" s="189">
        <f>IF(舰娘装备数据!$K85 &lt;&gt; 0,舰娘装备数据!$K85,"")</f>
        <v>3</v>
      </c>
      <c r="I85" s="181" t="str">
        <f>IF(舰娘装备数据!$L85 &lt;&gt; 0,舰娘装备数据!$L85,"")</f>
        <v/>
      </c>
      <c r="J85" s="178">
        <f>IF(舰娘装备数据!$M85 &lt;&gt; 0,舰娘装备数据!$M85,"")</f>
        <v>6</v>
      </c>
      <c r="K85" s="43" t="str">
        <f>IF(舰娘装备数据!$N85 &lt;&gt; 0,舰娘装备数据!$N85,"")</f>
        <v/>
      </c>
      <c r="L85" s="52">
        <f>IF(舰娘装备数据!$O85 &lt;&gt; 0,舰娘装备数据!$O85,"")</f>
        <v>7</v>
      </c>
      <c r="M85" s="41">
        <f>IF(舰娘装备数据!$Q85 &lt;&gt; 0,舰娘装备数据!$Q85,"")</f>
        <v>1</v>
      </c>
      <c r="N85" s="172">
        <f>IF(舰娘装备数据!$R85 &lt;&gt; 0,舰娘装备数据!$R85,"")</f>
        <v>9</v>
      </c>
      <c r="O85" s="217" t="str">
        <f>IF(舰娘装备数据!$S85 &lt;&gt; 0,VLOOKUP(舰娘装备数据!$S85,数据转换_射程,2,0),"")</f>
        <v/>
      </c>
      <c r="P85" s="32">
        <f>IF(舰娘装备数据!$U85 &lt;&gt; 0,舰娘装备数据!$U85,"")</f>
        <v>2</v>
      </c>
      <c r="Q85" s="180">
        <f>IF(舰娘装备数据!$V85 &lt;&gt; 0,舰娘装备数据!$V85,"")</f>
        <v>3</v>
      </c>
      <c r="R85" s="52" t="str">
        <f>IF(舰娘装备数据!$W85 &lt;&gt; 0,舰娘装备数据!$W85,"")</f>
        <v/>
      </c>
      <c r="S85" s="224">
        <f>IF(舰娘装备数据!$X85 &lt;&gt; 0,舰娘装备数据!$X85,"")</f>
        <v>6</v>
      </c>
    </row>
    <row r="86" spans="2:19">
      <c r="B86" s="113">
        <f>舰娘装备数据!$B86</f>
        <v>82</v>
      </c>
      <c r="C86" s="34" t="str">
        <f>舰娘装备数据!$D86</f>
        <v>九七式艦攻(九三一空)</v>
      </c>
      <c r="D86" s="251">
        <f>舰娘装备数据!$T86</f>
        <v>2</v>
      </c>
      <c r="E86" s="253" t="str">
        <f>VLOOKUP(舰娘装备数据!$G86,数据转换_装备种3,2,0)</f>
        <v>艦上攻撃機</v>
      </c>
      <c r="F86" s="199" t="str">
        <f>IF(舰娘装备数据!$I86 &lt;&gt; 0,舰娘装备数据!$I86,"")</f>
        <v/>
      </c>
      <c r="G86" s="176">
        <f>IF(舰娘装备数据!$J86 &lt;&gt; 0,舰娘装备数据!$J86,"")</f>
        <v>6</v>
      </c>
      <c r="H86" s="189" t="str">
        <f>IF(舰娘装备数据!$K86 &lt;&gt; 0,舰娘装备数据!$K86,"")</f>
        <v/>
      </c>
      <c r="I86" s="181" t="str">
        <f>IF(舰娘装备数据!$L86 &lt;&gt; 0,舰娘装备数据!$L86,"")</f>
        <v/>
      </c>
      <c r="J86" s="178">
        <f>IF(舰娘装备数据!$M86 &lt;&gt; 0,舰娘装备数据!$M86,"")</f>
        <v>7</v>
      </c>
      <c r="K86" s="43" t="str">
        <f>IF(舰娘装备数据!$N86 &lt;&gt; 0,舰娘装备数据!$N86,"")</f>
        <v/>
      </c>
      <c r="L86" s="52">
        <f>IF(舰娘装备数据!$O86 &lt;&gt; 0,舰娘装备数据!$O86,"")</f>
        <v>2</v>
      </c>
      <c r="M86" s="41" t="str">
        <f>IF(舰娘装备数据!$Q86 &lt;&gt; 0,舰娘装备数据!$Q86,"")</f>
        <v/>
      </c>
      <c r="N86" s="172" t="str">
        <f>IF(舰娘装备数据!$R86 &lt;&gt; 0,舰娘装备数据!$R86,"")</f>
        <v/>
      </c>
      <c r="O86" s="217" t="str">
        <f>IF(舰娘装备数据!$S86 &lt;&gt; 0,VLOOKUP(舰娘装备数据!$S86,数据转换_射程,2,0),"")</f>
        <v/>
      </c>
      <c r="P86" s="32">
        <f>IF(舰娘装备数据!$U86 &lt;&gt; 0,舰娘装备数据!$U86,"")</f>
        <v>2</v>
      </c>
      <c r="Q86" s="180">
        <f>IF(舰娘装备数据!$V86 &lt;&gt; 0,舰娘装备数据!$V86,"")</f>
        <v>3</v>
      </c>
      <c r="R86" s="52" t="str">
        <f>IF(舰娘装备数据!$W86 &lt;&gt; 0,舰娘装备数据!$W86,"")</f>
        <v/>
      </c>
      <c r="S86" s="224">
        <f>IF(舰娘装备数据!$X86 &lt;&gt; 0,舰娘装备数据!$X86,"")</f>
        <v>4</v>
      </c>
    </row>
    <row r="87" spans="2:19">
      <c r="B87" s="113">
        <f>舰娘装备数据!$B87</f>
        <v>83</v>
      </c>
      <c r="C87" s="34" t="str">
        <f>舰娘装备数据!$D87</f>
        <v>天山(九三一空)</v>
      </c>
      <c r="D87" s="251">
        <f>舰娘装备数据!$T87</f>
        <v>3</v>
      </c>
      <c r="E87" s="253" t="str">
        <f>VLOOKUP(舰娘装备数据!$G87,数据转换_装备种3,2,0)</f>
        <v>艦上攻撃機</v>
      </c>
      <c r="F87" s="199" t="str">
        <f>IF(舰娘装备数据!$I87 &lt;&gt; 0,舰娘装备数据!$I87,"")</f>
        <v/>
      </c>
      <c r="G87" s="176">
        <f>IF(舰娘装备数据!$J87 &lt;&gt; 0,舰娘装备数据!$J87,"")</f>
        <v>9</v>
      </c>
      <c r="H87" s="189" t="str">
        <f>IF(舰娘装备数据!$K87 &lt;&gt; 0,舰娘装备数据!$K87,"")</f>
        <v/>
      </c>
      <c r="I87" s="181" t="str">
        <f>IF(舰娘装备数据!$L87 &lt;&gt; 0,舰娘装备数据!$L87,"")</f>
        <v/>
      </c>
      <c r="J87" s="178">
        <f>IF(舰娘装备数据!$M87 &lt;&gt; 0,舰娘装备数据!$M87,"")</f>
        <v>8</v>
      </c>
      <c r="K87" s="43" t="str">
        <f>IF(舰娘装备数据!$N87 &lt;&gt; 0,舰娘装备数据!$N87,"")</f>
        <v/>
      </c>
      <c r="L87" s="52">
        <f>IF(舰娘装备数据!$O87 &lt;&gt; 0,舰娘装备数据!$O87,"")</f>
        <v>2</v>
      </c>
      <c r="M87" s="41" t="str">
        <f>IF(舰娘装备数据!$Q87 &lt;&gt; 0,舰娘装备数据!$Q87,"")</f>
        <v/>
      </c>
      <c r="N87" s="172" t="str">
        <f>IF(舰娘装备数据!$R87 &lt;&gt; 0,舰娘装备数据!$R87,"")</f>
        <v/>
      </c>
      <c r="O87" s="217" t="str">
        <f>IF(舰娘装备数据!$S87 &lt;&gt; 0,VLOOKUP(舰娘装备数据!$S87,数据转换_射程,2,0),"")</f>
        <v/>
      </c>
      <c r="P87" s="32">
        <f>IF(舰娘装备数据!$U87 &lt;&gt; 0,舰娘装备数据!$U87,"")</f>
        <v>2</v>
      </c>
      <c r="Q87" s="180">
        <f>IF(舰娘装备数据!$V87 &lt;&gt; 0,舰娘装备数据!$V87,"")</f>
        <v>4</v>
      </c>
      <c r="R87" s="52" t="str">
        <f>IF(舰娘装备数据!$W87 &lt;&gt; 0,舰娘装备数据!$W87,"")</f>
        <v/>
      </c>
      <c r="S87" s="224">
        <f>IF(舰娘装备数据!$X87 &lt;&gt; 0,舰娘装备数据!$X87,"")</f>
        <v>5</v>
      </c>
    </row>
    <row r="88" spans="2:19">
      <c r="B88" s="113">
        <f>舰娘装备数据!$B88</f>
        <v>84</v>
      </c>
      <c r="C88" s="34" t="str">
        <f>舰娘装备数据!$D88</f>
        <v>2cm 四連装FlaK 38</v>
      </c>
      <c r="D88" s="251">
        <f>舰娘装备数据!$T88</f>
        <v>3</v>
      </c>
      <c r="E88" s="253" t="str">
        <f>VLOOKUP(舰娘装备数据!$G88,数据转换_装备种3,2,0)</f>
        <v>対空機銃</v>
      </c>
      <c r="F88" s="199" t="str">
        <f>IF(舰娘装备数据!$I88 &lt;&gt; 0,舰娘装备数据!$I88,"")</f>
        <v/>
      </c>
      <c r="G88" s="176" t="str">
        <f>IF(舰娘装备数据!$J88 &lt;&gt; 0,舰娘装备数据!$J88,"")</f>
        <v/>
      </c>
      <c r="H88" s="189">
        <f>IF(舰娘装备数据!$K88 &lt;&gt; 0,舰娘装备数据!$K88,"")</f>
        <v>7</v>
      </c>
      <c r="I88" s="181" t="str">
        <f>IF(舰娘装备数据!$L88 &lt;&gt; 0,舰娘装备数据!$L88,"")</f>
        <v/>
      </c>
      <c r="J88" s="178" t="str">
        <f>IF(舰娘装备数据!$M88 &lt;&gt; 0,舰娘装备数据!$M88,"")</f>
        <v/>
      </c>
      <c r="K88" s="43" t="str">
        <f>IF(舰娘装备数据!$N88 &lt;&gt; 0,舰娘装备数据!$N88,"")</f>
        <v/>
      </c>
      <c r="L88" s="52" t="str">
        <f>IF(舰娘装备数据!$O88 &lt;&gt; 0,舰娘装备数据!$O88,"")</f>
        <v/>
      </c>
      <c r="M88" s="41">
        <f>IF(舰娘装备数据!$Q88 &lt;&gt; 0,舰娘装备数据!$Q88,"")</f>
        <v>1</v>
      </c>
      <c r="N88" s="172" t="str">
        <f>IF(舰娘装备数据!$R88 &lt;&gt; 0,舰娘装备数据!$R88,"")</f>
        <v/>
      </c>
      <c r="O88" s="217" t="str">
        <f>IF(舰娘装备数据!$S88 &lt;&gt; 0,VLOOKUP(舰娘装备数据!$S88,数据转换_射程,2,0),"")</f>
        <v/>
      </c>
      <c r="P88" s="32" t="str">
        <f>IF(舰娘装备数据!$U88 &lt;&gt; 0,舰娘装备数据!$U88,"")</f>
        <v/>
      </c>
      <c r="Q88" s="180">
        <f>IF(舰娘装备数据!$V88 &lt;&gt; 0,舰娘装备数据!$V88,"")</f>
        <v>3</v>
      </c>
      <c r="R88" s="52">
        <f>IF(舰娘装备数据!$W88 &lt;&gt; 0,舰娘装备数据!$W88,"")</f>
        <v>1</v>
      </c>
      <c r="S88" s="224">
        <f>IF(舰娘装备数据!$X88 &lt;&gt; 0,舰娘装备数据!$X88,"")</f>
        <v>1</v>
      </c>
    </row>
    <row r="89" spans="2:19">
      <c r="B89" s="113">
        <f>舰娘装备数据!$B89</f>
        <v>85</v>
      </c>
      <c r="C89" s="34" t="str">
        <f>舰娘装备数据!$D89</f>
        <v>3.7cm FlaK M42</v>
      </c>
      <c r="D89" s="251">
        <f>舰娘装备数据!$T89</f>
        <v>3</v>
      </c>
      <c r="E89" s="253" t="str">
        <f>VLOOKUP(舰娘装备数据!$G89,数据转换_装备种3,2,0)</f>
        <v>対空機銃</v>
      </c>
      <c r="F89" s="199">
        <f>IF(舰娘装备数据!$I89 &lt;&gt; 0,舰娘装备数据!$I89,"")</f>
        <v>1</v>
      </c>
      <c r="G89" s="176" t="str">
        <f>IF(舰娘装备数据!$J89 &lt;&gt; 0,舰娘装备数据!$J89,"")</f>
        <v/>
      </c>
      <c r="H89" s="189">
        <f>IF(舰娘装备数据!$K89 &lt;&gt; 0,舰娘装备数据!$K89,"")</f>
        <v>8</v>
      </c>
      <c r="I89" s="181" t="str">
        <f>IF(舰娘装备数据!$L89 &lt;&gt; 0,舰娘装备数据!$L89,"")</f>
        <v/>
      </c>
      <c r="J89" s="178" t="str">
        <f>IF(舰娘装备数据!$M89 &lt;&gt; 0,舰娘装备数据!$M89,"")</f>
        <v/>
      </c>
      <c r="K89" s="43" t="str">
        <f>IF(舰娘装备数据!$N89 &lt;&gt; 0,舰娘装备数据!$N89,"")</f>
        <v/>
      </c>
      <c r="L89" s="52" t="str">
        <f>IF(舰娘装备数据!$O89 &lt;&gt; 0,舰娘装备数据!$O89,"")</f>
        <v/>
      </c>
      <c r="M89" s="41">
        <f>IF(舰娘装备数据!$Q89 &lt;&gt; 0,舰娘装备数据!$Q89,"")</f>
        <v>1</v>
      </c>
      <c r="N89" s="172" t="str">
        <f>IF(舰娘装备数据!$R89 &lt;&gt; 0,舰娘装备数据!$R89,"")</f>
        <v/>
      </c>
      <c r="O89" s="217" t="str">
        <f>IF(舰娘装备数据!$S89 &lt;&gt; 0,VLOOKUP(舰娘装备数据!$S89,数据转换_射程,2,0),"")</f>
        <v/>
      </c>
      <c r="P89" s="32" t="str">
        <f>IF(舰娘装备数据!$U89 &lt;&gt; 0,舰娘装备数据!$U89,"")</f>
        <v/>
      </c>
      <c r="Q89" s="180">
        <f>IF(舰娘装备数据!$V89 &lt;&gt; 0,舰娘装备数据!$V89,"")</f>
        <v>3</v>
      </c>
      <c r="R89" s="52">
        <f>IF(舰娘装备数据!$W89 &lt;&gt; 0,舰娘装备数据!$W89,"")</f>
        <v>1</v>
      </c>
      <c r="S89" s="224">
        <f>IF(舰娘装备数据!$X89 &lt;&gt; 0,舰娘装备数据!$X89,"")</f>
        <v>1</v>
      </c>
    </row>
    <row r="90" spans="2:19">
      <c r="B90" s="113">
        <f>舰娘装备数据!$B90</f>
        <v>86</v>
      </c>
      <c r="C90" s="34" t="str">
        <f>舰娘装备数据!$D90</f>
        <v>艦艇修理施設</v>
      </c>
      <c r="D90" s="251">
        <f>舰娘装备数据!$T90</f>
        <v>3</v>
      </c>
      <c r="E90" s="253" t="str">
        <f>VLOOKUP(舰娘装备数据!$G90,数据转换_装备种3,2,0)</f>
        <v>艦艇修理施設</v>
      </c>
      <c r="F90" s="199" t="str">
        <f>IF(舰娘装备数据!$I90 &lt;&gt; 0,舰娘装备数据!$I90,"")</f>
        <v/>
      </c>
      <c r="G90" s="176" t="str">
        <f>IF(舰娘装备数据!$J90 &lt;&gt; 0,舰娘装备数据!$J90,"")</f>
        <v/>
      </c>
      <c r="H90" s="189" t="str">
        <f>IF(舰娘装备数据!$K90 &lt;&gt; 0,舰娘装备数据!$K90,"")</f>
        <v/>
      </c>
      <c r="I90" s="181" t="str">
        <f>IF(舰娘装备数据!$L90 &lt;&gt; 0,舰娘装备数据!$L90,"")</f>
        <v/>
      </c>
      <c r="J90" s="178" t="str">
        <f>IF(舰娘装备数据!$M90 &lt;&gt; 0,舰娘装备数据!$M90,"")</f>
        <v/>
      </c>
      <c r="K90" s="43" t="str">
        <f>IF(舰娘装备数据!$N90 &lt;&gt; 0,舰娘装备数据!$N90,"")</f>
        <v/>
      </c>
      <c r="L90" s="52" t="str">
        <f>IF(舰娘装备数据!$O90 &lt;&gt; 0,舰娘装备数据!$O90,"")</f>
        <v/>
      </c>
      <c r="M90" s="41" t="str">
        <f>IF(舰娘装备数据!$Q90 &lt;&gt; 0,舰娘装备数据!$Q90,"")</f>
        <v/>
      </c>
      <c r="N90" s="172" t="str">
        <f>IF(舰娘装备数据!$R90 &lt;&gt; 0,舰娘装备数据!$R90,"")</f>
        <v/>
      </c>
      <c r="O90" s="217" t="str">
        <f>IF(舰娘装备数据!$S90 &lt;&gt; 0,VLOOKUP(舰娘装备数据!$S90,数据转换_射程,2,0),"")</f>
        <v/>
      </c>
      <c r="P90" s="32">
        <f>IF(舰娘装备数据!$U90 &lt;&gt; 0,舰娘装备数据!$U90,"")</f>
        <v>10</v>
      </c>
      <c r="Q90" s="180">
        <f>IF(舰娘装备数据!$V90 &lt;&gt; 0,舰娘装备数据!$V90,"")</f>
        <v>5</v>
      </c>
      <c r="R90" s="52">
        <f>IF(舰娘装备数据!$W90 &lt;&gt; 0,舰娘装备数据!$W90,"")</f>
        <v>20</v>
      </c>
      <c r="S90" s="224">
        <f>IF(舰娘装备数据!$X90 &lt;&gt; 0,舰娘装备数据!$X90,"")</f>
        <v>10</v>
      </c>
    </row>
    <row r="91" spans="2:19">
      <c r="B91" s="113">
        <f>舰娘装备数据!$B91</f>
        <v>87</v>
      </c>
      <c r="C91" s="34" t="str">
        <f>舰娘装备数据!$D91</f>
        <v>新型高温高圧缶</v>
      </c>
      <c r="D91" s="251">
        <f>舰娘装备数据!$T91</f>
        <v>3</v>
      </c>
      <c r="E91" s="253" t="str">
        <f>VLOOKUP(舰娘装备数据!$G91,数据转换_装备种3,2,0)</f>
        <v>機関部強化</v>
      </c>
      <c r="F91" s="199" t="str">
        <f>IF(舰娘装备数据!$I91 &lt;&gt; 0,舰娘装备数据!$I91,"")</f>
        <v/>
      </c>
      <c r="G91" s="176" t="str">
        <f>IF(舰娘装备数据!$J91 &lt;&gt; 0,舰娘装备数据!$J91,"")</f>
        <v/>
      </c>
      <c r="H91" s="189" t="str">
        <f>IF(舰娘装备数据!$K91 &lt;&gt; 0,舰娘装备数据!$K91,"")</f>
        <v/>
      </c>
      <c r="I91" s="181" t="str">
        <f>IF(舰娘装备数据!$L91 &lt;&gt; 0,舰娘装备数据!$L91,"")</f>
        <v/>
      </c>
      <c r="J91" s="178" t="str">
        <f>IF(舰娘装备数据!$M91 &lt;&gt; 0,舰娘装备数据!$M91,"")</f>
        <v/>
      </c>
      <c r="K91" s="43">
        <f>IF(舰娘装备数据!$N91 &lt;&gt; 0,舰娘装备数据!$N91,"")</f>
        <v>13</v>
      </c>
      <c r="L91" s="52" t="str">
        <f>IF(舰娘装备数据!$O91 &lt;&gt; 0,舰娘装备数据!$O91,"")</f>
        <v/>
      </c>
      <c r="M91" s="41" t="str">
        <f>IF(舰娘装备数据!$Q91 &lt;&gt; 0,舰娘装备数据!$Q91,"")</f>
        <v/>
      </c>
      <c r="N91" s="172" t="str">
        <f>IF(舰娘装备数据!$R91 &lt;&gt; 0,舰娘装备数据!$R91,"")</f>
        <v/>
      </c>
      <c r="O91" s="217" t="str">
        <f>IF(舰娘装备数据!$S91 &lt;&gt; 0,VLOOKUP(舰娘装备数据!$S91,数据转换_射程,2,0),"")</f>
        <v/>
      </c>
      <c r="P91" s="32">
        <f>IF(舰娘装备数据!$U91 &lt;&gt; 0,舰娘装备数据!$U91,"")</f>
        <v>20</v>
      </c>
      <c r="Q91" s="180" t="str">
        <f>IF(舰娘装备数据!$V91 &lt;&gt; 0,舰娘装备数据!$V91,"")</f>
        <v/>
      </c>
      <c r="R91" s="52">
        <f>IF(舰娘装备数据!$W91 &lt;&gt; 0,舰娘装备数据!$W91,"")</f>
        <v>25</v>
      </c>
      <c r="S91" s="224" t="str">
        <f>IF(舰娘装备数据!$X91 &lt;&gt; 0,舰娘装备数据!$X91,"")</f>
        <v/>
      </c>
    </row>
    <row r="92" spans="2:19">
      <c r="B92" s="113">
        <f>舰娘装备数据!$B92</f>
        <v>88</v>
      </c>
      <c r="C92" s="34" t="str">
        <f>舰娘装备数据!$D92</f>
        <v>22号対水上電探改四</v>
      </c>
      <c r="D92" s="251">
        <f>舰娘装备数据!$T92</f>
        <v>3</v>
      </c>
      <c r="E92" s="253" t="str">
        <f>VLOOKUP(舰娘装备数据!$G92,数据转换_装备种3,2,0)</f>
        <v>小型電探</v>
      </c>
      <c r="F92" s="199" t="str">
        <f>IF(舰娘装备数据!$I92 &lt;&gt; 0,舰娘装备数据!$I92,"")</f>
        <v/>
      </c>
      <c r="G92" s="176" t="str">
        <f>IF(舰娘装备数据!$J92 &lt;&gt; 0,舰娘装备数据!$J92,"")</f>
        <v/>
      </c>
      <c r="H92" s="189" t="str">
        <f>IF(舰娘装备数据!$K92 &lt;&gt; 0,舰娘装备数据!$K92,"")</f>
        <v/>
      </c>
      <c r="I92" s="181" t="str">
        <f>IF(舰娘装备数据!$L92 &lt;&gt; 0,舰娘装备数据!$L92,"")</f>
        <v/>
      </c>
      <c r="J92" s="178">
        <f>IF(舰娘装备数据!$M92 &lt;&gt; 0,舰娘装备数据!$M92,"")</f>
        <v>2</v>
      </c>
      <c r="K92" s="43" t="str">
        <f>IF(舰娘装备数据!$N92 &lt;&gt; 0,舰娘装备数据!$N92,"")</f>
        <v/>
      </c>
      <c r="L92" s="52">
        <f>IF(舰娘装备数据!$O92 &lt;&gt; 0,舰娘装备数据!$O92,"")</f>
        <v>5</v>
      </c>
      <c r="M92" s="41">
        <f>IF(舰娘装备数据!$Q92 &lt;&gt; 0,舰娘装备数据!$Q92,"")</f>
        <v>8</v>
      </c>
      <c r="N92" s="172" t="str">
        <f>IF(舰娘装备数据!$R92 &lt;&gt; 0,舰娘装备数据!$R92,"")</f>
        <v/>
      </c>
      <c r="O92" s="217" t="str">
        <f>IF(舰娘装备数据!$S92 &lt;&gt; 0,VLOOKUP(舰娘装备数据!$S92,数据转换_射程,2,0),"")</f>
        <v/>
      </c>
      <c r="P92" s="32" t="str">
        <f>IF(舰娘装备数据!$U92 &lt;&gt; 0,舰娘装备数据!$U92,"")</f>
        <v/>
      </c>
      <c r="Q92" s="180" t="str">
        <f>IF(舰娘装备数据!$V92 &lt;&gt; 0,舰娘装备数据!$V92,"")</f>
        <v/>
      </c>
      <c r="R92" s="52">
        <f>IF(舰娘装备数据!$W92 &lt;&gt; 0,舰娘装备数据!$W92,"")</f>
        <v>16</v>
      </c>
      <c r="S92" s="224">
        <f>IF(舰娘装备数据!$X92 &lt;&gt; 0,舰娘装备数据!$X92,"")</f>
        <v>16</v>
      </c>
    </row>
    <row r="93" spans="2:19">
      <c r="B93" s="113">
        <f>舰娘装备数据!$B93</f>
        <v>89</v>
      </c>
      <c r="C93" s="34" t="str">
        <f>舰娘装备数据!$D93</f>
        <v>21号対空電探改</v>
      </c>
      <c r="D93" s="251">
        <f>舰娘装备数据!$T93</f>
        <v>3</v>
      </c>
      <c r="E93" s="253" t="str">
        <f>VLOOKUP(舰娘装备数据!$G93,数据转换_装备种3,2,0)</f>
        <v>大型電探</v>
      </c>
      <c r="F93" s="199" t="str">
        <f>IF(舰娘装备数据!$I93 &lt;&gt; 0,舰娘装备数据!$I93,"")</f>
        <v/>
      </c>
      <c r="G93" s="176" t="str">
        <f>IF(舰娘装备数据!$J93 &lt;&gt; 0,舰娘装备数据!$J93,"")</f>
        <v/>
      </c>
      <c r="H93" s="189">
        <f>IF(舰娘装备数据!$K93 &lt;&gt; 0,舰娘装备数据!$K93,"")</f>
        <v>5</v>
      </c>
      <c r="I93" s="181" t="str">
        <f>IF(舰娘装备数据!$L93 &lt;&gt; 0,舰娘装备数据!$L93,"")</f>
        <v/>
      </c>
      <c r="J93" s="178" t="str">
        <f>IF(舰娘装备数据!$M93 &lt;&gt; 0,舰娘装备数据!$M93,"")</f>
        <v/>
      </c>
      <c r="K93" s="43">
        <f>IF(舰娘装备数据!$N93 &lt;&gt; 0,舰娘装备数据!$N93,"")</f>
        <v>1</v>
      </c>
      <c r="L93" s="52">
        <f>IF(舰娘装备数据!$O93 &lt;&gt; 0,舰娘装备数据!$O93,"")</f>
        <v>6</v>
      </c>
      <c r="M93" s="41">
        <f>IF(舰娘装备数据!$Q93 &lt;&gt; 0,舰娘装备数据!$Q93,"")</f>
        <v>3</v>
      </c>
      <c r="N93" s="172" t="str">
        <f>IF(舰娘装备数据!$R93 &lt;&gt; 0,舰娘装备数据!$R93,"")</f>
        <v/>
      </c>
      <c r="O93" s="217" t="str">
        <f>IF(舰娘装备数据!$S93 &lt;&gt; 0,VLOOKUP(舰娘装备数据!$S93,数据转换_射程,2,0),"")</f>
        <v/>
      </c>
      <c r="P93" s="32" t="str">
        <f>IF(舰娘装备数据!$U93 &lt;&gt; 0,舰娘装备数据!$U93,"")</f>
        <v/>
      </c>
      <c r="Q93" s="180" t="str">
        <f>IF(舰娘装备数据!$V93 &lt;&gt; 0,舰娘装备数据!$V93,"")</f>
        <v/>
      </c>
      <c r="R93" s="52">
        <f>IF(舰娘装备数据!$W93 &lt;&gt; 0,舰娘装备数据!$W93,"")</f>
        <v>21</v>
      </c>
      <c r="S93" s="224">
        <f>IF(舰娘装备数据!$X93 &lt;&gt; 0,舰娘装备数据!$X93,"")</f>
        <v>23</v>
      </c>
    </row>
    <row r="94" spans="2:19">
      <c r="B94" s="113">
        <f>舰娘装备数据!$B94</f>
        <v>90</v>
      </c>
      <c r="C94" s="34" t="str">
        <f>舰娘装备数据!$D94</f>
        <v>20.3cm(2号)連装砲</v>
      </c>
      <c r="D94" s="251">
        <f>舰娘装备数据!$T94</f>
        <v>1</v>
      </c>
      <c r="E94" s="253" t="str">
        <f>VLOOKUP(舰娘装备数据!$G94,数据转换_装备种3,2,0)</f>
        <v>中口径主砲</v>
      </c>
      <c r="F94" s="199">
        <f>IF(舰娘装备数据!$I94 &lt;&gt; 0,舰娘装备数据!$I94,"")</f>
        <v>9</v>
      </c>
      <c r="G94" s="176" t="str">
        <f>IF(舰娘装备数据!$J94 &lt;&gt; 0,舰娘装备数据!$J94,"")</f>
        <v/>
      </c>
      <c r="H94" s="189">
        <f>IF(舰娘装备数据!$K94 &lt;&gt; 0,舰娘装备数据!$K94,"")</f>
        <v>3</v>
      </c>
      <c r="I94" s="181" t="str">
        <f>IF(舰娘装备数据!$L94 &lt;&gt; 0,舰娘装备数据!$L94,"")</f>
        <v/>
      </c>
      <c r="J94" s="178" t="str">
        <f>IF(舰娘装备数据!$M94 &lt;&gt; 0,舰娘装备数据!$M94,"")</f>
        <v/>
      </c>
      <c r="K94" s="43" t="str">
        <f>IF(舰娘装备数据!$N94 &lt;&gt; 0,舰娘装备数据!$N94,"")</f>
        <v/>
      </c>
      <c r="L94" s="52" t="str">
        <f>IF(舰娘装备数据!$O94 &lt;&gt; 0,舰娘装备数据!$O94,"")</f>
        <v/>
      </c>
      <c r="M94" s="41">
        <f>IF(舰娘装备数据!$Q94 &lt;&gt; 0,舰娘装备数据!$Q94,"")</f>
        <v>1</v>
      </c>
      <c r="N94" s="172" t="str">
        <f>IF(舰娘装备数据!$R94 &lt;&gt; 0,舰娘装备数据!$R94,"")</f>
        <v/>
      </c>
      <c r="O94" s="217" t="str">
        <f>IF(舰娘装备数据!$S94 &lt;&gt; 0,VLOOKUP(舰娘装备数据!$S94,数据转换_射程,2,0),"")</f>
        <v>中</v>
      </c>
      <c r="P94" s="32" t="str">
        <f>IF(舰娘装备数据!$U94 &lt;&gt; 0,舰娘装备数据!$U94,"")</f>
        <v/>
      </c>
      <c r="Q94" s="180">
        <f>IF(舰娘装备数据!$V94 &lt;&gt; 0,舰娘装备数据!$V94,"")</f>
        <v>3</v>
      </c>
      <c r="R94" s="52">
        <f>IF(舰娘装备数据!$W94 &lt;&gt; 0,舰娘装备数据!$W94,"")</f>
        <v>4</v>
      </c>
      <c r="S94" s="224" t="str">
        <f>IF(舰娘装备数据!$X94 &lt;&gt; 0,舰娘装备数据!$X94,"")</f>
        <v/>
      </c>
    </row>
    <row r="95" spans="2:19">
      <c r="B95" s="113">
        <f>舰娘装备数据!$B95</f>
        <v>91</v>
      </c>
      <c r="C95" s="34" t="str">
        <f>舰娘装备数据!$D95</f>
        <v>12.7cm連装高角砲(後期型)</v>
      </c>
      <c r="D95" s="251">
        <f>舰娘装备数据!$T95</f>
        <v>1</v>
      </c>
      <c r="E95" s="253" t="str">
        <f>VLOOKUP(舰娘装备数据!$G95,数据转换_装备种3,2,0)</f>
        <v>小口径主砲</v>
      </c>
      <c r="F95" s="199">
        <f>IF(舰娘装备数据!$I95 &lt;&gt; 0,舰娘装备数据!$I95,"")</f>
        <v>2</v>
      </c>
      <c r="G95" s="176" t="str">
        <f>IF(舰娘装备数据!$J95 &lt;&gt; 0,舰娘装备数据!$J95,"")</f>
        <v/>
      </c>
      <c r="H95" s="189">
        <f>IF(舰娘装备数据!$K95 &lt;&gt; 0,舰娘装备数据!$K95,"")</f>
        <v>5</v>
      </c>
      <c r="I95" s="181" t="str">
        <f>IF(舰娘装备数据!$L95 &lt;&gt; 0,舰娘装备数据!$L95,"")</f>
        <v/>
      </c>
      <c r="J95" s="178">
        <f>IF(舰娘装备数据!$M95 &lt;&gt; 0,舰娘装备数据!$M95,"")</f>
        <v>1</v>
      </c>
      <c r="K95" s="43">
        <f>IF(舰娘装备数据!$N95 &lt;&gt; 0,舰娘装备数据!$N95,"")</f>
        <v>1</v>
      </c>
      <c r="L95" s="52" t="str">
        <f>IF(舰娘装备数据!$O95 &lt;&gt; 0,舰娘装备数据!$O95,"")</f>
        <v/>
      </c>
      <c r="M95" s="41">
        <f>IF(舰娘装备数据!$Q95 &lt;&gt; 0,舰娘装备数据!$Q95,"")</f>
        <v>1</v>
      </c>
      <c r="N95" s="172" t="str">
        <f>IF(舰娘装备数据!$R95 &lt;&gt; 0,舰娘装备数据!$R95,"")</f>
        <v/>
      </c>
      <c r="O95" s="217" t="str">
        <f>IF(舰娘装备数据!$S95 &lt;&gt; 0,VLOOKUP(舰娘装备数据!$S95,数据转换_射程,2,0),"")</f>
        <v>短</v>
      </c>
      <c r="P95" s="32" t="str">
        <f>IF(舰娘装备数据!$U95 &lt;&gt; 0,舰娘装备数据!$U95,"")</f>
        <v/>
      </c>
      <c r="Q95" s="180">
        <f>IF(舰娘装备数据!$V95 &lt;&gt; 0,舰娘装备数据!$V95,"")</f>
        <v>2</v>
      </c>
      <c r="R95" s="52">
        <f>IF(舰娘装备数据!$W95 &lt;&gt; 0,舰娘装备数据!$W95,"")</f>
        <v>2</v>
      </c>
      <c r="S95" s="224" t="str">
        <f>IF(舰娘装备数据!$X95 &lt;&gt; 0,舰娘装备数据!$X95,"")</f>
        <v/>
      </c>
    </row>
    <row r="96" spans="2:19">
      <c r="B96" s="113">
        <f>舰娘装备数据!$B96</f>
        <v>92</v>
      </c>
      <c r="C96" s="34" t="str">
        <f>舰娘装备数据!$D96</f>
        <v>毘式40mm連装機銃</v>
      </c>
      <c r="D96" s="251">
        <f>舰娘装备数据!$T96</f>
        <v>0</v>
      </c>
      <c r="E96" s="253" t="str">
        <f>VLOOKUP(舰娘装备数据!$G96,数据转换_装备种3,2,0)</f>
        <v>対空機銃</v>
      </c>
      <c r="F96" s="199" t="str">
        <f>IF(舰娘装备数据!$I96 &lt;&gt; 0,舰娘装备数据!$I96,"")</f>
        <v/>
      </c>
      <c r="G96" s="176" t="str">
        <f>IF(舰娘装备数据!$J96 &lt;&gt; 0,舰娘装备数据!$J96,"")</f>
        <v/>
      </c>
      <c r="H96" s="189">
        <f>IF(舰娘装备数据!$K96 &lt;&gt; 0,舰娘装备数据!$K96,"")</f>
        <v>6</v>
      </c>
      <c r="I96" s="181" t="str">
        <f>IF(舰娘装备数据!$L96 &lt;&gt; 0,舰娘装备数据!$L96,"")</f>
        <v/>
      </c>
      <c r="J96" s="178" t="str">
        <f>IF(舰娘装备数据!$M96 &lt;&gt; 0,舰娘装备数据!$M96,"")</f>
        <v/>
      </c>
      <c r="K96" s="43">
        <f>IF(舰娘装备数据!$N96 &lt;&gt; 0,舰娘装备数据!$N96,"")</f>
        <v>1</v>
      </c>
      <c r="L96" s="52" t="str">
        <f>IF(舰娘装备数据!$O96 &lt;&gt; 0,舰娘装备数据!$O96,"")</f>
        <v/>
      </c>
      <c r="M96" s="41" t="str">
        <f>IF(舰娘装备数据!$Q96 &lt;&gt; 0,舰娘装备数据!$Q96,"")</f>
        <v/>
      </c>
      <c r="N96" s="172" t="str">
        <f>IF(舰娘装备数据!$R96 &lt;&gt; 0,舰娘装备数据!$R96,"")</f>
        <v/>
      </c>
      <c r="O96" s="217" t="str">
        <f>IF(舰娘装备数据!$S96 &lt;&gt; 0,VLOOKUP(舰娘装备数据!$S96,数据转换_射程,2,0),"")</f>
        <v/>
      </c>
      <c r="P96" s="32" t="str">
        <f>IF(舰娘装备数据!$U96 &lt;&gt; 0,舰娘装备数据!$U96,"")</f>
        <v/>
      </c>
      <c r="Q96" s="180">
        <f>IF(舰娘装备数据!$V96 &lt;&gt; 0,舰娘装备数据!$V96,"")</f>
        <v>2</v>
      </c>
      <c r="R96" s="52">
        <f>IF(舰娘装备数据!$W96 &lt;&gt; 0,舰娘装备数据!$W96,"")</f>
        <v>1</v>
      </c>
      <c r="S96" s="224" t="str">
        <f>IF(舰娘装备数据!$X96 &lt;&gt; 0,舰娘装备数据!$X96,"")</f>
        <v/>
      </c>
    </row>
    <row r="97" spans="2:19">
      <c r="B97" s="113">
        <f>舰娘装备数据!$B97</f>
        <v>93</v>
      </c>
      <c r="C97" s="34" t="str">
        <f>舰娘装备数据!$D97</f>
        <v>九七式艦攻(友永隊)</v>
      </c>
      <c r="D97" s="251">
        <f>舰娘装备数据!$T97</f>
        <v>4</v>
      </c>
      <c r="E97" s="253" t="str">
        <f>VLOOKUP(舰娘装备数据!$G97,数据转换_装备种3,2,0)</f>
        <v>艦上攻撃機</v>
      </c>
      <c r="F97" s="199" t="str">
        <f>IF(舰娘装备数据!$I97 &lt;&gt; 0,舰娘装备数据!$I97,"")</f>
        <v/>
      </c>
      <c r="G97" s="176">
        <f>IF(舰娘装备数据!$J97 &lt;&gt; 0,舰娘装备数据!$J97,"")</f>
        <v>11</v>
      </c>
      <c r="H97" s="189">
        <f>IF(舰娘装备数据!$K97 &lt;&gt; 0,舰娘装备数据!$K97,"")</f>
        <v>1</v>
      </c>
      <c r="I97" s="181" t="str">
        <f>IF(舰娘装备数据!$L97 &lt;&gt; 0,舰娘装备数据!$L97,"")</f>
        <v/>
      </c>
      <c r="J97" s="178">
        <f>IF(舰娘装备数据!$M97 &lt;&gt; 0,舰娘装备数据!$M97,"")</f>
        <v>5</v>
      </c>
      <c r="K97" s="43" t="str">
        <f>IF(舰娘装备数据!$N97 &lt;&gt; 0,舰娘装备数据!$N97,"")</f>
        <v/>
      </c>
      <c r="L97" s="52">
        <f>IF(舰娘装备数据!$O97 &lt;&gt; 0,舰娘装备数据!$O97,"")</f>
        <v>4</v>
      </c>
      <c r="M97" s="41">
        <f>IF(舰娘装备数据!$Q97 &lt;&gt; 0,舰娘装备数据!$Q97,"")</f>
        <v>3</v>
      </c>
      <c r="N97" s="172" t="str">
        <f>IF(舰娘装备数据!$R97 &lt;&gt; 0,舰娘装备数据!$R97,"")</f>
        <v/>
      </c>
      <c r="O97" s="217" t="str">
        <f>IF(舰娘装备数据!$S97 &lt;&gt; 0,VLOOKUP(舰娘装备数据!$S97,数据转换_射程,2,0),"")</f>
        <v/>
      </c>
      <c r="P97" s="32">
        <f>IF(舰娘装备数据!$U97 &lt;&gt; 0,舰娘装备数据!$U97,"")</f>
        <v>1</v>
      </c>
      <c r="Q97" s="180">
        <f>IF(舰娘装备数据!$V97 &lt;&gt; 0,舰娘装备数据!$V97,"")</f>
        <v>1</v>
      </c>
      <c r="R97" s="52" t="str">
        <f>IF(舰娘装备数据!$W97 &lt;&gt; 0,舰娘装备数据!$W97,"")</f>
        <v/>
      </c>
      <c r="S97" s="224">
        <f>IF(舰娘装备数据!$X97 &lt;&gt; 0,舰娘装备数据!$X97,"")</f>
        <v>2</v>
      </c>
    </row>
    <row r="98" spans="2:19">
      <c r="B98" s="113">
        <f>舰娘装备数据!$B98</f>
        <v>94</v>
      </c>
      <c r="C98" s="34" t="str">
        <f>舰娘装备数据!$D98</f>
        <v>天山一二型(友永隊)</v>
      </c>
      <c r="D98" s="251">
        <f>舰娘装备数据!$T98</f>
        <v>5</v>
      </c>
      <c r="E98" s="253" t="str">
        <f>VLOOKUP(舰娘装备数据!$G98,数据转换_装备种3,2,0)</f>
        <v>艦上攻撃機</v>
      </c>
      <c r="F98" s="199" t="str">
        <f>IF(舰娘装备数据!$I98 &lt;&gt; 0,舰娘装备数据!$I98,"")</f>
        <v/>
      </c>
      <c r="G98" s="176">
        <f>IF(舰娘装备数据!$J98 &lt;&gt; 0,舰娘装备数据!$J98,"")</f>
        <v>14</v>
      </c>
      <c r="H98" s="189">
        <f>IF(舰娘装备数据!$K98 &lt;&gt; 0,舰娘装备数据!$K98,"")</f>
        <v>1</v>
      </c>
      <c r="I98" s="181" t="str">
        <f>IF(舰娘装备数据!$L98 &lt;&gt; 0,舰娘装备数据!$L98,"")</f>
        <v/>
      </c>
      <c r="J98" s="178">
        <f>IF(舰娘装备数据!$M98 &lt;&gt; 0,舰娘装备数据!$M98,"")</f>
        <v>6</v>
      </c>
      <c r="K98" s="43" t="str">
        <f>IF(舰娘装备数据!$N98 &lt;&gt; 0,舰娘装备数据!$N98,"")</f>
        <v/>
      </c>
      <c r="L98" s="52">
        <f>IF(舰娘装备数据!$O98 &lt;&gt; 0,舰娘装备数据!$O98,"")</f>
        <v>5</v>
      </c>
      <c r="M98" s="41">
        <f>IF(舰娘装备数据!$Q98 &lt;&gt; 0,舰娘装备数据!$Q98,"")</f>
        <v>3</v>
      </c>
      <c r="N98" s="172" t="str">
        <f>IF(舰娘装备数据!$R98 &lt;&gt; 0,舰娘装备数据!$R98,"")</f>
        <v/>
      </c>
      <c r="O98" s="217" t="str">
        <f>IF(舰娘装备数据!$S98 &lt;&gt; 0,VLOOKUP(舰娘装备数据!$S98,数据转换_射程,2,0),"")</f>
        <v/>
      </c>
      <c r="P98" s="32">
        <f>IF(舰娘装备数据!$U98 &lt;&gt; 0,舰娘装备数据!$U98,"")</f>
        <v>2</v>
      </c>
      <c r="Q98" s="180">
        <f>IF(舰娘装备数据!$V98 &lt;&gt; 0,舰娘装备数据!$V98,"")</f>
        <v>4</v>
      </c>
      <c r="R98" s="52" t="str">
        <f>IF(舰娘装备数据!$W98 &lt;&gt; 0,舰娘装备数据!$W98,"")</f>
        <v/>
      </c>
      <c r="S98" s="224">
        <f>IF(舰娘装备数据!$X98 &lt;&gt; 0,舰娘装备数据!$X98,"")</f>
        <v>4</v>
      </c>
    </row>
    <row r="99" spans="2:19">
      <c r="B99" s="113">
        <f>舰娘装备数据!$B99</f>
        <v>95</v>
      </c>
      <c r="C99" s="34" t="str">
        <f>舰娘装备数据!$D99</f>
        <v>潜水艦53cm艦首魚雷(8門)</v>
      </c>
      <c r="D99" s="251">
        <f>舰娘装备数据!$T99</f>
        <v>2</v>
      </c>
      <c r="E99" s="253" t="str">
        <f>VLOOKUP(舰娘装备数据!$G99,数据转换_装备种3,2,0)</f>
        <v>潜水艦魚雷</v>
      </c>
      <c r="F99" s="199" t="str">
        <f>IF(舰娘装备数据!$I99 &lt;&gt; 0,舰娘装备数据!$I99,"")</f>
        <v/>
      </c>
      <c r="G99" s="176">
        <f>IF(舰娘装备数据!$J99 &lt;&gt; 0,舰娘装备数据!$J99,"")</f>
        <v>16</v>
      </c>
      <c r="H99" s="189" t="str">
        <f>IF(舰娘装备数据!$K99 &lt;&gt; 0,舰娘装备数据!$K99,"")</f>
        <v/>
      </c>
      <c r="I99" s="181" t="str">
        <f>IF(舰娘装备数据!$L99 &lt;&gt; 0,舰娘装备数据!$L99,"")</f>
        <v/>
      </c>
      <c r="J99" s="178" t="str">
        <f>IF(舰娘装备数据!$M99 &lt;&gt; 0,舰娘装备数据!$M99,"")</f>
        <v/>
      </c>
      <c r="K99" s="43" t="str">
        <f>IF(舰娘装备数据!$N99 &lt;&gt; 0,舰娘装备数据!$N99,"")</f>
        <v/>
      </c>
      <c r="L99" s="52" t="str">
        <f>IF(舰娘装备数据!$O99 &lt;&gt; 0,舰娘装备数据!$O99,"")</f>
        <v/>
      </c>
      <c r="M99" s="41">
        <f>IF(舰娘装备数据!$Q99 &lt;&gt; 0,舰娘装备数据!$Q99,"")</f>
        <v>3</v>
      </c>
      <c r="N99" s="172" t="str">
        <f>IF(舰娘装备数据!$R99 &lt;&gt; 0,舰娘装备数据!$R99,"")</f>
        <v/>
      </c>
      <c r="O99" s="217" t="str">
        <f>IF(舰娘装备数据!$S99 &lt;&gt; 0,VLOOKUP(舰娘装备数据!$S99,数据转换_射程,2,0),"")</f>
        <v>短</v>
      </c>
      <c r="P99" s="32">
        <f>IF(舰娘装备数据!$U99 &lt;&gt; 0,舰娘装备数据!$U99,"")</f>
        <v>2</v>
      </c>
      <c r="Q99" s="180">
        <f>IF(舰娘装备数据!$V99 &lt;&gt; 0,舰娘装备数据!$V99,"")</f>
        <v>4</v>
      </c>
      <c r="R99" s="52">
        <f>IF(舰娘装备数据!$W99 &lt;&gt; 0,舰娘装备数据!$W99,"")</f>
        <v>2</v>
      </c>
      <c r="S99" s="224" t="str">
        <f>IF(舰娘装备数据!$X99 &lt;&gt; 0,舰娘装备数据!$X99,"")</f>
        <v/>
      </c>
    </row>
    <row r="100" spans="2:19">
      <c r="B100" s="113">
        <f>舰娘装备数据!$B100</f>
        <v>96</v>
      </c>
      <c r="C100" s="34" t="str">
        <f>舰娘装备数据!$D100</f>
        <v>零式艦戦21型(熟練)</v>
      </c>
      <c r="D100" s="251">
        <f>舰娘装备数据!$T100</f>
        <v>3</v>
      </c>
      <c r="E100" s="253" t="str">
        <f>VLOOKUP(舰娘装备数据!$G100,数据转换_装备种3,2,0)</f>
        <v>艦上戦闘機</v>
      </c>
      <c r="F100" s="199" t="str">
        <f>IF(舰娘装备数据!$I100 &lt;&gt; 0,舰娘装备数据!$I100,"")</f>
        <v/>
      </c>
      <c r="G100" s="176" t="str">
        <f>IF(舰娘装备数据!$J100 &lt;&gt; 0,舰娘装备数据!$J100,"")</f>
        <v/>
      </c>
      <c r="H100" s="189">
        <f>IF(舰娘装备数据!$K100 &lt;&gt; 0,舰娘装备数据!$K100,"")</f>
        <v>8</v>
      </c>
      <c r="I100" s="181" t="str">
        <f>IF(舰娘装备数据!$L100 &lt;&gt; 0,舰娘装备数据!$L100,"")</f>
        <v/>
      </c>
      <c r="J100" s="178" t="str">
        <f>IF(舰娘装备数据!$M100 &lt;&gt; 0,舰娘装备数据!$M100,"")</f>
        <v/>
      </c>
      <c r="K100" s="43">
        <f>IF(舰娘装备数据!$N100 &lt;&gt; 0,舰娘装备数据!$N100,"")</f>
        <v>2</v>
      </c>
      <c r="L100" s="52">
        <f>IF(舰娘装备数据!$O100 &lt;&gt; 0,舰娘装备数据!$O100,"")</f>
        <v>1</v>
      </c>
      <c r="M100" s="41">
        <f>IF(舰娘装备数据!$Q100 &lt;&gt; 0,舰娘装备数据!$Q100,"")</f>
        <v>2</v>
      </c>
      <c r="N100" s="172" t="str">
        <f>IF(舰娘装备数据!$R100 &lt;&gt; 0,舰娘装备数据!$R100,"")</f>
        <v/>
      </c>
      <c r="O100" s="217" t="str">
        <f>IF(舰娘装备数据!$S100 &lt;&gt; 0,VLOOKUP(舰娘装备数据!$S100,数据转换_射程,2,0),"")</f>
        <v/>
      </c>
      <c r="P100" s="32">
        <f>IF(舰娘装备数据!$U100 &lt;&gt; 0,舰娘装备数据!$U100,"")</f>
        <v>1</v>
      </c>
      <c r="Q100" s="180">
        <f>IF(舰娘装备数据!$V100 &lt;&gt; 0,舰娘装备数据!$V100,"")</f>
        <v>1</v>
      </c>
      <c r="R100" s="52" t="str">
        <f>IF(舰娘装备数据!$W100 &lt;&gt; 0,舰娘装备数据!$W100,"")</f>
        <v/>
      </c>
      <c r="S100" s="224">
        <f>IF(舰娘装备数据!$X100 &lt;&gt; 0,舰娘装备数据!$X100,"")</f>
        <v>2</v>
      </c>
    </row>
    <row r="101" spans="2:19">
      <c r="B101" s="113">
        <f>舰娘装备数据!$B101</f>
        <v>97</v>
      </c>
      <c r="C101" s="34" t="str">
        <f>舰娘装备数据!$D101</f>
        <v>九九式艦爆(熟練)</v>
      </c>
      <c r="D101" s="251">
        <f>舰娘装备数据!$T101</f>
        <v>3</v>
      </c>
      <c r="E101" s="253" t="str">
        <f>VLOOKUP(舰娘装备数据!$G101,数据转换_装备种3,2,0)</f>
        <v>艦上爆撃機</v>
      </c>
      <c r="F101" s="199" t="str">
        <f>IF(舰娘装备数据!$I101 &lt;&gt; 0,舰娘装备数据!$I101,"")</f>
        <v/>
      </c>
      <c r="G101" s="176" t="str">
        <f>IF(舰娘装备数据!$J101 &lt;&gt; 0,舰娘装备数据!$J101,"")</f>
        <v/>
      </c>
      <c r="H101" s="189">
        <f>IF(舰娘装备数据!$K101 &lt;&gt; 0,舰娘装备数据!$K101,"")</f>
        <v>1</v>
      </c>
      <c r="I101" s="181" t="str">
        <f>IF(舰娘装备数据!$L101 &lt;&gt; 0,舰娘装备数据!$L101,"")</f>
        <v/>
      </c>
      <c r="J101" s="178">
        <f>IF(舰娘装备数据!$M101 &lt;&gt; 0,舰娘装备数据!$M101,"")</f>
        <v>4</v>
      </c>
      <c r="K101" s="43" t="str">
        <f>IF(舰娘装备数据!$N101 &lt;&gt; 0,舰娘装备数据!$N101,"")</f>
        <v/>
      </c>
      <c r="L101" s="52">
        <f>IF(舰娘装备数据!$O101 &lt;&gt; 0,舰娘装备数据!$O101,"")</f>
        <v>2</v>
      </c>
      <c r="M101" s="41">
        <f>IF(舰娘装备数据!$Q101 &lt;&gt; 0,舰娘装备数据!$Q101,"")</f>
        <v>2</v>
      </c>
      <c r="N101" s="172">
        <f>IF(舰娘装备数据!$R101 &lt;&gt; 0,舰娘装备数据!$R101,"")</f>
        <v>7</v>
      </c>
      <c r="O101" s="217" t="str">
        <f>IF(舰娘装备数据!$S101 &lt;&gt; 0,VLOOKUP(舰娘装备数据!$S101,数据转换_射程,2,0),"")</f>
        <v/>
      </c>
      <c r="P101" s="32">
        <f>IF(舰娘装备数据!$U101 &lt;&gt; 0,舰娘装备数据!$U101,"")</f>
        <v>1</v>
      </c>
      <c r="Q101" s="180">
        <f>IF(舰娘装备数据!$V101 &lt;&gt; 0,舰娘装备数据!$V101,"")</f>
        <v>1</v>
      </c>
      <c r="R101" s="52" t="str">
        <f>IF(舰娘装备数据!$W101 &lt;&gt; 0,舰娘装备数据!$W101,"")</f>
        <v/>
      </c>
      <c r="S101" s="224">
        <f>IF(舰娘装备数据!$X101 &lt;&gt; 0,舰娘装备数据!$X101,"")</f>
        <v>2</v>
      </c>
    </row>
    <row r="102" spans="2:19">
      <c r="B102" s="113">
        <f>舰娘装备数据!$B102</f>
        <v>98</v>
      </c>
      <c r="C102" s="34" t="str">
        <f>舰娘装备数据!$D102</f>
        <v>九七式艦攻(熟練)</v>
      </c>
      <c r="D102" s="251">
        <f>舰娘装备数据!$T102</f>
        <v>3</v>
      </c>
      <c r="E102" s="253" t="str">
        <f>VLOOKUP(舰娘装备数据!$G102,数据转换_装备种3,2,0)</f>
        <v>艦上攻撃機</v>
      </c>
      <c r="F102" s="199" t="str">
        <f>IF(舰娘装备数据!$I102 &lt;&gt; 0,舰娘装备数据!$I102,"")</f>
        <v/>
      </c>
      <c r="G102" s="176">
        <f>IF(舰娘装备数据!$J102 &lt;&gt; 0,舰娘装备数据!$J102,"")</f>
        <v>8</v>
      </c>
      <c r="H102" s="189" t="str">
        <f>IF(舰娘装备数据!$K102 &lt;&gt; 0,舰娘装备数据!$K102,"")</f>
        <v/>
      </c>
      <c r="I102" s="181" t="str">
        <f>IF(舰娘装备数据!$L102 &lt;&gt; 0,舰娘装备数据!$L102,"")</f>
        <v/>
      </c>
      <c r="J102" s="178">
        <f>IF(舰娘装备数据!$M102 &lt;&gt; 0,舰娘装备数据!$M102,"")</f>
        <v>5</v>
      </c>
      <c r="K102" s="43" t="str">
        <f>IF(舰娘装备数据!$N102 &lt;&gt; 0,舰娘装备数据!$N102,"")</f>
        <v/>
      </c>
      <c r="L102" s="52">
        <f>IF(舰娘装备数据!$O102 &lt;&gt; 0,舰娘装备数据!$O102,"")</f>
        <v>2</v>
      </c>
      <c r="M102" s="41">
        <f>IF(舰娘装备数据!$Q102 &lt;&gt; 0,舰娘装备数据!$Q102,"")</f>
        <v>2</v>
      </c>
      <c r="N102" s="172" t="str">
        <f>IF(舰娘装备数据!$R102 &lt;&gt; 0,舰娘装备数据!$R102,"")</f>
        <v/>
      </c>
      <c r="O102" s="217" t="str">
        <f>IF(舰娘装备数据!$S102 &lt;&gt; 0,VLOOKUP(舰娘装备数据!$S102,数据转换_射程,2,0),"")</f>
        <v/>
      </c>
      <c r="P102" s="32">
        <f>IF(舰娘装备数据!$U102 &lt;&gt; 0,舰娘装备数据!$U102,"")</f>
        <v>1</v>
      </c>
      <c r="Q102" s="180">
        <f>IF(舰娘装备数据!$V102 &lt;&gt; 0,舰娘装备数据!$V102,"")</f>
        <v>1</v>
      </c>
      <c r="R102" s="52" t="str">
        <f>IF(舰娘装备数据!$W102 &lt;&gt; 0,舰娘装备数据!$W102,"")</f>
        <v/>
      </c>
      <c r="S102" s="224">
        <f>IF(舰娘装备数据!$X102 &lt;&gt; 0,舰娘装备数据!$X102,"")</f>
        <v>2</v>
      </c>
    </row>
    <row r="103" spans="2:19">
      <c r="B103" s="113">
        <f>舰娘装备数据!$B103</f>
        <v>99</v>
      </c>
      <c r="C103" s="34" t="str">
        <f>舰娘装备数据!$D103</f>
        <v>九九式艦爆(江草隊)</v>
      </c>
      <c r="D103" s="251">
        <f>舰娘装备数据!$T103</f>
        <v>4</v>
      </c>
      <c r="E103" s="253" t="str">
        <f>VLOOKUP(舰娘装备数据!$G103,数据转换_装备种3,2,0)</f>
        <v>艦上爆撃機</v>
      </c>
      <c r="F103" s="199" t="str">
        <f>IF(舰娘装备数据!$I103 &lt;&gt; 0,舰娘装备数据!$I103,"")</f>
        <v/>
      </c>
      <c r="G103" s="176" t="str">
        <f>IF(舰娘装备数据!$J103 &lt;&gt; 0,舰娘装备数据!$J103,"")</f>
        <v/>
      </c>
      <c r="H103" s="189" t="str">
        <f>IF(舰娘装备数据!$K103 &lt;&gt; 0,舰娘装备数据!$K103,"")</f>
        <v/>
      </c>
      <c r="I103" s="181" t="str">
        <f>IF(舰娘装备数据!$L103 &lt;&gt; 0,舰娘装备数据!$L103,"")</f>
        <v/>
      </c>
      <c r="J103" s="178">
        <f>IF(舰娘装备数据!$M103 &lt;&gt; 0,舰娘装备数据!$M103,"")</f>
        <v>5</v>
      </c>
      <c r="K103" s="43" t="str">
        <f>IF(舰娘装备数据!$N103 &lt;&gt; 0,舰娘装备数据!$N103,"")</f>
        <v/>
      </c>
      <c r="L103" s="52">
        <f>IF(舰娘装备数据!$O103 &lt;&gt; 0,舰娘装备数据!$O103,"")</f>
        <v>3</v>
      </c>
      <c r="M103" s="41">
        <f>IF(舰娘装备数据!$Q103 &lt;&gt; 0,舰娘装备数据!$Q103,"")</f>
        <v>4</v>
      </c>
      <c r="N103" s="172">
        <f>IF(舰娘装备数据!$R103 &lt;&gt; 0,舰娘装备数据!$R103,"")</f>
        <v>10</v>
      </c>
      <c r="O103" s="217" t="str">
        <f>IF(舰娘装备数据!$S103 &lt;&gt; 0,VLOOKUP(舰娘装备数据!$S103,数据转换_射程,2,0),"")</f>
        <v/>
      </c>
      <c r="P103" s="32">
        <f>IF(舰娘装备数据!$U103 &lt;&gt; 0,舰娘装备数据!$U103,"")</f>
        <v>1</v>
      </c>
      <c r="Q103" s="180">
        <f>IF(舰娘装备数据!$V103 &lt;&gt; 0,舰娘装备数据!$V103,"")</f>
        <v>1</v>
      </c>
      <c r="R103" s="52" t="str">
        <f>IF(舰娘装备数据!$W103 &lt;&gt; 0,舰娘装备数据!$W103,"")</f>
        <v/>
      </c>
      <c r="S103" s="224">
        <f>IF(舰娘装备数据!$X103 &lt;&gt; 0,舰娘装备数据!$X103,"")</f>
        <v>2</v>
      </c>
    </row>
    <row r="104" spans="2:19">
      <c r="B104" s="113">
        <f>舰娘装备数据!$B104</f>
        <v>100</v>
      </c>
      <c r="C104" s="34" t="str">
        <f>舰娘装备数据!$D104</f>
        <v>彗星(江草隊)</v>
      </c>
      <c r="D104" s="251">
        <f>舰娘装备数据!$T104</f>
        <v>5</v>
      </c>
      <c r="E104" s="253" t="str">
        <f>VLOOKUP(舰娘装备数据!$G104,数据转换_装备种3,2,0)</f>
        <v>艦上爆撃機</v>
      </c>
      <c r="F104" s="199" t="str">
        <f>IF(舰娘装备数据!$I104 &lt;&gt; 0,舰娘装备数据!$I104,"")</f>
        <v/>
      </c>
      <c r="G104" s="176" t="str">
        <f>IF(舰娘装备数据!$J104 &lt;&gt; 0,舰娘装备数据!$J104,"")</f>
        <v/>
      </c>
      <c r="H104" s="189">
        <f>IF(舰娘装备数据!$K104 &lt;&gt; 0,舰娘装备数据!$K104,"")</f>
        <v>1</v>
      </c>
      <c r="I104" s="181" t="str">
        <f>IF(舰娘装备数据!$L104 &lt;&gt; 0,舰娘装备数据!$L104,"")</f>
        <v/>
      </c>
      <c r="J104" s="178">
        <f>IF(舰娘装备数据!$M104 &lt;&gt; 0,舰娘装备数据!$M104,"")</f>
        <v>5</v>
      </c>
      <c r="K104" s="43" t="str">
        <f>IF(舰娘装备数据!$N104 &lt;&gt; 0,舰娘装备数据!$N104,"")</f>
        <v/>
      </c>
      <c r="L104" s="52">
        <f>IF(舰娘装备数据!$O104 &lt;&gt; 0,舰娘装备数据!$O104,"")</f>
        <v>4</v>
      </c>
      <c r="M104" s="41">
        <f>IF(舰娘装备数据!$Q104 &lt;&gt; 0,舰娘装备数据!$Q104,"")</f>
        <v>4</v>
      </c>
      <c r="N104" s="172">
        <f>IF(舰娘装备数据!$R104 &lt;&gt; 0,舰娘装备数据!$R104,"")</f>
        <v>13</v>
      </c>
      <c r="O104" s="217" t="str">
        <f>IF(舰娘装备数据!$S104 &lt;&gt; 0,VLOOKUP(舰娘装备数据!$S104,数据转换_射程,2,0),"")</f>
        <v/>
      </c>
      <c r="P104" s="32">
        <f>IF(舰娘装备数据!$U104 &lt;&gt; 0,舰娘装备数据!$U104,"")</f>
        <v>2</v>
      </c>
      <c r="Q104" s="180">
        <f>IF(舰娘装备数据!$V104 &lt;&gt; 0,舰娘装备数据!$V104,"")</f>
        <v>3</v>
      </c>
      <c r="R104" s="52" t="str">
        <f>IF(舰娘装备数据!$W104 &lt;&gt; 0,舰娘装备数据!$W104,"")</f>
        <v/>
      </c>
      <c r="S104" s="224">
        <f>IF(舰娘装备数据!$X104 &lt;&gt; 0,舰娘装备数据!$X104,"")</f>
        <v>3</v>
      </c>
    </row>
    <row r="105" spans="2:19">
      <c r="B105" s="113">
        <f>舰娘装备数据!$B105</f>
        <v>101</v>
      </c>
      <c r="C105" s="34" t="str">
        <f>舰娘装备数据!$D105</f>
        <v>照明弾</v>
      </c>
      <c r="D105" s="251">
        <f>舰娘装备数据!$T105</f>
        <v>1</v>
      </c>
      <c r="E105" s="253" t="str">
        <f>VLOOKUP(舰娘装备数据!$G105,数据转换_装备种3,2,0)</f>
        <v>照明弾</v>
      </c>
      <c r="F105" s="199" t="str">
        <f>IF(舰娘装备数据!$I105 &lt;&gt; 0,舰娘装备数据!$I105,"")</f>
        <v/>
      </c>
      <c r="G105" s="176" t="str">
        <f>IF(舰娘装备数据!$J105 &lt;&gt; 0,舰娘装备数据!$J105,"")</f>
        <v/>
      </c>
      <c r="H105" s="189" t="str">
        <f>IF(舰娘装备数据!$K105 &lt;&gt; 0,舰娘装备数据!$K105,"")</f>
        <v/>
      </c>
      <c r="I105" s="181" t="str">
        <f>IF(舰娘装备数据!$L105 &lt;&gt; 0,舰娘装备数据!$L105,"")</f>
        <v/>
      </c>
      <c r="J105" s="178" t="str">
        <f>IF(舰娘装备数据!$M105 &lt;&gt; 0,舰娘装备数据!$M105,"")</f>
        <v/>
      </c>
      <c r="K105" s="43" t="str">
        <f>IF(舰娘装备数据!$N105 &lt;&gt; 0,舰娘装备数据!$N105,"")</f>
        <v/>
      </c>
      <c r="L105" s="52" t="str">
        <f>IF(舰娘装备数据!$O105 &lt;&gt; 0,舰娘装备数据!$O105,"")</f>
        <v/>
      </c>
      <c r="M105" s="41" t="str">
        <f>IF(舰娘装备数据!$Q105 &lt;&gt; 0,舰娘装备数据!$Q105,"")</f>
        <v/>
      </c>
      <c r="N105" s="172" t="str">
        <f>IF(舰娘装备数据!$R105 &lt;&gt; 0,舰娘装备数据!$R105,"")</f>
        <v/>
      </c>
      <c r="O105" s="217" t="str">
        <f>IF(舰娘装备数据!$S105 &lt;&gt; 0,VLOOKUP(舰娘装备数据!$S105,数据转换_射程,2,0),"")</f>
        <v/>
      </c>
      <c r="P105" s="32" t="str">
        <f>IF(舰娘装备数据!$U105 &lt;&gt; 0,舰娘装备数据!$U105,"")</f>
        <v/>
      </c>
      <c r="Q105" s="180">
        <f>IF(舰娘装备数据!$V105 &lt;&gt; 0,舰娘装备数据!$V105,"")</f>
        <v>2</v>
      </c>
      <c r="R105" s="52">
        <f>IF(舰娘装备数据!$W105 &lt;&gt; 0,舰娘装备数据!$W105,"")</f>
        <v>1</v>
      </c>
      <c r="S105" s="224">
        <f>IF(舰娘装备数据!$X105 &lt;&gt; 0,舰娘装备数据!$X105,"")</f>
        <v>1</v>
      </c>
    </row>
    <row r="106" spans="2:19">
      <c r="B106" s="113">
        <f>舰娘装备数据!$B106</f>
        <v>102</v>
      </c>
      <c r="C106" s="34" t="str">
        <f>舰娘装备数据!$D106</f>
        <v>九八式水上偵察機(夜偵)</v>
      </c>
      <c r="D106" s="251">
        <f>舰娘装备数据!$T106</f>
        <v>3</v>
      </c>
      <c r="E106" s="253" t="str">
        <f>VLOOKUP(舰娘装备数据!$G106,数据转换_装备种3,2,0)</f>
        <v>水上偵察機</v>
      </c>
      <c r="F106" s="199" t="str">
        <f>IF(舰娘装备数据!$I106 &lt;&gt; 0,舰娘装备数据!$I106,"")</f>
        <v/>
      </c>
      <c r="G106" s="176" t="str">
        <f>IF(舰娘装备数据!$J106 &lt;&gt; 0,舰娘装备数据!$J106,"")</f>
        <v/>
      </c>
      <c r="H106" s="189" t="str">
        <f>IF(舰娘装备数据!$K106 &lt;&gt; 0,舰娘装备数据!$K106,"")</f>
        <v/>
      </c>
      <c r="I106" s="181" t="str">
        <f>IF(舰娘装备数据!$L106 &lt;&gt; 0,舰娘装备数据!$L106,"")</f>
        <v/>
      </c>
      <c r="J106" s="178">
        <f>IF(舰娘装备数据!$M106 &lt;&gt; 0,舰娘装备数据!$M106,"")</f>
        <v>1</v>
      </c>
      <c r="K106" s="43" t="str">
        <f>IF(舰娘装备数据!$N106 &lt;&gt; 0,舰娘装备数据!$N106,"")</f>
        <v/>
      </c>
      <c r="L106" s="52">
        <f>IF(舰娘装备数据!$O106 &lt;&gt; 0,舰娘装备数据!$O106,"")</f>
        <v>3</v>
      </c>
      <c r="M106" s="41">
        <f>IF(舰娘装备数据!$Q106 &lt;&gt; 0,舰娘装备数据!$Q106,"")</f>
        <v>1</v>
      </c>
      <c r="N106" s="172" t="str">
        <f>IF(舰娘装备数据!$R106 &lt;&gt; 0,舰娘装备数据!$R106,"")</f>
        <v/>
      </c>
      <c r="O106" s="217" t="str">
        <f>IF(舰娘装备数据!$S106 &lt;&gt; 0,VLOOKUP(舰娘装备数据!$S106,数据转换_射程,2,0),"")</f>
        <v/>
      </c>
      <c r="P106" s="32">
        <f>IF(舰娘装备数据!$U106 &lt;&gt; 0,舰娘装备数据!$U106,"")</f>
        <v>2</v>
      </c>
      <c r="Q106" s="180">
        <f>IF(舰娘装备数据!$V106 &lt;&gt; 0,舰娘装备数据!$V106,"")</f>
        <v>1</v>
      </c>
      <c r="R106" s="52" t="str">
        <f>IF(舰娘装备数据!$W106 &lt;&gt; 0,舰娘装备数据!$W106,"")</f>
        <v/>
      </c>
      <c r="S106" s="224">
        <f>IF(舰娘装备数据!$X106 &lt;&gt; 0,舰娘装备数据!$X106,"")</f>
        <v>4</v>
      </c>
    </row>
    <row r="107" spans="2:19">
      <c r="B107" s="113">
        <f>舰娘装备数据!$B107</f>
        <v>103</v>
      </c>
      <c r="C107" s="34" t="str">
        <f>舰娘装备数据!$D107</f>
        <v>試製35.6cm三連装砲</v>
      </c>
      <c r="D107" s="251">
        <f>舰娘装备数据!$T107</f>
        <v>4</v>
      </c>
      <c r="E107" s="253" t="str">
        <f>VLOOKUP(舰娘装备数据!$G107,数据转换_装备种3,2,0)</f>
        <v>大口径主砲</v>
      </c>
      <c r="F107" s="199">
        <f>IF(舰娘装备数据!$I107 &lt;&gt; 0,舰娘装备数据!$I107,"")</f>
        <v>18</v>
      </c>
      <c r="G107" s="176" t="str">
        <f>IF(舰娘装备数据!$J107 &lt;&gt; 0,舰娘装备数据!$J107,"")</f>
        <v/>
      </c>
      <c r="H107" s="189">
        <f>IF(舰娘装备数据!$K107 &lt;&gt; 0,舰娘装备数据!$K107,"")</f>
        <v>5</v>
      </c>
      <c r="I107" s="181" t="str">
        <f>IF(舰娘装备数据!$L107 &lt;&gt; 0,舰娘装备数据!$L107,"")</f>
        <v/>
      </c>
      <c r="J107" s="178" t="str">
        <f>IF(舰娘装备数据!$M107 &lt;&gt; 0,舰娘装备数据!$M107,"")</f>
        <v/>
      </c>
      <c r="K107" s="43" t="str">
        <f>IF(舰娘装备数据!$N107 &lt;&gt; 0,舰娘装备数据!$N107,"")</f>
        <v/>
      </c>
      <c r="L107" s="52" t="str">
        <f>IF(舰娘装备数据!$O107 &lt;&gt; 0,舰娘装备数据!$O107,"")</f>
        <v/>
      </c>
      <c r="M107" s="41">
        <f>IF(舰娘装备数据!$Q107 &lt;&gt; 0,舰娘装备数据!$Q107,"")</f>
        <v>2</v>
      </c>
      <c r="N107" s="172" t="str">
        <f>IF(舰娘装备数据!$R107 &lt;&gt; 0,舰娘装备数据!$R107,"")</f>
        <v/>
      </c>
      <c r="O107" s="217" t="str">
        <f>IF(舰娘装备数据!$S107 &lt;&gt; 0,VLOOKUP(舰娘装备数据!$S107,数据转换_射程,2,0),"")</f>
        <v>長</v>
      </c>
      <c r="P107" s="32" t="str">
        <f>IF(舰娘装备数据!$U107 &lt;&gt; 0,舰娘装备数据!$U107,"")</f>
        <v/>
      </c>
      <c r="Q107" s="180">
        <f>IF(舰娘装备数据!$V107 &lt;&gt; 0,舰娘装备数据!$V107,"")</f>
        <v>11</v>
      </c>
      <c r="R107" s="52">
        <f>IF(舰娘装备数据!$W107 &lt;&gt; 0,舰娘装备数据!$W107,"")</f>
        <v>18</v>
      </c>
      <c r="S107" s="224" t="str">
        <f>IF(舰娘装备数据!$X107 &lt;&gt; 0,舰娘装备数据!$X107,"")</f>
        <v/>
      </c>
    </row>
    <row r="108" spans="2:19">
      <c r="B108" s="113">
        <f>舰娘装备数据!$B108</f>
        <v>104</v>
      </c>
      <c r="C108" s="34" t="str">
        <f>舰娘装备数据!$D108</f>
        <v>35.6cm連装砲(ダズル迷彩)</v>
      </c>
      <c r="D108" s="251">
        <f>舰娘装备数据!$T108</f>
        <v>3</v>
      </c>
      <c r="E108" s="253" t="str">
        <f>VLOOKUP(舰娘装备数据!$G108,数据转换_装备种3,2,0)</f>
        <v>大口径主砲</v>
      </c>
      <c r="F108" s="199">
        <f>IF(舰娘装备数据!$I108 &lt;&gt; 0,舰娘装备数据!$I108,"")</f>
        <v>15</v>
      </c>
      <c r="G108" s="176" t="str">
        <f>IF(舰娘装备数据!$J108 &lt;&gt; 0,舰娘装备数据!$J108,"")</f>
        <v/>
      </c>
      <c r="H108" s="189">
        <f>IF(舰娘装备数据!$K108 &lt;&gt; 0,舰娘装备数据!$K108,"")</f>
        <v>5</v>
      </c>
      <c r="I108" s="181" t="str">
        <f>IF(舰娘装备数据!$L108 &lt;&gt; 0,舰娘装备数据!$L108,"")</f>
        <v/>
      </c>
      <c r="J108" s="178" t="str">
        <f>IF(舰娘装备数据!$M108 &lt;&gt; 0,舰娘装备数据!$M108,"")</f>
        <v/>
      </c>
      <c r="K108" s="43">
        <f>IF(舰娘装备数据!$N108 &lt;&gt; 0,舰娘装备数据!$N108,"")</f>
        <v>1</v>
      </c>
      <c r="L108" s="52" t="str">
        <f>IF(舰娘装备数据!$O108 &lt;&gt; 0,舰娘装备数据!$O108,"")</f>
        <v/>
      </c>
      <c r="M108" s="41">
        <f>IF(舰娘装备数据!$Q108 &lt;&gt; 0,舰娘装备数据!$Q108,"")</f>
        <v>1</v>
      </c>
      <c r="N108" s="172" t="str">
        <f>IF(舰娘装备数据!$R108 &lt;&gt; 0,舰娘装备数据!$R108,"")</f>
        <v/>
      </c>
      <c r="O108" s="217" t="str">
        <f>IF(舰娘装备数据!$S108 &lt;&gt; 0,VLOOKUP(舰娘装备数据!$S108,数据转换_射程,2,0),"")</f>
        <v>長</v>
      </c>
      <c r="P108" s="32" t="str">
        <f>IF(舰娘装备数据!$U108 &lt;&gt; 0,舰娘装备数据!$U108,"")</f>
        <v/>
      </c>
      <c r="Q108" s="180">
        <f>IF(舰娘装备数据!$V108 &lt;&gt; 0,舰娘装备数据!$V108,"")</f>
        <v>10</v>
      </c>
      <c r="R108" s="52">
        <f>IF(舰娘装备数据!$W108 &lt;&gt; 0,舰娘装备数据!$W108,"")</f>
        <v>15</v>
      </c>
      <c r="S108" s="224" t="str">
        <f>IF(舰娘装备数据!$X108 &lt;&gt; 0,舰娘装备数据!$X108,"")</f>
        <v/>
      </c>
    </row>
    <row r="109" spans="2:19">
      <c r="B109" s="113">
        <f>舰娘装备数据!$B109</f>
        <v>105</v>
      </c>
      <c r="C109" s="34" t="str">
        <f>舰娘装备数据!$D109</f>
        <v>試製41cm三連装砲</v>
      </c>
      <c r="D109" s="251">
        <f>舰娘装备数据!$T109</f>
        <v>4</v>
      </c>
      <c r="E109" s="253" t="str">
        <f>VLOOKUP(舰娘装备数据!$G109,数据转换_装备种3,2,0)</f>
        <v>大口径主砲</v>
      </c>
      <c r="F109" s="199">
        <f>IF(舰娘装备数据!$I109 &lt;&gt; 0,舰娘装备数据!$I109,"")</f>
        <v>22</v>
      </c>
      <c r="G109" s="176" t="str">
        <f>IF(舰娘装备数据!$J109 &lt;&gt; 0,舰娘装备数据!$J109,"")</f>
        <v/>
      </c>
      <c r="H109" s="189">
        <f>IF(舰娘装备数据!$K109 &lt;&gt; 0,舰娘装备数据!$K109,"")</f>
        <v>5</v>
      </c>
      <c r="I109" s="181" t="str">
        <f>IF(舰娘装备数据!$L109 &lt;&gt; 0,舰娘装备数据!$L109,"")</f>
        <v/>
      </c>
      <c r="J109" s="178" t="str">
        <f>IF(舰娘装备数据!$M109 &lt;&gt; 0,舰娘装备数据!$M109,"")</f>
        <v/>
      </c>
      <c r="K109" s="43" t="str">
        <f>IF(舰娘装备数据!$N109 &lt;&gt; 0,舰娘装备数据!$N109,"")</f>
        <v/>
      </c>
      <c r="L109" s="52" t="str">
        <f>IF(舰娘装备数据!$O109 &lt;&gt; 0,舰娘装备数据!$O109,"")</f>
        <v/>
      </c>
      <c r="M109" s="41">
        <f>IF(舰娘装备数据!$Q109 &lt;&gt; 0,舰娘装备数据!$Q109,"")</f>
        <v>2</v>
      </c>
      <c r="N109" s="172" t="str">
        <f>IF(舰娘装备数据!$R109 &lt;&gt; 0,舰娘装备数据!$R109,"")</f>
        <v/>
      </c>
      <c r="O109" s="217" t="str">
        <f>IF(舰娘装备数据!$S109 &lt;&gt; 0,VLOOKUP(舰娘装备数据!$S109,数据转换_射程,2,0),"")</f>
        <v>長</v>
      </c>
      <c r="P109" s="32" t="str">
        <f>IF(舰娘装备数据!$U109 &lt;&gt; 0,舰娘装备数据!$U109,"")</f>
        <v/>
      </c>
      <c r="Q109" s="180">
        <f>IF(舰娘装备数据!$V109 &lt;&gt; 0,舰娘装备数据!$V109,"")</f>
        <v>14</v>
      </c>
      <c r="R109" s="52">
        <f>IF(舰娘装备数据!$W109 &lt;&gt; 0,舰娘装备数据!$W109,"")</f>
        <v>22</v>
      </c>
      <c r="S109" s="224" t="str">
        <f>IF(舰娘装备数据!$X109 &lt;&gt; 0,舰娘装备数据!$X109,"")</f>
        <v/>
      </c>
    </row>
    <row r="110" spans="2:19">
      <c r="B110" s="113">
        <f>舰娘装备数据!$B110</f>
        <v>106</v>
      </c>
      <c r="C110" s="34" t="str">
        <f>舰娘装备数据!$D110</f>
        <v>13号対空電探改</v>
      </c>
      <c r="D110" s="251">
        <f>舰娘装备数据!$T110</f>
        <v>3</v>
      </c>
      <c r="E110" s="253" t="str">
        <f>VLOOKUP(舰娘装备数据!$G110,数据转换_装备种3,2,0)</f>
        <v>小型電探</v>
      </c>
      <c r="F110" s="199" t="str">
        <f>IF(舰娘装备数据!$I110 &lt;&gt; 0,舰娘装备数据!$I110,"")</f>
        <v/>
      </c>
      <c r="G110" s="176" t="str">
        <f>IF(舰娘装备数据!$J110 &lt;&gt; 0,舰娘装备数据!$J110,"")</f>
        <v/>
      </c>
      <c r="H110" s="189">
        <f>IF(舰娘装备数据!$K110 &lt;&gt; 0,舰娘装备数据!$K110,"")</f>
        <v>4</v>
      </c>
      <c r="I110" s="181" t="str">
        <f>IF(舰娘装备数据!$L110 &lt;&gt; 0,舰娘装备数据!$L110,"")</f>
        <v/>
      </c>
      <c r="J110" s="178" t="str">
        <f>IF(舰娘装备数据!$M110 &lt;&gt; 0,舰娘装备数据!$M110,"")</f>
        <v/>
      </c>
      <c r="K110" s="43">
        <f>IF(舰娘装备数据!$N110 &lt;&gt; 0,舰娘装备数据!$N110,"")</f>
        <v>1</v>
      </c>
      <c r="L110" s="52">
        <f>IF(舰娘装备数据!$O110 &lt;&gt; 0,舰娘装备数据!$O110,"")</f>
        <v>4</v>
      </c>
      <c r="M110" s="41">
        <f>IF(舰娘装备数据!$Q110 &lt;&gt; 0,舰娘装备数据!$Q110,"")</f>
        <v>2</v>
      </c>
      <c r="N110" s="172" t="str">
        <f>IF(舰娘装备数据!$R110 &lt;&gt; 0,舰娘装备数据!$R110,"")</f>
        <v/>
      </c>
      <c r="O110" s="217" t="str">
        <f>IF(舰娘装备数据!$S110 &lt;&gt; 0,VLOOKUP(舰娘装备数据!$S110,数据转换_射程,2,0),"")</f>
        <v/>
      </c>
      <c r="P110" s="32" t="str">
        <f>IF(舰娘装备数据!$U110 &lt;&gt; 0,舰娘装备数据!$U110,"")</f>
        <v/>
      </c>
      <c r="Q110" s="180" t="str">
        <f>IF(舰娘装备数据!$V110 &lt;&gt; 0,舰娘装备数据!$V110,"")</f>
        <v/>
      </c>
      <c r="R110" s="52">
        <f>IF(舰娘装备数据!$W110 &lt;&gt; 0,舰娘装备数据!$W110,"")</f>
        <v>10</v>
      </c>
      <c r="S110" s="224">
        <f>IF(舰娘装备数据!$X110 &lt;&gt; 0,舰娘装备数据!$X110,"")</f>
        <v>11</v>
      </c>
    </row>
    <row r="111" spans="2:19">
      <c r="B111" s="113">
        <f>舰娘装备数据!$B111</f>
        <v>107</v>
      </c>
      <c r="C111" s="34" t="str">
        <f>舰娘装备数据!$D111</f>
        <v>艦隊司令部施設</v>
      </c>
      <c r="D111" s="251">
        <f>舰娘装备数据!$T111</f>
        <v>5</v>
      </c>
      <c r="E111" s="253" t="str">
        <f>VLOOKUP(舰娘装备数据!$G111,数据转换_装备种3,2,0)</f>
        <v>司令部施設</v>
      </c>
      <c r="F111" s="199" t="str">
        <f>IF(舰娘装备数据!$I111 &lt;&gt; 0,舰娘装备数据!$I111,"")</f>
        <v/>
      </c>
      <c r="G111" s="176" t="str">
        <f>IF(舰娘装备数据!$J111 &lt;&gt; 0,舰娘装备数据!$J111,"")</f>
        <v/>
      </c>
      <c r="H111" s="189">
        <f>IF(舰娘装备数据!$K111 &lt;&gt; 0,舰娘装备数据!$K111,"")</f>
        <v>1</v>
      </c>
      <c r="I111" s="181" t="str">
        <f>IF(舰娘装备数据!$L111 &lt;&gt; 0,舰娘装备数据!$L111,"")</f>
        <v/>
      </c>
      <c r="J111" s="178" t="str">
        <f>IF(舰娘装备数据!$M111 &lt;&gt; 0,舰娘装备数据!$M111,"")</f>
        <v/>
      </c>
      <c r="K111" s="43">
        <f>IF(舰娘装备数据!$N111 &lt;&gt; 0,舰娘装备数据!$N111,"")</f>
        <v>1</v>
      </c>
      <c r="L111" s="52">
        <f>IF(舰娘装备数据!$O111 &lt;&gt; 0,舰娘装备数据!$O111,"")</f>
        <v>1</v>
      </c>
      <c r="M111" s="41">
        <f>IF(舰娘装备数据!$Q111 &lt;&gt; 0,舰娘装备数据!$Q111,"")</f>
        <v>1</v>
      </c>
      <c r="N111" s="172" t="str">
        <f>IF(舰娘装备数据!$R111 &lt;&gt; 0,舰娘装备数据!$R111,"")</f>
        <v/>
      </c>
      <c r="O111" s="217" t="str">
        <f>IF(舰娘装备数据!$S111 &lt;&gt; 0,VLOOKUP(舰娘装备数据!$S111,数据转换_射程,2,0),"")</f>
        <v/>
      </c>
      <c r="P111" s="32">
        <f>IF(舰娘装备数据!$U111 &lt;&gt; 0,舰娘装备数据!$U111,"")</f>
        <v>1</v>
      </c>
      <c r="Q111" s="180">
        <f>IF(舰娘装备数据!$V111 &lt;&gt; 0,舰娘装备数据!$V111,"")</f>
        <v>1</v>
      </c>
      <c r="R111" s="52">
        <f>IF(舰娘装备数据!$W111 &lt;&gt; 0,舰娘装备数据!$W111,"")</f>
        <v>1</v>
      </c>
      <c r="S111" s="224">
        <f>IF(舰娘装备数据!$X111 &lt;&gt; 0,舰娘装备数据!$X111,"")</f>
        <v>1</v>
      </c>
    </row>
    <row r="112" spans="2:19">
      <c r="B112" s="113">
        <f>舰娘装备数据!$B112</f>
        <v>108</v>
      </c>
      <c r="C112" s="34" t="str">
        <f>舰娘装备数据!$D112</f>
        <v>熟練艦載機整備員</v>
      </c>
      <c r="D112" s="251">
        <f>舰娘装备数据!$T112</f>
        <v>3</v>
      </c>
      <c r="E112" s="253" t="str">
        <f>VLOOKUP(舰娘装备数据!$G112,数据转换_装备种3,2,0)</f>
        <v>航空要員</v>
      </c>
      <c r="F112" s="199">
        <f>IF(舰娘装备数据!$I112 &lt;&gt; 0,舰娘装备数据!$I112,"")</f>
        <v>10</v>
      </c>
      <c r="G112" s="176" t="str">
        <f>IF(舰娘装备数据!$J112 &lt;&gt; 0,舰娘装备数据!$J112,"")</f>
        <v/>
      </c>
      <c r="H112" s="189">
        <f>IF(舰娘装备数据!$K112 &lt;&gt; 0,舰娘装备数据!$K112,"")</f>
        <v>1</v>
      </c>
      <c r="I112" s="181" t="str">
        <f>IF(舰娘装备数据!$L112 &lt;&gt; 0,舰娘装备数据!$L112,"")</f>
        <v/>
      </c>
      <c r="J112" s="178" t="str">
        <f>IF(舰娘装备数据!$M112 &lt;&gt; 0,舰娘装备数据!$M112,"")</f>
        <v/>
      </c>
      <c r="K112" s="43" t="str">
        <f>IF(舰娘装备数据!$N112 &lt;&gt; 0,舰娘装备数据!$N112,"")</f>
        <v/>
      </c>
      <c r="L112" s="52">
        <f>IF(舰娘装备数据!$O112 &lt;&gt; 0,舰娘装备数据!$O112,"")</f>
        <v>1</v>
      </c>
      <c r="M112" s="41">
        <f>IF(舰娘装备数据!$Q112 &lt;&gt; 0,舰娘装备数据!$Q112,"")</f>
        <v>1</v>
      </c>
      <c r="N112" s="172" t="str">
        <f>IF(舰娘装备数据!$R112 &lt;&gt; 0,舰娘装备数据!$R112,"")</f>
        <v/>
      </c>
      <c r="O112" s="217" t="str">
        <f>IF(舰娘装备数据!$S112 &lt;&gt; 0,VLOOKUP(舰娘装备数据!$S112,数据转换_射程,2,0),"")</f>
        <v>長</v>
      </c>
      <c r="P112" s="32">
        <f>IF(舰娘装备数据!$U112 &lt;&gt; 0,舰娘装备数据!$U112,"")</f>
        <v>1</v>
      </c>
      <c r="Q112" s="180">
        <f>IF(舰娘装备数据!$V112 &lt;&gt; 0,舰娘装备数据!$V112,"")</f>
        <v>10</v>
      </c>
      <c r="R112" s="52">
        <f>IF(舰娘装备数据!$W112 &lt;&gt; 0,舰娘装备数据!$W112,"")</f>
        <v>1</v>
      </c>
      <c r="S112" s="224">
        <f>IF(舰娘装备数据!$X112 &lt;&gt; 0,舰娘装备数据!$X112,"")</f>
        <v>10</v>
      </c>
    </row>
    <row r="113" spans="2:19">
      <c r="B113" s="113">
        <f>舰娘装备数据!$B113</f>
        <v>109</v>
      </c>
      <c r="C113" s="34" t="str">
        <f>舰娘装备数据!$D113</f>
        <v>零戦52型丙(六〇一空)</v>
      </c>
      <c r="D113" s="251">
        <f>舰娘装备数据!$T113</f>
        <v>3</v>
      </c>
      <c r="E113" s="253" t="str">
        <f>VLOOKUP(舰娘装备数据!$G113,数据转换_装备种3,2,0)</f>
        <v>艦上戦闘機</v>
      </c>
      <c r="F113" s="199" t="str">
        <f>IF(舰娘装备数据!$I113 &lt;&gt; 0,舰娘装备数据!$I113,"")</f>
        <v/>
      </c>
      <c r="G113" s="176" t="str">
        <f>IF(舰娘装备数据!$J113 &lt;&gt; 0,舰娘装备数据!$J113,"")</f>
        <v/>
      </c>
      <c r="H113" s="189">
        <f>IF(舰娘装备数据!$K113 &lt;&gt; 0,舰娘装备数据!$K113,"")</f>
        <v>9</v>
      </c>
      <c r="I113" s="181" t="str">
        <f>IF(舰娘装备数据!$L113 &lt;&gt; 0,舰娘装备数据!$L113,"")</f>
        <v/>
      </c>
      <c r="J113" s="178" t="str">
        <f>IF(舰娘装备数据!$M113 &lt;&gt; 0,舰娘装备数据!$M113,"")</f>
        <v/>
      </c>
      <c r="K113" s="43">
        <f>IF(舰娘装备数据!$N113 &lt;&gt; 0,舰娘装备数据!$N113,"")</f>
        <v>1</v>
      </c>
      <c r="L113" s="52" t="str">
        <f>IF(舰娘装备数据!$O113 &lt;&gt; 0,舰娘装备数据!$O113,"")</f>
        <v/>
      </c>
      <c r="M113" s="41">
        <f>IF(舰娘装备数据!$Q113 &lt;&gt; 0,舰娘装备数据!$Q113,"")</f>
        <v>1</v>
      </c>
      <c r="N113" s="172" t="str">
        <f>IF(舰娘装备数据!$R113 &lt;&gt; 0,舰娘装备数据!$R113,"")</f>
        <v/>
      </c>
      <c r="O113" s="217" t="str">
        <f>IF(舰娘装备数据!$S113 &lt;&gt; 0,VLOOKUP(舰娘装备数据!$S113,数据转换_射程,2,0),"")</f>
        <v/>
      </c>
      <c r="P113" s="32">
        <f>IF(舰娘装备数据!$U113 &lt;&gt; 0,舰娘装备数据!$U113,"")</f>
        <v>1</v>
      </c>
      <c r="Q113" s="180">
        <f>IF(舰娘装备数据!$V113 &lt;&gt; 0,舰娘装备数据!$V113,"")</f>
        <v>2</v>
      </c>
      <c r="R113" s="52" t="str">
        <f>IF(舰娘装备数据!$W113 &lt;&gt; 0,舰娘装备数据!$W113,"")</f>
        <v/>
      </c>
      <c r="S113" s="224">
        <f>IF(舰娘装备数据!$X113 &lt;&gt; 0,舰娘装备数据!$X113,"")</f>
        <v>3</v>
      </c>
    </row>
    <row r="114" spans="2:19">
      <c r="B114" s="113">
        <f>舰娘装备数据!$B114</f>
        <v>110</v>
      </c>
      <c r="C114" s="34" t="str">
        <f>舰娘装备数据!$D114</f>
        <v>烈風(六〇一空)</v>
      </c>
      <c r="D114" s="251">
        <f>舰娘装备数据!$T114</f>
        <v>4</v>
      </c>
      <c r="E114" s="253" t="str">
        <f>VLOOKUP(舰娘装备数据!$G114,数据转换_装备种3,2,0)</f>
        <v>艦上戦闘機</v>
      </c>
      <c r="F114" s="199" t="str">
        <f>IF(舰娘装备数据!$I114 &lt;&gt; 0,舰娘装备数据!$I114,"")</f>
        <v/>
      </c>
      <c r="G114" s="176" t="str">
        <f>IF(舰娘装备数据!$J114 &lt;&gt; 0,舰娘装备数据!$J114,"")</f>
        <v/>
      </c>
      <c r="H114" s="189">
        <f>IF(舰娘装备数据!$K114 &lt;&gt; 0,舰娘装备数据!$K114,"")</f>
        <v>11</v>
      </c>
      <c r="I114" s="181" t="str">
        <f>IF(舰娘装备数据!$L114 &lt;&gt; 0,舰娘装备数据!$L114,"")</f>
        <v/>
      </c>
      <c r="J114" s="178" t="str">
        <f>IF(舰娘装备数据!$M114 &lt;&gt; 0,舰娘装备数据!$M114,"")</f>
        <v/>
      </c>
      <c r="K114" s="43">
        <f>IF(舰娘装备数据!$N114 &lt;&gt; 0,舰娘装备数据!$N114,"")</f>
        <v>2</v>
      </c>
      <c r="L114" s="52" t="str">
        <f>IF(舰娘装备数据!$O114 &lt;&gt; 0,舰娘装备数据!$O114,"")</f>
        <v/>
      </c>
      <c r="M114" s="41">
        <f>IF(舰娘装备数据!$Q114 &lt;&gt; 0,舰娘装备数据!$Q114,"")</f>
        <v>1</v>
      </c>
      <c r="N114" s="172" t="str">
        <f>IF(舰娘装备数据!$R114 &lt;&gt; 0,舰娘装备数据!$R114,"")</f>
        <v/>
      </c>
      <c r="O114" s="217" t="str">
        <f>IF(舰娘装备数据!$S114 &lt;&gt; 0,VLOOKUP(舰娘装备数据!$S114,数据转换_射程,2,0),"")</f>
        <v/>
      </c>
      <c r="P114" s="32">
        <f>IF(舰娘装备数据!$U114 &lt;&gt; 0,舰娘装备数据!$U114,"")</f>
        <v>2</v>
      </c>
      <c r="Q114" s="180">
        <f>IF(舰娘装备数据!$V114 &lt;&gt; 0,舰娘装备数据!$V114,"")</f>
        <v>2</v>
      </c>
      <c r="R114" s="52" t="str">
        <f>IF(舰娘装备数据!$W114 &lt;&gt; 0,舰娘装备数据!$W114,"")</f>
        <v/>
      </c>
      <c r="S114" s="224">
        <f>IF(舰娘装备数据!$X114 &lt;&gt; 0,舰娘装备数据!$X114,"")</f>
        <v>9</v>
      </c>
    </row>
    <row r="115" spans="2:19">
      <c r="B115" s="113">
        <f>舰娘装备数据!$B115</f>
        <v>111</v>
      </c>
      <c r="C115" s="34" t="str">
        <f>舰娘装备数据!$D115</f>
        <v>彗星(六〇一空)</v>
      </c>
      <c r="D115" s="251">
        <f>舰娘装备数据!$T115</f>
        <v>3</v>
      </c>
      <c r="E115" s="253" t="str">
        <f>VLOOKUP(舰娘装备数据!$G115,数据转换_装备种3,2,0)</f>
        <v>艦上爆撃機</v>
      </c>
      <c r="F115" s="199" t="str">
        <f>IF(舰娘装备数据!$I115 &lt;&gt; 0,舰娘装备数据!$I115,"")</f>
        <v/>
      </c>
      <c r="G115" s="176" t="str">
        <f>IF(舰娘装备数据!$J115 &lt;&gt; 0,舰娘装备数据!$J115,"")</f>
        <v/>
      </c>
      <c r="H115" s="189" t="str">
        <f>IF(舰娘装备数据!$K115 &lt;&gt; 0,舰娘装备数据!$K115,"")</f>
        <v/>
      </c>
      <c r="I115" s="181" t="str">
        <f>IF(舰娘装备数据!$L115 &lt;&gt; 0,舰娘装备数据!$L115,"")</f>
        <v/>
      </c>
      <c r="J115" s="178">
        <f>IF(舰娘装备数据!$M115 &lt;&gt; 0,舰娘装备数据!$M115,"")</f>
        <v>4</v>
      </c>
      <c r="K115" s="43" t="str">
        <f>IF(舰娘装备数据!$N115 &lt;&gt; 0,舰娘装备数据!$N115,"")</f>
        <v/>
      </c>
      <c r="L115" s="52">
        <f>IF(舰娘装备数据!$O115 &lt;&gt; 0,舰娘装备数据!$O115,"")</f>
        <v>1</v>
      </c>
      <c r="M115" s="41">
        <f>IF(舰娘装备数据!$Q115 &lt;&gt; 0,舰娘装备数据!$Q115,"")</f>
        <v>1</v>
      </c>
      <c r="N115" s="172">
        <f>IF(舰娘装备数据!$R115 &lt;&gt; 0,舰娘装备数据!$R115,"")</f>
        <v>11</v>
      </c>
      <c r="O115" s="217" t="str">
        <f>IF(舰娘装备数据!$S115 &lt;&gt; 0,VLOOKUP(舰娘装备数据!$S115,数据转换_射程,2,0),"")</f>
        <v/>
      </c>
      <c r="P115" s="32">
        <f>IF(舰娘装备数据!$U115 &lt;&gt; 0,舰娘装备数据!$U115,"")</f>
        <v>2</v>
      </c>
      <c r="Q115" s="180">
        <f>IF(舰娘装备数据!$V115 &lt;&gt; 0,舰娘装备数据!$V115,"")</f>
        <v>3</v>
      </c>
      <c r="R115" s="52" t="str">
        <f>IF(舰娘装备数据!$W115 &lt;&gt; 0,舰娘装备数据!$W115,"")</f>
        <v/>
      </c>
      <c r="S115" s="224">
        <f>IF(舰娘装备数据!$X115 &lt;&gt; 0,舰娘装备数据!$X115,"")</f>
        <v>3</v>
      </c>
    </row>
    <row r="116" spans="2:19">
      <c r="B116" s="113">
        <f>舰娘装备数据!$B116</f>
        <v>112</v>
      </c>
      <c r="C116" s="34" t="str">
        <f>舰娘装备数据!$D116</f>
        <v>天山(六〇一空)</v>
      </c>
      <c r="D116" s="251">
        <f>舰娘装备数据!$T116</f>
        <v>3</v>
      </c>
      <c r="E116" s="253" t="str">
        <f>VLOOKUP(舰娘装备数据!$G116,数据转换_装备种3,2,0)</f>
        <v>艦上攻撃機</v>
      </c>
      <c r="F116" s="199" t="str">
        <f>IF(舰娘装备数据!$I116 &lt;&gt; 0,舰娘装备数据!$I116,"")</f>
        <v/>
      </c>
      <c r="G116" s="176">
        <f>IF(舰娘装备数据!$J116 &lt;&gt; 0,舰娘装备数据!$J116,"")</f>
        <v>10</v>
      </c>
      <c r="H116" s="189" t="str">
        <f>IF(舰娘装备数据!$K116 &lt;&gt; 0,舰娘装备数据!$K116,"")</f>
        <v/>
      </c>
      <c r="I116" s="181" t="str">
        <f>IF(舰娘装备数据!$L116 &lt;&gt; 0,舰娘装备数据!$L116,"")</f>
        <v/>
      </c>
      <c r="J116" s="178">
        <f>IF(舰娘装备数据!$M116 &lt;&gt; 0,舰娘装备数据!$M116,"")</f>
        <v>4</v>
      </c>
      <c r="K116" s="43" t="str">
        <f>IF(舰娘装备数据!$N116 &lt;&gt; 0,舰娘装备数据!$N116,"")</f>
        <v/>
      </c>
      <c r="L116" s="52">
        <f>IF(舰娘装备数据!$O116 &lt;&gt; 0,舰娘装备数据!$O116,"")</f>
        <v>2</v>
      </c>
      <c r="M116" s="41">
        <f>IF(舰娘装备数据!$Q116 &lt;&gt; 0,舰娘装备数据!$Q116,"")</f>
        <v>1</v>
      </c>
      <c r="N116" s="172" t="str">
        <f>IF(舰娘装备数据!$R116 &lt;&gt; 0,舰娘装备数据!$R116,"")</f>
        <v/>
      </c>
      <c r="O116" s="217" t="str">
        <f>IF(舰娘装备数据!$S116 &lt;&gt; 0,VLOOKUP(舰娘装备数据!$S116,数据转换_射程,2,0),"")</f>
        <v/>
      </c>
      <c r="P116" s="32">
        <f>IF(舰娘装备数据!$U116 &lt;&gt; 0,舰娘装备数据!$U116,"")</f>
        <v>2</v>
      </c>
      <c r="Q116" s="180">
        <f>IF(舰娘装备数据!$V116 &lt;&gt; 0,舰娘装备数据!$V116,"")</f>
        <v>4</v>
      </c>
      <c r="R116" s="52" t="str">
        <f>IF(舰娘装备数据!$W116 &lt;&gt; 0,舰娘装备数据!$W116,"")</f>
        <v/>
      </c>
      <c r="S116" s="224">
        <f>IF(舰娘装备数据!$X116 &lt;&gt; 0,舰娘装备数据!$X116,"")</f>
        <v>4</v>
      </c>
    </row>
    <row r="117" spans="2:19">
      <c r="B117" s="113">
        <f>舰娘装备数据!$B117</f>
        <v>113</v>
      </c>
      <c r="C117" s="34" t="str">
        <f>舰娘装备数据!$D117</f>
        <v>流星(六〇一空)</v>
      </c>
      <c r="D117" s="251">
        <f>舰娘装备数据!$T117</f>
        <v>4</v>
      </c>
      <c r="E117" s="253" t="str">
        <f>VLOOKUP(舰娘装备数据!$G117,数据转换_装备种3,2,0)</f>
        <v>艦上攻撃機</v>
      </c>
      <c r="F117" s="199" t="str">
        <f>IF(舰娘装备数据!$I117 &lt;&gt; 0,舰娘装备数据!$I117,"")</f>
        <v/>
      </c>
      <c r="G117" s="176">
        <f>IF(舰娘装备数据!$J117 &lt;&gt; 0,舰娘装备数据!$J117,"")</f>
        <v>13</v>
      </c>
      <c r="H117" s="189" t="str">
        <f>IF(舰娘装备数据!$K117 &lt;&gt; 0,舰娘装备数据!$K117,"")</f>
        <v/>
      </c>
      <c r="I117" s="181" t="str">
        <f>IF(舰娘装备数据!$L117 &lt;&gt; 0,舰娘装备数据!$L117,"")</f>
        <v/>
      </c>
      <c r="J117" s="178">
        <f>IF(舰娘装备数据!$M117 &lt;&gt; 0,舰娘装备数据!$M117,"")</f>
        <v>5</v>
      </c>
      <c r="K117" s="43" t="str">
        <f>IF(舰娘装备数据!$N117 &lt;&gt; 0,舰娘装备数据!$N117,"")</f>
        <v/>
      </c>
      <c r="L117" s="52">
        <f>IF(舰娘装备数据!$O117 &lt;&gt; 0,舰娘装备数据!$O117,"")</f>
        <v>3</v>
      </c>
      <c r="M117" s="41">
        <f>IF(舰娘装备数据!$Q117 &lt;&gt; 0,舰娘装备数据!$Q117,"")</f>
        <v>1</v>
      </c>
      <c r="N117" s="172" t="str">
        <f>IF(舰娘装备数据!$R117 &lt;&gt; 0,舰娘装备数据!$R117,"")</f>
        <v/>
      </c>
      <c r="O117" s="217" t="str">
        <f>IF(舰娘装备数据!$S117 &lt;&gt; 0,VLOOKUP(舰娘装备数据!$S117,数据转换_射程,2,0),"")</f>
        <v/>
      </c>
      <c r="P117" s="32">
        <f>IF(舰娘装备数据!$U117 &lt;&gt; 0,舰娘装备数据!$U117,"")</f>
        <v>2</v>
      </c>
      <c r="Q117" s="180">
        <f>IF(舰娘装备数据!$V117 &lt;&gt; 0,舰娘装备数据!$V117,"")</f>
        <v>5</v>
      </c>
      <c r="R117" s="52" t="str">
        <f>IF(舰娘装备数据!$W117 &lt;&gt; 0,舰娘装备数据!$W117,"")</f>
        <v/>
      </c>
      <c r="S117" s="224">
        <f>IF(舰娘装备数据!$X117 &lt;&gt; 0,舰娘装备数据!$X117,"")</f>
        <v>10</v>
      </c>
    </row>
    <row r="118" spans="2:19">
      <c r="B118" s="113">
        <f>舰娘装备数据!$B118</f>
        <v>114</v>
      </c>
      <c r="C118" s="34" t="str">
        <f>舰娘装备数据!$D118</f>
        <v>38cm連装砲改</v>
      </c>
      <c r="D118" s="251">
        <f>舰娘装备数据!$T118</f>
        <v>2</v>
      </c>
      <c r="E118" s="253" t="str">
        <f>VLOOKUP(舰娘装备数据!$G118,数据转换_装备种3,2,0)</f>
        <v>大口径主砲</v>
      </c>
      <c r="F118" s="199">
        <f>IF(舰娘装备数据!$I118 &lt;&gt; 0,舰娘装备数据!$I118,"")</f>
        <v>17</v>
      </c>
      <c r="G118" s="176" t="str">
        <f>IF(舰娘装备数据!$J118 &lt;&gt; 0,舰娘装备数据!$J118,"")</f>
        <v/>
      </c>
      <c r="H118" s="189">
        <f>IF(舰娘装备数据!$K118 &lt;&gt; 0,舰娘装备数据!$K118,"")</f>
        <v>2</v>
      </c>
      <c r="I118" s="181" t="str">
        <f>IF(舰娘装备数据!$L118 &lt;&gt; 0,舰娘装备数据!$L118,"")</f>
        <v/>
      </c>
      <c r="J118" s="178" t="str">
        <f>IF(舰娘装备数据!$M118 &lt;&gt; 0,舰娘装备数据!$M118,"")</f>
        <v/>
      </c>
      <c r="K118" s="43" t="str">
        <f>IF(舰娘装备数据!$N118 &lt;&gt; 0,舰娘装备数据!$N118,"")</f>
        <v/>
      </c>
      <c r="L118" s="52" t="str">
        <f>IF(舰娘装备数据!$O118 &lt;&gt; 0,舰娘装备数据!$O118,"")</f>
        <v/>
      </c>
      <c r="M118" s="41">
        <f>IF(舰娘装备数据!$Q118 &lt;&gt; 0,舰娘装备数据!$Q118,"")</f>
        <v>3</v>
      </c>
      <c r="N118" s="172" t="str">
        <f>IF(舰娘装备数据!$R118 &lt;&gt; 0,舰娘装备数据!$R118,"")</f>
        <v/>
      </c>
      <c r="O118" s="217" t="str">
        <f>IF(舰娘装备数据!$S118 &lt;&gt; 0,VLOOKUP(舰娘装备数据!$S118,数据转换_射程,2,0),"")</f>
        <v>長</v>
      </c>
      <c r="P118" s="32" t="str">
        <f>IF(舰娘装备数据!$U118 &lt;&gt; 0,舰娘装备数据!$U118,"")</f>
        <v/>
      </c>
      <c r="Q118" s="180">
        <f>IF(舰娘装备数据!$V118 &lt;&gt; 0,舰娘装备数据!$V118,"")</f>
        <v>12</v>
      </c>
      <c r="R118" s="52">
        <f>IF(舰娘装备数据!$W118 &lt;&gt; 0,舰娘装备数据!$W118,"")</f>
        <v>18</v>
      </c>
      <c r="S118" s="224" t="str">
        <f>IF(舰娘装备数据!$X118 &lt;&gt; 0,舰娘装备数据!$X118,"")</f>
        <v/>
      </c>
    </row>
    <row r="119" spans="2:19">
      <c r="B119" s="113">
        <f>舰娘装备数据!$B119</f>
        <v>115</v>
      </c>
      <c r="C119" s="34" t="str">
        <f>舰娘装备数据!$D119</f>
        <v>Ar196改</v>
      </c>
      <c r="D119" s="251">
        <f>舰娘装备数据!$T119</f>
        <v>2</v>
      </c>
      <c r="E119" s="253" t="str">
        <f>VLOOKUP(舰娘装备数据!$G119,数据转换_装备种3,2,0)</f>
        <v>水上偵察機</v>
      </c>
      <c r="F119" s="199" t="str">
        <f>IF(舰娘装备数据!$I119 &lt;&gt; 0,舰娘装备数据!$I119,"")</f>
        <v/>
      </c>
      <c r="G119" s="176" t="str">
        <f>IF(舰娘装备数据!$J119 &lt;&gt; 0,舰娘装备数据!$J119,"")</f>
        <v/>
      </c>
      <c r="H119" s="189">
        <f>IF(舰娘装备数据!$K119 &lt;&gt; 0,舰娘装备数据!$K119,"")</f>
        <v>1</v>
      </c>
      <c r="I119" s="181" t="str">
        <f>IF(舰娘装备数据!$L119 &lt;&gt; 0,舰娘装备数据!$L119,"")</f>
        <v/>
      </c>
      <c r="J119" s="178">
        <f>IF(舰娘装备数据!$M119 &lt;&gt; 0,舰娘装备数据!$M119,"")</f>
        <v>5</v>
      </c>
      <c r="K119" s="43" t="str">
        <f>IF(舰娘装备数据!$N119 &lt;&gt; 0,舰娘装备数据!$N119,"")</f>
        <v/>
      </c>
      <c r="L119" s="52">
        <f>IF(舰娘装备数据!$O119 &lt;&gt; 0,舰娘装备数据!$O119,"")</f>
        <v>5</v>
      </c>
      <c r="M119" s="41">
        <f>IF(舰娘装备数据!$Q119 &lt;&gt; 0,舰娘装备数据!$Q119,"")</f>
        <v>2</v>
      </c>
      <c r="N119" s="172">
        <f>IF(舰娘装备数据!$R119 &lt;&gt; 0,舰娘装备数据!$R119,"")</f>
        <v>1</v>
      </c>
      <c r="O119" s="217" t="str">
        <f>IF(舰娘装备数据!$S119 &lt;&gt; 0,VLOOKUP(舰娘装备数据!$S119,数据转换_射程,2,0),"")</f>
        <v/>
      </c>
      <c r="P119" s="32">
        <f>IF(舰娘装备数据!$U119 &lt;&gt; 0,舰娘装备数据!$U119,"")</f>
        <v>1</v>
      </c>
      <c r="Q119" s="180">
        <f>IF(舰娘装备数据!$V119 &lt;&gt; 0,舰娘装备数据!$V119,"")</f>
        <v>2</v>
      </c>
      <c r="R119" s="52" t="str">
        <f>IF(舰娘装备数据!$W119 &lt;&gt; 0,舰娘装备数据!$W119,"")</f>
        <v/>
      </c>
      <c r="S119" s="224">
        <f>IF(舰娘装备数据!$X119 &lt;&gt; 0,舰娘装备数据!$X119,"")</f>
        <v>2</v>
      </c>
    </row>
    <row r="120" spans="2:19">
      <c r="B120" s="113">
        <f>舰娘装备数据!$B120</f>
        <v>116</v>
      </c>
      <c r="C120" s="34" t="str">
        <f>舰娘装备数据!$D120</f>
        <v>一式徹甲弾</v>
      </c>
      <c r="D120" s="251">
        <f>舰娘装备数据!$T120</f>
        <v>3</v>
      </c>
      <c r="E120" s="253" t="str">
        <f>VLOOKUP(舰娘装备数据!$G120,数据转换_装备种3,2,0)</f>
        <v>対艦強化弾</v>
      </c>
      <c r="F120" s="199">
        <f>IF(舰娘装备数据!$I120 &lt;&gt; 0,舰娘装备数据!$I120,"")</f>
        <v>9</v>
      </c>
      <c r="G120" s="176" t="str">
        <f>IF(舰娘装备数据!$J120 &lt;&gt; 0,舰娘装备数据!$J120,"")</f>
        <v/>
      </c>
      <c r="H120" s="189" t="str">
        <f>IF(舰娘装备数据!$K120 &lt;&gt; 0,舰娘装备数据!$K120,"")</f>
        <v/>
      </c>
      <c r="I120" s="181" t="str">
        <f>IF(舰娘装备数据!$L120 &lt;&gt; 0,舰娘装备数据!$L120,"")</f>
        <v/>
      </c>
      <c r="J120" s="178" t="str">
        <f>IF(舰娘装备数据!$M120 &lt;&gt; 0,舰娘装备数据!$M120,"")</f>
        <v/>
      </c>
      <c r="K120" s="43" t="str">
        <f>IF(舰娘装备数据!$N120 &lt;&gt; 0,舰娘装备数据!$N120,"")</f>
        <v/>
      </c>
      <c r="L120" s="52" t="str">
        <f>IF(舰娘装备数据!$O120 &lt;&gt; 0,舰娘装备数据!$O120,"")</f>
        <v/>
      </c>
      <c r="M120" s="41">
        <f>IF(舰娘装备数据!$Q120 &lt;&gt; 0,舰娘装备数据!$Q120,"")</f>
        <v>2</v>
      </c>
      <c r="N120" s="172" t="str">
        <f>IF(舰娘装备数据!$R120 &lt;&gt; 0,舰娘装备数据!$R120,"")</f>
        <v/>
      </c>
      <c r="O120" s="217" t="str">
        <f>IF(舰娘装备数据!$S120 &lt;&gt; 0,VLOOKUP(舰娘装备数据!$S120,数据转换_射程,2,0),"")</f>
        <v/>
      </c>
      <c r="P120" s="32" t="str">
        <f>IF(舰娘装备数据!$U120 &lt;&gt; 0,舰娘装备数据!$U120,"")</f>
        <v/>
      </c>
      <c r="Q120" s="180">
        <f>IF(舰娘装备数据!$V120 &lt;&gt; 0,舰娘装备数据!$V120,"")</f>
        <v>4</v>
      </c>
      <c r="R120" s="52">
        <f>IF(舰娘装备数据!$W120 &lt;&gt; 0,舰娘装备数据!$W120,"")</f>
        <v>9</v>
      </c>
      <c r="S120" s="224" t="str">
        <f>IF(舰娘装备数据!$X120 &lt;&gt; 0,舰娘装备数据!$X120,"")</f>
        <v/>
      </c>
    </row>
    <row r="121" spans="2:19">
      <c r="B121" s="113">
        <f>舰娘装备数据!$B121</f>
        <v>117</v>
      </c>
      <c r="C121" s="34" t="str">
        <f>舰娘装备数据!$D121</f>
        <v>試製46cm連装砲</v>
      </c>
      <c r="D121" s="251">
        <f>舰娘装备数据!$T121</f>
        <v>4</v>
      </c>
      <c r="E121" s="253" t="str">
        <f>VLOOKUP(舰娘装备数据!$G121,数据转换_装备种3,2,0)</f>
        <v>大口径主砲</v>
      </c>
      <c r="F121" s="199">
        <f>IF(舰娘装备数据!$I121 &lt;&gt; 0,舰娘装备数据!$I121,"")</f>
        <v>23</v>
      </c>
      <c r="G121" s="176" t="str">
        <f>IF(舰娘装备数据!$J121 &lt;&gt; 0,舰娘装备数据!$J121,"")</f>
        <v/>
      </c>
      <c r="H121" s="189">
        <f>IF(舰娘装备数据!$K121 &lt;&gt; 0,舰娘装备数据!$K121,"")</f>
        <v>4</v>
      </c>
      <c r="I121" s="181" t="str">
        <f>IF(舰娘装备数据!$L121 &lt;&gt; 0,舰娘装备数据!$L121,"")</f>
        <v/>
      </c>
      <c r="J121" s="178" t="str">
        <f>IF(舰娘装备数据!$M121 &lt;&gt; 0,舰娘装备数据!$M121,"")</f>
        <v/>
      </c>
      <c r="K121" s="43" t="str">
        <f>IF(舰娘装备数据!$N121 &lt;&gt; 0,舰娘装备数据!$N121,"")</f>
        <v/>
      </c>
      <c r="L121" s="52" t="str">
        <f>IF(舰娘装备数据!$O121 &lt;&gt; 0,舰娘装备数据!$O121,"")</f>
        <v/>
      </c>
      <c r="M121" s="41">
        <f>IF(舰娘装备数据!$Q121 &lt;&gt; 0,舰娘装备数据!$Q121,"")</f>
        <v>1</v>
      </c>
      <c r="N121" s="172" t="str">
        <f>IF(舰娘装备数据!$R121 &lt;&gt; 0,舰娘装备数据!$R121,"")</f>
        <v/>
      </c>
      <c r="O121" s="217" t="str">
        <f>IF(舰娘装备数据!$S121 &lt;&gt; 0,VLOOKUP(舰娘装备数据!$S121,数据转换_射程,2,0),"")</f>
        <v>超長</v>
      </c>
      <c r="P121" s="32">
        <f>IF(舰娘装备数据!$U121 &lt;&gt; 0,舰娘装备数据!$U121,"")</f>
        <v>1</v>
      </c>
      <c r="Q121" s="180">
        <f>IF(舰娘装备数据!$V121 &lt;&gt; 0,舰娘装备数据!$V121,"")</f>
        <v>18</v>
      </c>
      <c r="R121" s="52">
        <f>IF(舰娘装备数据!$W121 &lt;&gt; 0,舰娘装备数据!$W121,"")</f>
        <v>23</v>
      </c>
      <c r="S121" s="224" t="str">
        <f>IF(舰娘装备数据!$X121 &lt;&gt; 0,舰娘装备数据!$X121,"")</f>
        <v/>
      </c>
    </row>
    <row r="122" spans="2:19">
      <c r="B122" s="113">
        <f>舰娘装备数据!$B122</f>
        <v>118</v>
      </c>
      <c r="C122" s="34" t="str">
        <f>舰娘装备数据!$D122</f>
        <v>紫雲</v>
      </c>
      <c r="D122" s="251">
        <f>舰娘装备数据!$T122</f>
        <v>4</v>
      </c>
      <c r="E122" s="253" t="str">
        <f>VLOOKUP(舰娘装备数据!$G122,数据转换_装备种3,2,0)</f>
        <v>水上偵察機</v>
      </c>
      <c r="F122" s="199" t="str">
        <f>IF(舰娘装备数据!$I122 &lt;&gt; 0,舰娘装备数据!$I122,"")</f>
        <v/>
      </c>
      <c r="G122" s="176" t="str">
        <f>IF(舰娘装备数据!$J122 &lt;&gt; 0,舰娘装备数据!$J122,"")</f>
        <v/>
      </c>
      <c r="H122" s="189" t="str">
        <f>IF(舰娘装备数据!$K122 &lt;&gt; 0,舰娘装备数据!$K122,"")</f>
        <v/>
      </c>
      <c r="I122" s="181" t="str">
        <f>IF(舰娘装备数据!$L122 &lt;&gt; 0,舰娘装备数据!$L122,"")</f>
        <v/>
      </c>
      <c r="J122" s="178">
        <f>IF(舰娘装备数据!$M122 &lt;&gt; 0,舰娘装备数据!$M122,"")</f>
        <v>2</v>
      </c>
      <c r="K122" s="43" t="str">
        <f>IF(舰娘装备数据!$N122 &lt;&gt; 0,舰娘装备数据!$N122,"")</f>
        <v/>
      </c>
      <c r="L122" s="52">
        <f>IF(舰娘装备数据!$O122 &lt;&gt; 0,舰娘装备数据!$O122,"")</f>
        <v>8</v>
      </c>
      <c r="M122" s="41">
        <f>IF(舰娘装备数据!$Q122 &lt;&gt; 0,舰娘装备数据!$Q122,"")</f>
        <v>1</v>
      </c>
      <c r="N122" s="172">
        <f>IF(舰娘装备数据!$R122 &lt;&gt; 0,舰娘装备数据!$R122,"")</f>
        <v>1</v>
      </c>
      <c r="O122" s="217" t="str">
        <f>IF(舰娘装备数据!$S122 &lt;&gt; 0,VLOOKUP(舰娘装备数据!$S122,数据转换_射程,2,0),"")</f>
        <v/>
      </c>
      <c r="P122" s="32">
        <f>IF(舰娘装备数据!$U122 &lt;&gt; 0,舰娘装备数据!$U122,"")</f>
        <v>1</v>
      </c>
      <c r="Q122" s="180">
        <f>IF(舰娘装备数据!$V122 &lt;&gt; 0,舰娘装备数据!$V122,"")</f>
        <v>1</v>
      </c>
      <c r="R122" s="52" t="str">
        <f>IF(舰娘装备数据!$W122 &lt;&gt; 0,舰娘装备数据!$W122,"")</f>
        <v/>
      </c>
      <c r="S122" s="224">
        <f>IF(舰娘装备数据!$X122 &lt;&gt; 0,舰娘装备数据!$X122,"")</f>
        <v>15</v>
      </c>
    </row>
    <row r="123" spans="2:19">
      <c r="B123" s="113">
        <f>舰娘装备数据!$B123</f>
        <v>119</v>
      </c>
      <c r="C123" s="34" t="str">
        <f>舰娘装备数据!$D123</f>
        <v>14cm連装砲</v>
      </c>
      <c r="D123" s="251">
        <f>舰娘装备数据!$T123</f>
        <v>1</v>
      </c>
      <c r="E123" s="253" t="str">
        <f>VLOOKUP(舰娘装备数据!$G123,数据转换_装备种3,2,0)</f>
        <v>中口径主砲</v>
      </c>
      <c r="F123" s="199">
        <f>IF(舰娘装备数据!$I123 &lt;&gt; 0,舰娘装备数据!$I123,"")</f>
        <v>3</v>
      </c>
      <c r="G123" s="176" t="str">
        <f>IF(舰娘装备数据!$J123 &lt;&gt; 0,舰娘装备数据!$J123,"")</f>
        <v/>
      </c>
      <c r="H123" s="189" t="str">
        <f>IF(舰娘装备数据!$K123 &lt;&gt; 0,舰娘装备数据!$K123,"")</f>
        <v/>
      </c>
      <c r="I123" s="181" t="str">
        <f>IF(舰娘装备数据!$L123 &lt;&gt; 0,舰娘装备数据!$L123,"")</f>
        <v/>
      </c>
      <c r="J123" s="178" t="str">
        <f>IF(舰娘装备数据!$M123 &lt;&gt; 0,舰娘装备数据!$M123,"")</f>
        <v/>
      </c>
      <c r="K123" s="43" t="str">
        <f>IF(舰娘装备数据!$N123 &lt;&gt; 0,舰娘装备数据!$N123,"")</f>
        <v/>
      </c>
      <c r="L123" s="52" t="str">
        <f>IF(舰娘装备数据!$O123 &lt;&gt; 0,舰娘装备数据!$O123,"")</f>
        <v/>
      </c>
      <c r="M123" s="41">
        <f>IF(舰娘装备数据!$Q123 &lt;&gt; 0,舰娘装备数据!$Q123,"")</f>
        <v>2</v>
      </c>
      <c r="N123" s="172" t="str">
        <f>IF(舰娘装备数据!$R123 &lt;&gt; 0,舰娘装备数据!$R123,"")</f>
        <v/>
      </c>
      <c r="O123" s="217" t="str">
        <f>IF(舰娘装备数据!$S123 &lt;&gt; 0,VLOOKUP(舰娘装备数据!$S123,数据转换_射程,2,0),"")</f>
        <v>中</v>
      </c>
      <c r="P123" s="32" t="str">
        <f>IF(舰娘装备数据!$U123 &lt;&gt; 0,舰娘装备数据!$U123,"")</f>
        <v/>
      </c>
      <c r="Q123" s="180">
        <f>IF(舰娘装备数据!$V123 &lt;&gt; 0,舰娘装备数据!$V123,"")</f>
        <v>2</v>
      </c>
      <c r="R123" s="52">
        <f>IF(舰娘装备数据!$W123 &lt;&gt; 0,舰娘装备数据!$W123,"")</f>
        <v>2</v>
      </c>
      <c r="S123" s="224" t="str">
        <f>IF(舰娘装备数据!$X123 &lt;&gt; 0,舰娘装备数据!$X123,"")</f>
        <v/>
      </c>
    </row>
    <row r="124" spans="2:19">
      <c r="B124" s="113">
        <f>舰娘装备数据!$B124</f>
        <v>120</v>
      </c>
      <c r="C124" s="34" t="str">
        <f>舰娘装备数据!$D124</f>
        <v>91式高射装置</v>
      </c>
      <c r="D124" s="251">
        <f>舰娘装备数据!$T124</f>
        <v>1</v>
      </c>
      <c r="E124" s="253" t="str">
        <f>VLOOKUP(舰娘装备数据!$G124,数据转换_装备种3,2,0)</f>
        <v>高射装置</v>
      </c>
      <c r="F124" s="199" t="str">
        <f>IF(舰娘装备数据!$I124 &lt;&gt; 0,舰娘装备数据!$I124,"")</f>
        <v/>
      </c>
      <c r="G124" s="176" t="str">
        <f>IF(舰娘装备数据!$J124 &lt;&gt; 0,舰娘装备数据!$J124,"")</f>
        <v/>
      </c>
      <c r="H124" s="189">
        <f>IF(舰娘装备数据!$K124 &lt;&gt; 0,舰娘装备数据!$K124,"")</f>
        <v>2</v>
      </c>
      <c r="I124" s="181" t="str">
        <f>IF(舰娘装备数据!$L124 &lt;&gt; 0,舰娘装备数据!$L124,"")</f>
        <v/>
      </c>
      <c r="J124" s="178" t="str">
        <f>IF(舰娘装备数据!$M124 &lt;&gt; 0,舰娘装备数据!$M124,"")</f>
        <v/>
      </c>
      <c r="K124" s="43">
        <f>IF(舰娘装备数据!$N124 &lt;&gt; 0,舰娘装备数据!$N124,"")</f>
        <v>1</v>
      </c>
      <c r="L124" s="52" t="str">
        <f>IF(舰娘装备数据!$O124 &lt;&gt; 0,舰娘装备数据!$O124,"")</f>
        <v/>
      </c>
      <c r="M124" s="41" t="str">
        <f>IF(舰娘装备数据!$Q124 &lt;&gt; 0,舰娘装备数据!$Q124,"")</f>
        <v/>
      </c>
      <c r="N124" s="172" t="str">
        <f>IF(舰娘装备数据!$R124 &lt;&gt; 0,舰娘装备数据!$R124,"")</f>
        <v/>
      </c>
      <c r="O124" s="217" t="str">
        <f>IF(舰娘装备数据!$S124 &lt;&gt; 0,VLOOKUP(舰娘装备数据!$S124,数据转换_射程,2,0),"")</f>
        <v/>
      </c>
      <c r="P124" s="32" t="str">
        <f>IF(舰娘装备数据!$U124 &lt;&gt; 0,舰娘装备数据!$U124,"")</f>
        <v/>
      </c>
      <c r="Q124" s="180">
        <f>IF(舰娘装备数据!$V124 &lt;&gt; 0,舰娘装备数据!$V124,"")</f>
        <v>1</v>
      </c>
      <c r="R124" s="52" t="str">
        <f>IF(舰娘装备数据!$W124 &lt;&gt; 0,舰娘装备数据!$W124,"")</f>
        <v/>
      </c>
      <c r="S124" s="224">
        <f>IF(舰娘装备数据!$X124 &lt;&gt; 0,舰娘装备数据!$X124,"")</f>
        <v>1</v>
      </c>
    </row>
    <row r="125" spans="2:19">
      <c r="B125" s="113">
        <f>舰娘装备数据!$B125</f>
        <v>121</v>
      </c>
      <c r="C125" s="34" t="str">
        <f>舰娘装备数据!$D125</f>
        <v>94式高射装置</v>
      </c>
      <c r="D125" s="251">
        <f>舰娘装备数据!$T125</f>
        <v>2</v>
      </c>
      <c r="E125" s="253" t="str">
        <f>VLOOKUP(舰娘装备数据!$G125,数据转换_装备种3,2,0)</f>
        <v>高射装置</v>
      </c>
      <c r="F125" s="199" t="str">
        <f>IF(舰娘装备数据!$I125 &lt;&gt; 0,舰娘装备数据!$I125,"")</f>
        <v/>
      </c>
      <c r="G125" s="176" t="str">
        <f>IF(舰娘装备数据!$J125 &lt;&gt; 0,舰娘装备数据!$J125,"")</f>
        <v/>
      </c>
      <c r="H125" s="189">
        <f>IF(舰娘装备数据!$K125 &lt;&gt; 0,舰娘装备数据!$K125,"")</f>
        <v>3</v>
      </c>
      <c r="I125" s="181" t="str">
        <f>IF(舰娘装备数据!$L125 &lt;&gt; 0,舰娘装备数据!$L125,"")</f>
        <v/>
      </c>
      <c r="J125" s="178" t="str">
        <f>IF(舰娘装备数据!$M125 &lt;&gt; 0,舰娘装备数据!$M125,"")</f>
        <v/>
      </c>
      <c r="K125" s="43">
        <f>IF(舰娘装备数据!$N125 &lt;&gt; 0,舰娘装备数据!$N125,"")</f>
        <v>1</v>
      </c>
      <c r="L125" s="52" t="str">
        <f>IF(舰娘装备数据!$O125 &lt;&gt; 0,舰娘装备数据!$O125,"")</f>
        <v/>
      </c>
      <c r="M125" s="41" t="str">
        <f>IF(舰娘装备数据!$Q125 &lt;&gt; 0,舰娘装备数据!$Q125,"")</f>
        <v/>
      </c>
      <c r="N125" s="172" t="str">
        <f>IF(舰娘装备数据!$R125 &lt;&gt; 0,舰娘装备数据!$R125,"")</f>
        <v/>
      </c>
      <c r="O125" s="217" t="str">
        <f>IF(舰娘装备数据!$S125 &lt;&gt; 0,VLOOKUP(舰娘装备数据!$S125,数据转换_射程,2,0),"")</f>
        <v/>
      </c>
      <c r="P125" s="32" t="str">
        <f>IF(舰娘装备数据!$U125 &lt;&gt; 0,舰娘装备数据!$U125,"")</f>
        <v/>
      </c>
      <c r="Q125" s="180">
        <f>IF(舰娘装备数据!$V125 &lt;&gt; 0,舰娘装备数据!$V125,"")</f>
        <v>1</v>
      </c>
      <c r="R125" s="52" t="str">
        <f>IF(舰娘装备数据!$W125 &lt;&gt; 0,舰娘装备数据!$W125,"")</f>
        <v/>
      </c>
      <c r="S125" s="224">
        <f>IF(舰娘装备数据!$X125 &lt;&gt; 0,舰娘装备数据!$X125,"")</f>
        <v>2</v>
      </c>
    </row>
    <row r="126" spans="2:19">
      <c r="B126" s="113">
        <f>舰娘装备数据!$B126</f>
        <v>122</v>
      </c>
      <c r="C126" s="34" t="str">
        <f>舰娘装备数据!$D126</f>
        <v>10cm連装高角砲+高射装置</v>
      </c>
      <c r="D126" s="251">
        <f>舰娘装备数据!$T126</f>
        <v>3</v>
      </c>
      <c r="E126" s="253" t="str">
        <f>VLOOKUP(舰娘装备数据!$G126,数据转换_装备种3,2,0)</f>
        <v>小口径主砲</v>
      </c>
      <c r="F126" s="199">
        <f>IF(舰娘装备数据!$I126 &lt;&gt; 0,舰娘装备数据!$I126,"")</f>
        <v>3</v>
      </c>
      <c r="G126" s="176" t="str">
        <f>IF(舰娘装备数据!$J126 &lt;&gt; 0,舰娘装备数据!$J126,"")</f>
        <v/>
      </c>
      <c r="H126" s="189">
        <f>IF(舰娘装备数据!$K126 &lt;&gt; 0,舰娘装备数据!$K126,"")</f>
        <v>10</v>
      </c>
      <c r="I126" s="181" t="str">
        <f>IF(舰娘装备数据!$L126 &lt;&gt; 0,舰娘装备数据!$L126,"")</f>
        <v/>
      </c>
      <c r="J126" s="178" t="str">
        <f>IF(舰娘装备数据!$M126 &lt;&gt; 0,舰娘装备数据!$M126,"")</f>
        <v/>
      </c>
      <c r="K126" s="43">
        <f>IF(舰娘装备数据!$N126 &lt;&gt; 0,舰娘装备数据!$N126,"")</f>
        <v>1</v>
      </c>
      <c r="L126" s="52" t="str">
        <f>IF(舰娘装备数据!$O126 &lt;&gt; 0,舰娘装备数据!$O126,"")</f>
        <v/>
      </c>
      <c r="M126" s="41">
        <f>IF(舰娘装备数据!$Q126 &lt;&gt; 0,舰娘装备数据!$Q126,"")</f>
        <v>1</v>
      </c>
      <c r="N126" s="172" t="str">
        <f>IF(舰娘装备数据!$R126 &lt;&gt; 0,舰娘装备数据!$R126,"")</f>
        <v/>
      </c>
      <c r="O126" s="217" t="str">
        <f>IF(舰娘装备数据!$S126 &lt;&gt; 0,VLOOKUP(舰娘装备数据!$S126,数据转换_射程,2,0),"")</f>
        <v>短</v>
      </c>
      <c r="P126" s="32" t="str">
        <f>IF(舰娘装备数据!$U126 &lt;&gt; 0,舰娘装备数据!$U126,"")</f>
        <v/>
      </c>
      <c r="Q126" s="180">
        <f>IF(舰娘装备数据!$V126 &lt;&gt; 0,舰娘装备数据!$V126,"")</f>
        <v>2</v>
      </c>
      <c r="R126" s="52">
        <f>IF(舰娘装备数据!$W126 &lt;&gt; 0,舰娘装备数据!$W126,"")</f>
        <v>3</v>
      </c>
      <c r="S126" s="224">
        <f>IF(舰娘装备数据!$X126 &lt;&gt; 0,舰娘装备数据!$X126,"")</f>
        <v>2</v>
      </c>
    </row>
    <row r="127" spans="2:19">
      <c r="B127" s="113">
        <f>舰娘装备数据!$B127</f>
        <v>123</v>
      </c>
      <c r="C127" s="34" t="str">
        <f>舰娘装备数据!$D127</f>
        <v>SKC34 20.3cm連装砲</v>
      </c>
      <c r="D127" s="251">
        <f>舰娘装备数据!$T127</f>
        <v>3</v>
      </c>
      <c r="E127" s="253" t="str">
        <f>VLOOKUP(舰娘装备数据!$G127,数据转换_装备种3,2,0)</f>
        <v>中口径主砲</v>
      </c>
      <c r="F127" s="199">
        <f>IF(舰娘装备数据!$I127 &lt;&gt; 0,舰娘装备数据!$I127,"")</f>
        <v>10</v>
      </c>
      <c r="G127" s="176" t="str">
        <f>IF(舰娘装备数据!$J127 &lt;&gt; 0,舰娘装备数据!$J127,"")</f>
        <v/>
      </c>
      <c r="H127" s="189">
        <f>IF(舰娘装备数据!$K127 &lt;&gt; 0,舰娘装备数据!$K127,"")</f>
        <v>2</v>
      </c>
      <c r="I127" s="181" t="str">
        <f>IF(舰娘装备数据!$L127 &lt;&gt; 0,舰娘装备数据!$L127,"")</f>
        <v/>
      </c>
      <c r="J127" s="178" t="str">
        <f>IF(舰娘装备数据!$M127 &lt;&gt; 0,舰娘装备数据!$M127,"")</f>
        <v/>
      </c>
      <c r="K127" s="43" t="str">
        <f>IF(舰娘装备数据!$N127 &lt;&gt; 0,舰娘装备数据!$N127,"")</f>
        <v/>
      </c>
      <c r="L127" s="52" t="str">
        <f>IF(舰娘装备数据!$O127 &lt;&gt; 0,舰娘装备数据!$O127,"")</f>
        <v/>
      </c>
      <c r="M127" s="41">
        <f>IF(舰娘装备数据!$Q127 &lt;&gt; 0,舰娘装备数据!$Q127,"")</f>
        <v>3</v>
      </c>
      <c r="N127" s="172" t="str">
        <f>IF(舰娘装备数据!$R127 &lt;&gt; 0,舰娘装备数据!$R127,"")</f>
        <v/>
      </c>
      <c r="O127" s="217" t="str">
        <f>IF(舰娘装备数据!$S127 &lt;&gt; 0,VLOOKUP(舰娘装备数据!$S127,数据转换_射程,2,0),"")</f>
        <v>中</v>
      </c>
      <c r="P127" s="32" t="str">
        <f>IF(舰娘装备数据!$U127 &lt;&gt; 0,舰娘装备数据!$U127,"")</f>
        <v/>
      </c>
      <c r="Q127" s="180">
        <f>IF(舰娘装备数据!$V127 &lt;&gt; 0,舰娘装备数据!$V127,"")</f>
        <v>4</v>
      </c>
      <c r="R127" s="52">
        <f>IF(舰娘装备数据!$W127 &lt;&gt; 0,舰娘装备数据!$W127,"")</f>
        <v>5</v>
      </c>
      <c r="S127" s="224" t="str">
        <f>IF(舰娘装备数据!$X127 &lt;&gt; 0,舰娘装备数据!$X127,"")</f>
        <v/>
      </c>
    </row>
    <row r="128" spans="2:19">
      <c r="B128" s="113">
        <f>舰娘装备数据!$B128</f>
        <v>124</v>
      </c>
      <c r="C128" s="34" t="str">
        <f>舰娘装备数据!$D128</f>
        <v>FuMO25 レーダー</v>
      </c>
      <c r="D128" s="251">
        <f>舰娘装备数据!$T128</f>
        <v>4</v>
      </c>
      <c r="E128" s="253" t="str">
        <f>VLOOKUP(舰娘装备数据!$G128,数据转换_装备种3,2,0)</f>
        <v>大型電探</v>
      </c>
      <c r="F128" s="199">
        <f>IF(舰娘装备数据!$I128 &lt;&gt; 0,舰娘装备数据!$I128,"")</f>
        <v>3</v>
      </c>
      <c r="G128" s="176" t="str">
        <f>IF(舰娘装备数据!$J128 &lt;&gt; 0,舰娘装备数据!$J128,"")</f>
        <v/>
      </c>
      <c r="H128" s="189">
        <f>IF(舰娘装备数据!$K128 &lt;&gt; 0,舰娘装备数据!$K128,"")</f>
        <v>7</v>
      </c>
      <c r="I128" s="181" t="str">
        <f>IF(舰娘装备数据!$L128 &lt;&gt; 0,舰娘装备数据!$L128,"")</f>
        <v/>
      </c>
      <c r="J128" s="178" t="str">
        <f>IF(舰娘装备数据!$M128 &lt;&gt; 0,舰娘装备数据!$M128,"")</f>
        <v/>
      </c>
      <c r="K128" s="43" t="str">
        <f>IF(舰娘装备数据!$N128 &lt;&gt; 0,舰娘装备数据!$N128,"")</f>
        <v/>
      </c>
      <c r="L128" s="52">
        <f>IF(舰娘装备数据!$O128 &lt;&gt; 0,舰娘装备数据!$O128,"")</f>
        <v>9</v>
      </c>
      <c r="M128" s="41">
        <f>IF(舰娘装备数据!$Q128 &lt;&gt; 0,舰娘装备数据!$Q128,"")</f>
        <v>10</v>
      </c>
      <c r="N128" s="172" t="str">
        <f>IF(舰娘装备数据!$R128 &lt;&gt; 0,舰娘装备数据!$R128,"")</f>
        <v/>
      </c>
      <c r="O128" s="217" t="str">
        <f>IF(舰娘装备数据!$S128 &lt;&gt; 0,VLOOKUP(舰娘装备数据!$S128,数据转换_射程,2,0),"")</f>
        <v/>
      </c>
      <c r="P128" s="32" t="str">
        <f>IF(舰娘装备数据!$U128 &lt;&gt; 0,舰娘装备数据!$U128,"")</f>
        <v/>
      </c>
      <c r="Q128" s="180" t="str">
        <f>IF(舰娘装备数据!$V128 &lt;&gt; 0,舰娘装备数据!$V128,"")</f>
        <v/>
      </c>
      <c r="R128" s="52">
        <f>IF(舰娘装备数据!$W128 &lt;&gt; 0,舰娘装备数据!$W128,"")</f>
        <v>27</v>
      </c>
      <c r="S128" s="224">
        <f>IF(舰娘装备数据!$X128 &lt;&gt; 0,舰娘装备数据!$X128,"")</f>
        <v>29</v>
      </c>
    </row>
    <row r="129" spans="2:19">
      <c r="B129" s="113">
        <f>舰娘装备数据!$B129</f>
        <v>125</v>
      </c>
      <c r="C129" s="34" t="str">
        <f>舰娘装备数据!$D129</f>
        <v>61cm三連装(酸素)魚雷</v>
      </c>
      <c r="D129" s="251">
        <f>舰娘装备数据!$T129</f>
        <v>2</v>
      </c>
      <c r="E129" s="253" t="str">
        <f>VLOOKUP(舰娘装备数据!$G129,数据转换_装备种3,2,0)</f>
        <v>魚雷</v>
      </c>
      <c r="F129" s="199" t="str">
        <f>IF(舰娘装备数据!$I129 &lt;&gt; 0,舰娘装备数据!$I129,"")</f>
        <v/>
      </c>
      <c r="G129" s="176">
        <f>IF(舰娘装备数据!$J129 &lt;&gt; 0,舰娘装备数据!$J129,"")</f>
        <v>8</v>
      </c>
      <c r="H129" s="189" t="str">
        <f>IF(舰娘装备数据!$K129 &lt;&gt; 0,舰娘装备数据!$K129,"")</f>
        <v/>
      </c>
      <c r="I129" s="181">
        <f>IF(舰娘装备数据!$L129 &lt;&gt; 0,舰娘装备数据!$L129,"")</f>
        <v>1</v>
      </c>
      <c r="J129" s="178" t="str">
        <f>IF(舰娘装备数据!$M129 &lt;&gt; 0,舰娘装备数据!$M129,"")</f>
        <v/>
      </c>
      <c r="K129" s="43">
        <f>IF(舰娘装备数据!$N129 &lt;&gt; 0,舰娘装备数据!$N129,"")</f>
        <v>1</v>
      </c>
      <c r="L129" s="52" t="str">
        <f>IF(舰娘装备数据!$O129 &lt;&gt; 0,舰娘装备数据!$O129,"")</f>
        <v/>
      </c>
      <c r="M129" s="41" t="str">
        <f>IF(舰娘装备数据!$Q129 &lt;&gt; 0,舰娘装备数据!$Q129,"")</f>
        <v/>
      </c>
      <c r="N129" s="172" t="str">
        <f>IF(舰娘装备数据!$R129 &lt;&gt; 0,舰娘装备数据!$R129,"")</f>
        <v/>
      </c>
      <c r="O129" s="217" t="str">
        <f>IF(舰娘装备数据!$S129 &lt;&gt; 0,VLOOKUP(舰娘装备数据!$S129,数据转换_射程,2,0),"")</f>
        <v>短</v>
      </c>
      <c r="P129" s="32">
        <f>IF(舰娘装备数据!$U129 &lt;&gt; 0,舰娘装备数据!$U129,"")</f>
        <v>2</v>
      </c>
      <c r="Q129" s="180">
        <f>IF(舰娘装备数据!$V129 &lt;&gt; 0,舰娘装备数据!$V129,"")</f>
        <v>2</v>
      </c>
      <c r="R129" s="52">
        <f>IF(舰娘装备数据!$W129 &lt;&gt; 0,舰娘装备数据!$W129,"")</f>
        <v>1</v>
      </c>
      <c r="S129" s="224" t="str">
        <f>IF(舰娘装备数据!$X129 &lt;&gt; 0,舰娘装备数据!$X129,"")</f>
        <v/>
      </c>
    </row>
    <row r="130" spans="2:19">
      <c r="B130" s="113">
        <f>舰娘装备数据!$B130</f>
        <v>126</v>
      </c>
      <c r="C130" s="34" t="str">
        <f>舰娘装备数据!$D130</f>
        <v>WG42 (Wurfgerat 42)</v>
      </c>
      <c r="D130" s="251">
        <f>舰娘装备数据!$T130</f>
        <v>4</v>
      </c>
      <c r="E130" s="253" t="str">
        <f>VLOOKUP(舰娘装备数据!$G130,数据转换_装备种3,2,0)</f>
        <v>対地装備</v>
      </c>
      <c r="F130" s="199">
        <f>IF(舰娘装备数据!$I130 &lt;&gt; 0,舰娘装备数据!$I130,"")</f>
        <v>1</v>
      </c>
      <c r="G130" s="176" t="str">
        <f>IF(舰娘装备数据!$J130 &lt;&gt; 0,舰娘装备数据!$J130,"")</f>
        <v/>
      </c>
      <c r="H130" s="189" t="str">
        <f>IF(舰娘装备数据!$K130 &lt;&gt; 0,舰娘装备数据!$K130,"")</f>
        <v/>
      </c>
      <c r="I130" s="181">
        <f>IF(舰娘装备数据!$L130 &lt;&gt; 0,舰娘装备数据!$L130,"")</f>
        <v>-1</v>
      </c>
      <c r="J130" s="178" t="str">
        <f>IF(舰娘装备数据!$M130 &lt;&gt; 0,舰娘装备数据!$M130,"")</f>
        <v/>
      </c>
      <c r="K130" s="43" t="str">
        <f>IF(舰娘装备数据!$N130 &lt;&gt; 0,舰娘装备数据!$N130,"")</f>
        <v/>
      </c>
      <c r="L130" s="52" t="str">
        <f>IF(舰娘装备数据!$O130 &lt;&gt; 0,舰娘装备数据!$O130,"")</f>
        <v/>
      </c>
      <c r="M130" s="41" t="str">
        <f>IF(舰娘装备数据!$Q130 &lt;&gt; 0,舰娘装备数据!$Q130,"")</f>
        <v/>
      </c>
      <c r="N130" s="172" t="str">
        <f>IF(舰娘装备数据!$R130 &lt;&gt; 0,舰娘装备数据!$R130,"")</f>
        <v/>
      </c>
      <c r="O130" s="217" t="str">
        <f>IF(舰娘装备数据!$S130 &lt;&gt; 0,VLOOKUP(舰娘装备数据!$S130,数据转换_射程,2,0),"")</f>
        <v>短</v>
      </c>
      <c r="P130" s="32">
        <f>IF(舰娘装备数据!$U130 &lt;&gt; 0,舰娘装备数据!$U130,"")</f>
        <v>1</v>
      </c>
      <c r="Q130" s="180">
        <f>IF(舰娘装备数据!$V130 &lt;&gt; 0,舰娘装备数据!$V130,"")</f>
        <v>4</v>
      </c>
      <c r="R130" s="52">
        <f>IF(舰娘装备数据!$W130 &lt;&gt; 0,舰娘装备数据!$W130,"")</f>
        <v>2</v>
      </c>
      <c r="S130" s="224">
        <f>IF(舰娘装备数据!$X130 &lt;&gt; 0,舰娘装备数据!$X130,"")</f>
        <v>1</v>
      </c>
    </row>
    <row r="131" spans="2:19">
      <c r="B131" s="113">
        <f>舰娘装备数据!$B131</f>
        <v>127</v>
      </c>
      <c r="C131" s="34" t="str">
        <f>舰娘装备数据!$D131</f>
        <v>試製FaT仕様九五式酸素魚雷改</v>
      </c>
      <c r="D131" s="251">
        <f>舰娘装备数据!$T131</f>
        <v>5</v>
      </c>
      <c r="E131" s="253" t="str">
        <f>VLOOKUP(舰娘装备数据!$G131,数据转换_装备种3,2,0)</f>
        <v>潜水艦魚雷</v>
      </c>
      <c r="F131" s="199" t="str">
        <f>IF(舰娘装备数据!$I131 &lt;&gt; 0,舰娘装备数据!$I131,"")</f>
        <v/>
      </c>
      <c r="G131" s="176">
        <f>IF(舰娘装备数据!$J131 &lt;&gt; 0,舰娘装备数据!$J131,"")</f>
        <v>14</v>
      </c>
      <c r="H131" s="189" t="str">
        <f>IF(舰娘装备数据!$K131 &lt;&gt; 0,舰娘装备数据!$K131,"")</f>
        <v/>
      </c>
      <c r="I131" s="181" t="str">
        <f>IF(舰娘装备数据!$L131 &lt;&gt; 0,舰娘装备数据!$L131,"")</f>
        <v/>
      </c>
      <c r="J131" s="178" t="str">
        <f>IF(舰娘装备数据!$M131 &lt;&gt; 0,舰娘装备数据!$M131,"")</f>
        <v/>
      </c>
      <c r="K131" s="43">
        <f>IF(舰娘装备数据!$N131 &lt;&gt; 0,舰娘装备数据!$N131,"")</f>
        <v>2</v>
      </c>
      <c r="L131" s="52" t="str">
        <f>IF(舰娘装备数据!$O131 &lt;&gt; 0,舰娘装备数据!$O131,"")</f>
        <v/>
      </c>
      <c r="M131" s="41">
        <f>IF(舰娘装备数据!$Q131 &lt;&gt; 0,舰娘装备数据!$Q131,"")</f>
        <v>7</v>
      </c>
      <c r="N131" s="172" t="str">
        <f>IF(舰娘装备数据!$R131 &lt;&gt; 0,舰娘装备数据!$R131,"")</f>
        <v/>
      </c>
      <c r="O131" s="217" t="str">
        <f>IF(舰娘装备数据!$S131 &lt;&gt; 0,VLOOKUP(舰娘装备数据!$S131,数据转换_射程,2,0),"")</f>
        <v>短</v>
      </c>
      <c r="P131" s="32">
        <f>IF(舰娘装备数据!$U131 &lt;&gt; 0,舰娘装备数据!$U131,"")</f>
        <v>2</v>
      </c>
      <c r="Q131" s="180">
        <f>IF(舰娘装备数据!$V131 &lt;&gt; 0,舰娘装备数据!$V131,"")</f>
        <v>2</v>
      </c>
      <c r="R131" s="52">
        <f>IF(舰娘装备数据!$W131 &lt;&gt; 0,舰娘装备数据!$W131,"")</f>
        <v>1</v>
      </c>
      <c r="S131" s="224">
        <f>IF(舰娘装备数据!$X131 &lt;&gt; 0,舰娘装备数据!$X131,"")</f>
        <v>1</v>
      </c>
    </row>
    <row r="132" spans="2:19">
      <c r="B132" s="113">
        <f>舰娘装备数据!$B132</f>
        <v>128</v>
      </c>
      <c r="C132" s="34" t="str">
        <f>舰娘装备数据!$D132</f>
        <v>試製51cm連装砲</v>
      </c>
      <c r="D132" s="251">
        <f>舰娘装备数据!$T132</f>
        <v>5</v>
      </c>
      <c r="E132" s="253" t="str">
        <f>VLOOKUP(舰娘装备数据!$G132,数据转换_装备种3,2,0)</f>
        <v>大口径主砲</v>
      </c>
      <c r="F132" s="199">
        <f>IF(舰娘装备数据!$I132 &lt;&gt; 0,舰娘装备数据!$I132,"")</f>
        <v>30</v>
      </c>
      <c r="G132" s="176" t="str">
        <f>IF(舰娘装备数据!$J132 &lt;&gt; 0,舰娘装备数据!$J132,"")</f>
        <v/>
      </c>
      <c r="H132" s="189">
        <f>IF(舰娘装备数据!$K132 &lt;&gt; 0,舰娘装备数据!$K132,"")</f>
        <v>5</v>
      </c>
      <c r="I132" s="181" t="str">
        <f>IF(舰娘装备数据!$L132 &lt;&gt; 0,舰娘装备数据!$L132,"")</f>
        <v/>
      </c>
      <c r="J132" s="178" t="str">
        <f>IF(舰娘装备数据!$M132 &lt;&gt; 0,舰娘装备数据!$M132,"")</f>
        <v/>
      </c>
      <c r="K132" s="43">
        <f>IF(舰娘装备数据!$N132 &lt;&gt; 0,舰娘装备数据!$N132,"")</f>
        <v>-1</v>
      </c>
      <c r="L132" s="52" t="str">
        <f>IF(舰娘装备数据!$O132 &lt;&gt; 0,舰娘装备数据!$O132,"")</f>
        <v/>
      </c>
      <c r="M132" s="41">
        <f>IF(舰娘装备数据!$Q132 &lt;&gt; 0,舰娘装备数据!$Q132,"")</f>
        <v>1</v>
      </c>
      <c r="N132" s="172" t="str">
        <f>IF(舰娘装备数据!$R132 &lt;&gt; 0,舰娘装备数据!$R132,"")</f>
        <v/>
      </c>
      <c r="O132" s="217" t="str">
        <f>IF(舰娘装备数据!$S132 &lt;&gt; 0,VLOOKUP(舰娘装备数据!$S132,数据转换_射程,2,0),"")</f>
        <v>超長</v>
      </c>
      <c r="P132" s="32" t="str">
        <f>IF(舰娘装备数据!$U132 &lt;&gt; 0,舰娘装备数据!$U132,"")</f>
        <v/>
      </c>
      <c r="Q132" s="180">
        <f>IF(舰娘装备数据!$V132 &lt;&gt; 0,舰娘装备数据!$V132,"")</f>
        <v>30</v>
      </c>
      <c r="R132" s="52">
        <f>IF(舰娘装备数据!$W132 &lt;&gt; 0,舰娘装备数据!$W132,"")</f>
        <v>28</v>
      </c>
      <c r="S132" s="224" t="str">
        <f>IF(舰娘装备数据!$X132 &lt;&gt; 0,舰娘装备数据!$X132,"")</f>
        <v/>
      </c>
    </row>
    <row r="133" spans="2:19">
      <c r="B133" s="113">
        <f>舰娘装备数据!$B133</f>
        <v>129</v>
      </c>
      <c r="C133" s="34" t="str">
        <f>舰娘装备数据!$D133</f>
        <v>熟練見張員</v>
      </c>
      <c r="D133" s="251">
        <f>舰娘装备数据!$T133</f>
        <v>3</v>
      </c>
      <c r="E133" s="253" t="str">
        <f>VLOOKUP(舰娘装备数据!$G133,数据转换_装备种3,2,0)</f>
        <v>水上艦要員</v>
      </c>
      <c r="F133" s="199" t="str">
        <f>IF(舰娘装备数据!$I133 &lt;&gt; 0,舰娘装备数据!$I133,"")</f>
        <v/>
      </c>
      <c r="G133" s="176" t="str">
        <f>IF(舰娘装备数据!$J133 &lt;&gt; 0,舰娘装备数据!$J133,"")</f>
        <v/>
      </c>
      <c r="H133" s="189">
        <f>IF(舰娘装备数据!$K133 &lt;&gt; 0,舰娘装备数据!$K133,"")</f>
        <v>1</v>
      </c>
      <c r="I133" s="181" t="str">
        <f>IF(舰娘装备数据!$L133 &lt;&gt; 0,舰娘装备数据!$L133,"")</f>
        <v/>
      </c>
      <c r="J133" s="178" t="str">
        <f>IF(舰娘装备数据!$M133 &lt;&gt; 0,舰娘装备数据!$M133,"")</f>
        <v/>
      </c>
      <c r="K133" s="43">
        <f>IF(舰娘装备数据!$N133 &lt;&gt; 0,舰娘装备数据!$N133,"")</f>
        <v>3</v>
      </c>
      <c r="L133" s="52">
        <f>IF(舰娘装备数据!$O133 &lt;&gt; 0,舰娘装备数据!$O133,"")</f>
        <v>2</v>
      </c>
      <c r="M133" s="41">
        <f>IF(舰娘装备数据!$Q133 &lt;&gt; 0,舰娘装备数据!$Q133,"")</f>
        <v>2</v>
      </c>
      <c r="N133" s="172" t="str">
        <f>IF(舰娘装备数据!$R133 &lt;&gt; 0,舰娘装备数据!$R133,"")</f>
        <v/>
      </c>
      <c r="O133" s="217" t="str">
        <f>IF(舰娘装备数据!$S133 &lt;&gt; 0,VLOOKUP(舰娘装备数据!$S133,数据转换_射程,2,0),"")</f>
        <v/>
      </c>
      <c r="P133" s="32">
        <f>IF(舰娘装备数据!$U133 &lt;&gt; 0,舰娘装备数据!$U133,"")</f>
        <v>1</v>
      </c>
      <c r="Q133" s="180" t="str">
        <f>IF(舰娘装备数据!$V133 &lt;&gt; 0,舰娘装备数据!$V133,"")</f>
        <v/>
      </c>
      <c r="R133" s="52" t="str">
        <f>IF(舰娘装备数据!$W133 &lt;&gt; 0,舰娘装备数据!$W133,"")</f>
        <v/>
      </c>
      <c r="S133" s="224" t="str">
        <f>IF(舰娘装备数据!$X133 &lt;&gt; 0,舰娘装备数据!$X133,"")</f>
        <v/>
      </c>
    </row>
    <row r="134" spans="2:19">
      <c r="B134" s="113">
        <f>舰娘装备数据!$B134</f>
        <v>130</v>
      </c>
      <c r="C134" s="34" t="str">
        <f>舰娘装备数据!$D134</f>
        <v>12.7cm高角砲+高射装置</v>
      </c>
      <c r="D134" s="251">
        <f>舰娘装备数据!$T134</f>
        <v>3</v>
      </c>
      <c r="E134" s="253" t="str">
        <f>VLOOKUP(舰娘装备数据!$G134,数据转换_装备种3,2,0)</f>
        <v>副砲</v>
      </c>
      <c r="F134" s="199">
        <f>IF(舰娘装备数据!$I134 &lt;&gt; 0,舰娘装备数据!$I134,"")</f>
        <v>1</v>
      </c>
      <c r="G134" s="176" t="str">
        <f>IF(舰娘装备数据!$J134 &lt;&gt; 0,舰娘装备数据!$J134,"")</f>
        <v/>
      </c>
      <c r="H134" s="189">
        <f>IF(舰娘装备数据!$K134 &lt;&gt; 0,舰娘装备数据!$K134,"")</f>
        <v>8</v>
      </c>
      <c r="I134" s="181" t="str">
        <f>IF(舰娘装备数据!$L134 &lt;&gt; 0,舰娘装备数据!$L134,"")</f>
        <v/>
      </c>
      <c r="J134" s="178" t="str">
        <f>IF(舰娘装备数据!$M134 &lt;&gt; 0,舰娘装备数据!$M134,"")</f>
        <v/>
      </c>
      <c r="K134" s="43">
        <f>IF(舰娘装备数据!$N134 &lt;&gt; 0,舰娘装备数据!$N134,"")</f>
        <v>1</v>
      </c>
      <c r="L134" s="52" t="str">
        <f>IF(舰娘装备数据!$O134 &lt;&gt; 0,舰娘装备数据!$O134,"")</f>
        <v/>
      </c>
      <c r="M134" s="41">
        <f>IF(舰娘装备数据!$Q134 &lt;&gt; 0,舰娘装备数据!$Q134,"")</f>
        <v>1</v>
      </c>
      <c r="N134" s="172" t="str">
        <f>IF(舰娘装备数据!$R134 &lt;&gt; 0,舰娘装备数据!$R134,"")</f>
        <v/>
      </c>
      <c r="O134" s="217" t="str">
        <f>IF(舰娘装备数据!$S134 &lt;&gt; 0,VLOOKUP(舰娘装备数据!$S134,数据转换_射程,2,0),"")</f>
        <v>短</v>
      </c>
      <c r="P134" s="32" t="str">
        <f>IF(舰娘装备数据!$U134 &lt;&gt; 0,舰娘装备数据!$U134,"")</f>
        <v/>
      </c>
      <c r="Q134" s="180">
        <f>IF(舰娘装备数据!$V134 &lt;&gt; 0,舰娘装备数据!$V134,"")</f>
        <v>2</v>
      </c>
      <c r="R134" s="52">
        <f>IF(舰娘装备数据!$W134 &lt;&gt; 0,舰娘装备数据!$W134,"")</f>
        <v>3</v>
      </c>
      <c r="S134" s="224">
        <f>IF(舰娘装备数据!$X134 &lt;&gt; 0,舰娘装备数据!$X134,"")</f>
        <v>2</v>
      </c>
    </row>
    <row r="135" spans="2:19">
      <c r="B135" s="113">
        <f>舰娘装备数据!$B135</f>
        <v>131</v>
      </c>
      <c r="C135" s="34" t="str">
        <f>舰娘装备数据!$D135</f>
        <v>25mm三連装機銃 集中配備</v>
      </c>
      <c r="D135" s="251">
        <f>舰娘装备数据!$T135</f>
        <v>3</v>
      </c>
      <c r="E135" s="253" t="str">
        <f>VLOOKUP(舰娘装备数据!$G135,数据转换_装备种3,2,0)</f>
        <v>対空機銃</v>
      </c>
      <c r="F135" s="199" t="str">
        <f>IF(舰娘装备数据!$I135 &lt;&gt; 0,舰娘装备数据!$I135,"")</f>
        <v/>
      </c>
      <c r="G135" s="176" t="str">
        <f>IF(舰娘装备数据!$J135 &lt;&gt; 0,舰娘装备数据!$J135,"")</f>
        <v/>
      </c>
      <c r="H135" s="189">
        <f>IF(舰娘装备数据!$K135 &lt;&gt; 0,舰娘装备数据!$K135,"")</f>
        <v>9</v>
      </c>
      <c r="I135" s="181" t="str">
        <f>IF(舰娘装备数据!$L135 &lt;&gt; 0,舰娘装备数据!$L135,"")</f>
        <v/>
      </c>
      <c r="J135" s="178" t="str">
        <f>IF(舰娘装备数据!$M135 &lt;&gt; 0,舰娘装备数据!$M135,"")</f>
        <v/>
      </c>
      <c r="K135" s="43">
        <f>IF(舰娘装备数据!$N135 &lt;&gt; 0,舰娘装备数据!$N135,"")</f>
        <v>1</v>
      </c>
      <c r="L135" s="52" t="str">
        <f>IF(舰娘装备数据!$O135 &lt;&gt; 0,舰娘装备数据!$O135,"")</f>
        <v/>
      </c>
      <c r="M135" s="41" t="str">
        <f>IF(舰娘装备数据!$Q135 &lt;&gt; 0,舰娘装备数据!$Q135,"")</f>
        <v/>
      </c>
      <c r="N135" s="172" t="str">
        <f>IF(舰娘装备数据!$R135 &lt;&gt; 0,舰娘装备数据!$R135,"")</f>
        <v/>
      </c>
      <c r="O135" s="217" t="str">
        <f>IF(舰娘装备数据!$S135 &lt;&gt; 0,VLOOKUP(舰娘装备数据!$S135,数据转换_射程,2,0),"")</f>
        <v/>
      </c>
      <c r="P135" s="32" t="str">
        <f>IF(舰娘装备数据!$U135 &lt;&gt; 0,舰娘装备数据!$U135,"")</f>
        <v/>
      </c>
      <c r="Q135" s="180">
        <f>IF(舰娘装备数据!$V135 &lt;&gt; 0,舰娘装备数据!$V135,"")</f>
        <v>5</v>
      </c>
      <c r="R135" s="52">
        <f>IF(舰娘装备数据!$W135 &lt;&gt; 0,舰娘装备数据!$W135,"")</f>
        <v>2</v>
      </c>
      <c r="S135" s="224">
        <f>IF(舰娘装备数据!$X135 &lt;&gt; 0,舰娘装备数据!$X135,"")</f>
        <v>1</v>
      </c>
    </row>
    <row r="136" spans="2:19">
      <c r="B136" s="113">
        <f>舰娘装备数据!$B136</f>
        <v>132</v>
      </c>
      <c r="C136" s="34" t="str">
        <f>舰娘装备数据!$D136</f>
        <v>零式水中聴音機</v>
      </c>
      <c r="D136" s="251">
        <f>舰娘装备数据!$T136</f>
        <v>3</v>
      </c>
      <c r="E136" s="253" t="str">
        <f>VLOOKUP(舰娘装备数据!$G136,数据转换_装备种3,2,0)</f>
        <v>大型ソナー</v>
      </c>
      <c r="F136" s="199" t="str">
        <f>IF(舰娘装备数据!$I136 &lt;&gt; 0,舰娘装备数据!$I136,"")</f>
        <v/>
      </c>
      <c r="G136" s="176" t="str">
        <f>IF(舰娘装备数据!$J136 &lt;&gt; 0,舰娘装备数据!$J136,"")</f>
        <v/>
      </c>
      <c r="H136" s="189" t="str">
        <f>IF(舰娘装备数据!$K136 &lt;&gt; 0,舰娘装备数据!$K136,"")</f>
        <v/>
      </c>
      <c r="I136" s="181" t="str">
        <f>IF(舰娘装备数据!$L136 &lt;&gt; 0,舰娘装备数据!$L136,"")</f>
        <v/>
      </c>
      <c r="J136" s="178">
        <f>IF(舰娘装备数据!$M136 &lt;&gt; 0,舰娘装备数据!$M136,"")</f>
        <v>11</v>
      </c>
      <c r="K136" s="43">
        <f>IF(舰娘装备数据!$N136 &lt;&gt; 0,舰娘装备数据!$N136,"")</f>
        <v>1</v>
      </c>
      <c r="L136" s="52">
        <f>IF(舰娘装备数据!$O136 &lt;&gt; 0,舰娘装备数据!$O136,"")</f>
        <v>1</v>
      </c>
      <c r="M136" s="41">
        <f>IF(舰娘装备数据!$Q136 &lt;&gt; 0,舰娘装备数据!$Q136,"")</f>
        <v>1</v>
      </c>
      <c r="N136" s="172" t="str">
        <f>IF(舰娘装备数据!$R136 &lt;&gt; 0,舰娘装备数据!$R136,"")</f>
        <v/>
      </c>
      <c r="O136" s="217" t="str">
        <f>IF(舰娘装备数据!$S136 &lt;&gt; 0,VLOOKUP(舰娘装备数据!$S136,数据转换_射程,2,0),"")</f>
        <v/>
      </c>
      <c r="P136" s="32" t="str">
        <f>IF(舰娘装备数据!$U136 &lt;&gt; 0,舰娘装备数据!$U136,"")</f>
        <v/>
      </c>
      <c r="Q136" s="180" t="str">
        <f>IF(舰娘装备数据!$V136 &lt;&gt; 0,舰娘装备数据!$V136,"")</f>
        <v/>
      </c>
      <c r="R136" s="52">
        <f>IF(舰娘装备数据!$W136 &lt;&gt; 0,舰娘装备数据!$W136,"")</f>
        <v>3</v>
      </c>
      <c r="S136" s="224">
        <f>IF(舰娘装备数据!$X136 &lt;&gt; 0,舰娘装备数据!$X136,"")</f>
        <v>3</v>
      </c>
    </row>
    <row r="137" spans="2:19">
      <c r="B137" s="113">
        <f>舰娘装备数据!$B137</f>
        <v>133</v>
      </c>
      <c r="C137" s="34" t="str">
        <f>舰娘装备数据!$D137</f>
        <v>381mm/50 三連装砲</v>
      </c>
      <c r="D137" s="251">
        <f>舰娘装备数据!$T137</f>
        <v>4</v>
      </c>
      <c r="E137" s="253" t="str">
        <f>VLOOKUP(舰娘装备数据!$G137,数据转换_装备种3,2,0)</f>
        <v>大口径主砲</v>
      </c>
      <c r="F137" s="199">
        <f>IF(舰娘装备数据!$I137 &lt;&gt; 0,舰娘装备数据!$I137,"")</f>
        <v>20</v>
      </c>
      <c r="G137" s="176" t="str">
        <f>IF(舰娘装备数据!$J137 &lt;&gt; 0,舰娘装备数据!$J137,"")</f>
        <v/>
      </c>
      <c r="H137" s="189">
        <f>IF(舰娘装备数据!$K137 &lt;&gt; 0,舰娘装备数据!$K137,"")</f>
        <v>2</v>
      </c>
      <c r="I137" s="181" t="str">
        <f>IF(舰娘装备数据!$L137 &lt;&gt; 0,舰娘装备数据!$L137,"")</f>
        <v/>
      </c>
      <c r="J137" s="178" t="str">
        <f>IF(舰娘装备数据!$M137 &lt;&gt; 0,舰娘装备数据!$M137,"")</f>
        <v/>
      </c>
      <c r="K137" s="43">
        <f>IF(舰娘装备数据!$N137 &lt;&gt; 0,舰娘装备数据!$N137,"")</f>
        <v>-1</v>
      </c>
      <c r="L137" s="52" t="str">
        <f>IF(舰娘装备数据!$O137 &lt;&gt; 0,舰娘装备数据!$O137,"")</f>
        <v/>
      </c>
      <c r="M137" s="41">
        <f>IF(舰娘装备数据!$Q137 &lt;&gt; 0,舰娘装备数据!$Q137,"")</f>
        <v>-3</v>
      </c>
      <c r="N137" s="172" t="str">
        <f>IF(舰娘装备数据!$R137 &lt;&gt; 0,舰娘装备数据!$R137,"")</f>
        <v/>
      </c>
      <c r="O137" s="217" t="str">
        <f>IF(舰娘装备数据!$S137 &lt;&gt; 0,VLOOKUP(舰娘装备数据!$S137,数据转换_射程,2,0),"")</f>
        <v>超長</v>
      </c>
      <c r="P137" s="32" t="str">
        <f>IF(舰娘装备数据!$U137 &lt;&gt; 0,舰娘装备数据!$U137,"")</f>
        <v/>
      </c>
      <c r="Q137" s="180">
        <f>IF(舰娘装备数据!$V137 &lt;&gt; 0,舰娘装备数据!$V137,"")</f>
        <v>16</v>
      </c>
      <c r="R137" s="52">
        <f>IF(舰娘装备数据!$W137 &lt;&gt; 0,舰娘装备数据!$W137,"")</f>
        <v>21</v>
      </c>
      <c r="S137" s="224" t="str">
        <f>IF(舰娘装备数据!$X137 &lt;&gt; 0,舰娘装备数据!$X137,"")</f>
        <v/>
      </c>
    </row>
    <row r="138" spans="2:19">
      <c r="B138" s="113">
        <f>舰娘装备数据!$B138</f>
        <v>134</v>
      </c>
      <c r="C138" s="34" t="str">
        <f>舰娘装备数据!$D138</f>
        <v>OTO 152mm三連装速射砲</v>
      </c>
      <c r="D138" s="251">
        <f>舰娘装备数据!$T138</f>
        <v>3</v>
      </c>
      <c r="E138" s="253" t="str">
        <f>VLOOKUP(舰娘装备数据!$G138,数据转换_装备种3,2,0)</f>
        <v>副砲</v>
      </c>
      <c r="F138" s="199">
        <f>IF(舰娘装备数据!$I138 &lt;&gt; 0,舰娘装备数据!$I138,"")</f>
        <v>8</v>
      </c>
      <c r="G138" s="176" t="str">
        <f>IF(舰娘装备数据!$J138 &lt;&gt; 0,舰娘装备数据!$J138,"")</f>
        <v/>
      </c>
      <c r="H138" s="189">
        <f>IF(舰娘装备数据!$K138 &lt;&gt; 0,舰娘装备数据!$K138,"")</f>
        <v>2</v>
      </c>
      <c r="I138" s="181">
        <f>IF(舰娘装备数据!$L138 &lt;&gt; 0,舰娘装备数据!$L138,"")</f>
        <v>1</v>
      </c>
      <c r="J138" s="178" t="str">
        <f>IF(舰娘装备数据!$M138 &lt;&gt; 0,舰娘装备数据!$M138,"")</f>
        <v/>
      </c>
      <c r="K138" s="43" t="str">
        <f>IF(舰娘装备数据!$N138 &lt;&gt; 0,舰娘装备数据!$N138,"")</f>
        <v/>
      </c>
      <c r="L138" s="52" t="str">
        <f>IF(舰娘装备数据!$O138 &lt;&gt; 0,舰娘装备数据!$O138,"")</f>
        <v/>
      </c>
      <c r="M138" s="41">
        <f>IF(舰娘装备数据!$Q138 &lt;&gt; 0,舰娘装备数据!$Q138,"")</f>
        <v>1</v>
      </c>
      <c r="N138" s="172" t="str">
        <f>IF(舰娘装备数据!$R138 &lt;&gt; 0,舰娘装备数据!$R138,"")</f>
        <v/>
      </c>
      <c r="O138" s="217" t="str">
        <f>IF(舰娘装备数据!$S138 &lt;&gt; 0,VLOOKUP(舰娘装备数据!$S138,数据转换_射程,2,0),"")</f>
        <v>中</v>
      </c>
      <c r="P138" s="32" t="str">
        <f>IF(舰娘装备数据!$U138 &lt;&gt; 0,舰娘装备数据!$U138,"")</f>
        <v/>
      </c>
      <c r="Q138" s="180">
        <f>IF(舰娘装备数据!$V138 &lt;&gt; 0,舰娘装备数据!$V138,"")</f>
        <v>2</v>
      </c>
      <c r="R138" s="52">
        <f>IF(舰娘装备数据!$W138 &lt;&gt; 0,舰娘装备数据!$W138,"")</f>
        <v>5</v>
      </c>
      <c r="S138" s="224" t="str">
        <f>IF(舰娘装备数据!$X138 &lt;&gt; 0,舰娘装备数据!$X138,"")</f>
        <v/>
      </c>
    </row>
    <row r="139" spans="2:19">
      <c r="B139" s="113">
        <f>舰娘装备数据!$B139</f>
        <v>135</v>
      </c>
      <c r="C139" s="34" t="str">
        <f>舰娘装备数据!$D139</f>
        <v>90mm単装高角砲</v>
      </c>
      <c r="D139" s="251">
        <f>舰娘装备数据!$T139</f>
        <v>3</v>
      </c>
      <c r="E139" s="253" t="str">
        <f>VLOOKUP(舰娘装备数据!$G139,数据转换_装备种3,2,0)</f>
        <v>副砲</v>
      </c>
      <c r="F139" s="199">
        <f>IF(舰娘装备数据!$I139 &lt;&gt; 0,舰娘装备数据!$I139,"")</f>
        <v>1</v>
      </c>
      <c r="G139" s="176" t="str">
        <f>IF(舰娘装备数据!$J139 &lt;&gt; 0,舰娘装备数据!$J139,"")</f>
        <v/>
      </c>
      <c r="H139" s="189">
        <f>IF(舰娘装备数据!$K139 &lt;&gt; 0,舰娘装备数据!$K139,"")</f>
        <v>8</v>
      </c>
      <c r="I139" s="181" t="str">
        <f>IF(舰娘装备数据!$L139 &lt;&gt; 0,舰娘装备数据!$L139,"")</f>
        <v/>
      </c>
      <c r="J139" s="178" t="str">
        <f>IF(舰娘装备数据!$M139 &lt;&gt; 0,舰娘装备数据!$M139,"")</f>
        <v/>
      </c>
      <c r="K139" s="43" t="str">
        <f>IF(舰娘装备数据!$N139 &lt;&gt; 0,舰娘装备数据!$N139,"")</f>
        <v/>
      </c>
      <c r="L139" s="52" t="str">
        <f>IF(舰娘装备数据!$O139 &lt;&gt; 0,舰娘装备数据!$O139,"")</f>
        <v/>
      </c>
      <c r="M139" s="41">
        <f>IF(舰娘装备数据!$Q139 &lt;&gt; 0,舰娘装备数据!$Q139,"")</f>
        <v>1</v>
      </c>
      <c r="N139" s="172" t="str">
        <f>IF(舰娘装备数据!$R139 &lt;&gt; 0,舰娘装备数据!$R139,"")</f>
        <v/>
      </c>
      <c r="O139" s="217" t="str">
        <f>IF(舰娘装备数据!$S139 &lt;&gt; 0,VLOOKUP(舰娘装备数据!$S139,数据转换_射程,2,0),"")</f>
        <v>短</v>
      </c>
      <c r="P139" s="32" t="str">
        <f>IF(舰娘装备数据!$U139 &lt;&gt; 0,舰娘装备数据!$U139,"")</f>
        <v/>
      </c>
      <c r="Q139" s="180">
        <f>IF(舰娘装备数据!$V139 &lt;&gt; 0,舰娘装备数据!$V139,"")</f>
        <v>1</v>
      </c>
      <c r="R139" s="52">
        <f>IF(舰娘装备数据!$W139 &lt;&gt; 0,舰娘装备数据!$W139,"")</f>
        <v>3</v>
      </c>
      <c r="S139" s="224" t="str">
        <f>IF(舰娘装备数据!$X139 &lt;&gt; 0,舰娘装备数据!$X139,"")</f>
        <v/>
      </c>
    </row>
    <row r="140" spans="2:19">
      <c r="B140" s="113">
        <f>舰娘装备数据!$B140</f>
        <v>136</v>
      </c>
      <c r="C140" s="34" t="str">
        <f>舰娘装备数据!$D140</f>
        <v>プリエーゼ式水中防御隔壁</v>
      </c>
      <c r="D140" s="251">
        <f>舰娘装备数据!$T140</f>
        <v>3</v>
      </c>
      <c r="E140" s="253" t="str">
        <f>VLOOKUP(舰娘装备数据!$G140,数据转换_装备种3,2,0)</f>
        <v>追加装甲(大型)</v>
      </c>
      <c r="F140" s="199" t="str">
        <f>IF(舰娘装备数据!$I140 &lt;&gt; 0,舰娘装备数据!$I140,"")</f>
        <v/>
      </c>
      <c r="G140" s="176" t="str">
        <f>IF(舰娘装备数据!$J140 &lt;&gt; 0,舰娘装备数据!$J140,"")</f>
        <v/>
      </c>
      <c r="H140" s="189" t="str">
        <f>IF(舰娘装备数据!$K140 &lt;&gt; 0,舰娘装备数据!$K140,"")</f>
        <v/>
      </c>
      <c r="I140" s="181">
        <f>IF(舰娘装备数据!$L140 &lt;&gt; 0,舰娘装备数据!$L140,"")</f>
        <v>7</v>
      </c>
      <c r="J140" s="178" t="str">
        <f>IF(舰娘装备数据!$M140 &lt;&gt; 0,舰娘装备数据!$M140,"")</f>
        <v/>
      </c>
      <c r="K140" s="43">
        <f>IF(舰娘装备数据!$N140 &lt;&gt; 0,舰娘装备数据!$N140,"")</f>
        <v>-1</v>
      </c>
      <c r="L140" s="52" t="str">
        <f>IF(舰娘装备数据!$O140 &lt;&gt; 0,舰娘装备数据!$O140,"")</f>
        <v/>
      </c>
      <c r="M140" s="41" t="str">
        <f>IF(舰娘装备数据!$Q140 &lt;&gt; 0,舰娘装备数据!$Q140,"")</f>
        <v/>
      </c>
      <c r="N140" s="172" t="str">
        <f>IF(舰娘装备数据!$R140 &lt;&gt; 0,舰娘装备数据!$R140,"")</f>
        <v/>
      </c>
      <c r="O140" s="217" t="str">
        <f>IF(舰娘装备数据!$S140 &lt;&gt; 0,VLOOKUP(舰娘装备数据!$S140,数据转换_射程,2,0),"")</f>
        <v/>
      </c>
      <c r="P140" s="32" t="str">
        <f>IF(舰娘装备数据!$U140 &lt;&gt; 0,舰娘装备数据!$U140,"")</f>
        <v/>
      </c>
      <c r="Q140" s="180" t="str">
        <f>IF(舰娘装备数据!$V140 &lt;&gt; 0,舰娘装备数据!$V140,"")</f>
        <v/>
      </c>
      <c r="R140" s="52">
        <f>IF(舰娘装备数据!$W140 &lt;&gt; 0,舰娘装备数据!$W140,"")</f>
        <v>24</v>
      </c>
      <c r="S140" s="224">
        <f>IF(舰娘装备数据!$X140 &lt;&gt; 0,舰娘装备数据!$X140,"")</f>
        <v>4</v>
      </c>
    </row>
    <row r="141" spans="2:19">
      <c r="B141" s="113">
        <f>舰娘装备数据!$B141</f>
        <v>137</v>
      </c>
      <c r="C141" s="34" t="str">
        <f>舰娘装备数据!$D141</f>
        <v>381mm/50 三連装砲改</v>
      </c>
      <c r="D141" s="251">
        <f>舰娘装备数据!$T141</f>
        <v>5</v>
      </c>
      <c r="E141" s="253" t="str">
        <f>VLOOKUP(舰娘装备数据!$G141,数据转换_装备种3,2,0)</f>
        <v>大口径主砲</v>
      </c>
      <c r="F141" s="199">
        <f>IF(舰娘装备数据!$I141 &lt;&gt; 0,舰娘装备数据!$I141,"")</f>
        <v>21</v>
      </c>
      <c r="G141" s="176" t="str">
        <f>IF(舰娘装备数据!$J141 &lt;&gt; 0,舰娘装备数据!$J141,"")</f>
        <v/>
      </c>
      <c r="H141" s="189">
        <f>IF(舰娘装备数据!$K141 &lt;&gt; 0,舰娘装备数据!$K141,"")</f>
        <v>4</v>
      </c>
      <c r="I141" s="181" t="str">
        <f>IF(舰娘装备数据!$L141 &lt;&gt; 0,舰娘装备数据!$L141,"")</f>
        <v/>
      </c>
      <c r="J141" s="178" t="str">
        <f>IF(舰娘装备数据!$M141 &lt;&gt; 0,舰娘装备数据!$M141,"")</f>
        <v/>
      </c>
      <c r="K141" s="43">
        <f>IF(舰娘装备数据!$N141 &lt;&gt; 0,舰娘装备数据!$N141,"")</f>
        <v>-1</v>
      </c>
      <c r="L141" s="52" t="str">
        <f>IF(舰娘装备数据!$O141 &lt;&gt; 0,舰娘装备数据!$O141,"")</f>
        <v/>
      </c>
      <c r="M141" s="41">
        <f>IF(舰娘装备数据!$Q141 &lt;&gt; 0,舰娘装备数据!$Q141,"")</f>
        <v>-1</v>
      </c>
      <c r="N141" s="172" t="str">
        <f>IF(舰娘装备数据!$R141 &lt;&gt; 0,舰娘装备数据!$R141,"")</f>
        <v/>
      </c>
      <c r="O141" s="217" t="str">
        <f>IF(舰娘装备数据!$S141 &lt;&gt; 0,VLOOKUP(舰娘装备数据!$S141,数据转换_射程,2,0),"")</f>
        <v>超長</v>
      </c>
      <c r="P141" s="32" t="str">
        <f>IF(舰娘装备数据!$U141 &lt;&gt; 0,舰娘装备数据!$U141,"")</f>
        <v/>
      </c>
      <c r="Q141" s="180">
        <f>IF(舰娘装备数据!$V141 &lt;&gt; 0,舰娘装备数据!$V141,"")</f>
        <v>16</v>
      </c>
      <c r="R141" s="52">
        <f>IF(舰娘装备数据!$W141 &lt;&gt; 0,舰娘装备数据!$W141,"")</f>
        <v>22</v>
      </c>
      <c r="S141" s="224">
        <f>IF(舰娘装备数据!$X141 &lt;&gt; 0,舰娘装备数据!$X141,"")</f>
        <v>1</v>
      </c>
    </row>
    <row r="142" spans="2:19">
      <c r="B142" s="113">
        <f>舰娘装备数据!$B142</f>
        <v>138</v>
      </c>
      <c r="C142" s="34" t="str">
        <f>舰娘装备数据!$D142</f>
        <v>二式大艇</v>
      </c>
      <c r="D142" s="251">
        <f>舰娘装备数据!$T142</f>
        <v>4</v>
      </c>
      <c r="E142" s="253" t="str">
        <f>VLOOKUP(舰娘装备数据!$G142,数据转换_装备种3,2,0)</f>
        <v>大型飛行艇</v>
      </c>
      <c r="F142" s="199" t="str">
        <f>IF(舰娘装备数据!$I142 &lt;&gt; 0,舰娘装备数据!$I142,"")</f>
        <v/>
      </c>
      <c r="G142" s="176" t="str">
        <f>IF(舰娘装备数据!$J142 &lt;&gt; 0,舰娘装备数据!$J142,"")</f>
        <v/>
      </c>
      <c r="H142" s="189" t="str">
        <f>IF(舰娘装备数据!$K142 &lt;&gt; 0,舰娘装备数据!$K142,"")</f>
        <v/>
      </c>
      <c r="I142" s="181" t="str">
        <f>IF(舰娘装备数据!$L142 &lt;&gt; 0,舰娘装备数据!$L142,"")</f>
        <v/>
      </c>
      <c r="J142" s="178">
        <f>IF(舰娘装备数据!$M142 &lt;&gt; 0,舰娘装备数据!$M142,"")</f>
        <v>1</v>
      </c>
      <c r="K142" s="43" t="str">
        <f>IF(舰娘装备数据!$N142 &lt;&gt; 0,舰娘装备数据!$N142,"")</f>
        <v/>
      </c>
      <c r="L142" s="52">
        <f>IF(舰娘装备数据!$O142 &lt;&gt; 0,舰娘装备数据!$O142,"")</f>
        <v>12</v>
      </c>
      <c r="M142" s="41">
        <f>IF(舰娘装备数据!$Q142 &lt;&gt; 0,舰娘装备数据!$Q142,"")</f>
        <v>1</v>
      </c>
      <c r="N142" s="172" t="str">
        <f>IF(舰娘装备数据!$R142 &lt;&gt; 0,舰娘装备数据!$R142,"")</f>
        <v/>
      </c>
      <c r="O142" s="217" t="str">
        <f>IF(舰娘装备数据!$S142 &lt;&gt; 0,VLOOKUP(舰娘装备数据!$S142,数据转换_射程,2,0),"")</f>
        <v/>
      </c>
      <c r="P142" s="32">
        <f>IF(舰娘装备数据!$U142 &lt;&gt; 0,舰娘装备数据!$U142,"")</f>
        <v>9</v>
      </c>
      <c r="Q142" s="180">
        <f>IF(舰娘装备数据!$V142 &lt;&gt; 0,舰娘装备数据!$V142,"")</f>
        <v>2</v>
      </c>
      <c r="R142" s="52" t="str">
        <f>IF(舰娘装备数据!$W142 &lt;&gt; 0,舰娘装备数据!$W142,"")</f>
        <v/>
      </c>
      <c r="S142" s="224">
        <f>IF(舰娘装备数据!$X142 &lt;&gt; 0,舰娘装备数据!$X142,"")</f>
        <v>26</v>
      </c>
    </row>
    <row r="143" spans="2:19">
      <c r="B143" s="113">
        <f>舰娘装备数据!$B143</f>
        <v>139</v>
      </c>
      <c r="C143" s="34" t="str">
        <f>舰娘装备数据!$D143</f>
        <v>15.2cm連装砲改</v>
      </c>
      <c r="D143" s="251">
        <f>舰娘装备数据!$T143</f>
        <v>3</v>
      </c>
      <c r="E143" s="253" t="str">
        <f>VLOOKUP(舰娘装备数据!$G143,数据转换_装备种3,2,0)</f>
        <v>中口径主砲</v>
      </c>
      <c r="F143" s="199">
        <f>IF(舰娘装备数据!$I143 &lt;&gt; 0,舰娘装备数据!$I143,"")</f>
        <v>5</v>
      </c>
      <c r="G143" s="176" t="str">
        <f>IF(舰娘装备数据!$J143 &lt;&gt; 0,舰娘装备数据!$J143,"")</f>
        <v/>
      </c>
      <c r="H143" s="189">
        <f>IF(舰娘装备数据!$K143 &lt;&gt; 0,舰娘装备数据!$K143,"")</f>
        <v>3</v>
      </c>
      <c r="I143" s="181" t="str">
        <f>IF(舰娘装备数据!$L143 &lt;&gt; 0,舰娘装备数据!$L143,"")</f>
        <v/>
      </c>
      <c r="J143" s="178" t="str">
        <f>IF(舰娘装备数据!$M143 &lt;&gt; 0,舰娘装备数据!$M143,"")</f>
        <v/>
      </c>
      <c r="K143" s="43" t="str">
        <f>IF(舰娘装备数据!$N143 &lt;&gt; 0,舰娘装备数据!$N143,"")</f>
        <v/>
      </c>
      <c r="L143" s="52" t="str">
        <f>IF(舰娘装备数据!$O143 &lt;&gt; 0,舰娘装备数据!$O143,"")</f>
        <v/>
      </c>
      <c r="M143" s="41">
        <f>IF(舰娘装备数据!$Q143 &lt;&gt; 0,舰娘装备数据!$Q143,"")</f>
        <v>4</v>
      </c>
      <c r="N143" s="172" t="str">
        <f>IF(舰娘装备数据!$R143 &lt;&gt; 0,舰娘装备数据!$R143,"")</f>
        <v/>
      </c>
      <c r="O143" s="217" t="str">
        <f>IF(舰娘装备数据!$S143 &lt;&gt; 0,VLOOKUP(舰娘装备数据!$S143,数据转换_射程,2,0),"")</f>
        <v>中</v>
      </c>
      <c r="P143" s="32" t="str">
        <f>IF(舰娘装备数据!$U143 &lt;&gt; 0,舰娘装备数据!$U143,"")</f>
        <v/>
      </c>
      <c r="Q143" s="180">
        <f>IF(舰娘装备数据!$V143 &lt;&gt; 0,舰娘装备数据!$V143,"")</f>
        <v>2</v>
      </c>
      <c r="R143" s="52">
        <f>IF(舰娘装备数据!$W143 &lt;&gt; 0,舰娘装备数据!$W143,"")</f>
        <v>3</v>
      </c>
      <c r="S143" s="224">
        <f>IF(舰娘装备数据!$X143 &lt;&gt; 0,舰娘装备数据!$X143,"")</f>
        <v>1</v>
      </c>
    </row>
    <row r="144" spans="2:19">
      <c r="B144" s="113">
        <f>舰娘装备数据!$B144</f>
        <v>140</v>
      </c>
      <c r="C144" s="34" t="str">
        <f>舰娘装备数据!$D144</f>
        <v>96式150cm探照灯</v>
      </c>
      <c r="D144" s="251">
        <f>舰娘装备数据!$T144</f>
        <v>3</v>
      </c>
      <c r="E144" s="253" t="str">
        <f>VLOOKUP(舰娘装备数据!$G144,数据转换_装备种3,2,0)</f>
        <v>大型探照灯</v>
      </c>
      <c r="F144" s="199" t="str">
        <f>IF(舰娘装备数据!$I144 &lt;&gt; 0,舰娘装备数据!$I144,"")</f>
        <v/>
      </c>
      <c r="G144" s="176" t="str">
        <f>IF(舰娘装备数据!$J144 &lt;&gt; 0,舰娘装备数据!$J144,"")</f>
        <v/>
      </c>
      <c r="H144" s="189">
        <f>IF(舰娘装备数据!$K144 &lt;&gt; 0,舰娘装备数据!$K144,"")</f>
        <v>1</v>
      </c>
      <c r="I144" s="181" t="str">
        <f>IF(舰娘装备数据!$L144 &lt;&gt; 0,舰娘装备数据!$L144,"")</f>
        <v/>
      </c>
      <c r="J144" s="178" t="str">
        <f>IF(舰娘装备数据!$M144 &lt;&gt; 0,舰娘装备数据!$M144,"")</f>
        <v/>
      </c>
      <c r="K144" s="43" t="str">
        <f>IF(舰娘装备数据!$N144 &lt;&gt; 0,舰娘装备数据!$N144,"")</f>
        <v/>
      </c>
      <c r="L144" s="52">
        <f>IF(舰娘装备数据!$O144 &lt;&gt; 0,舰娘装备数据!$O144,"")</f>
        <v>3</v>
      </c>
      <c r="M144" s="41" t="str">
        <f>IF(舰娘装备数据!$Q144 &lt;&gt; 0,舰娘装备数据!$Q144,"")</f>
        <v/>
      </c>
      <c r="N144" s="172" t="str">
        <f>IF(舰娘装备数据!$R144 &lt;&gt; 0,舰娘装备数据!$R144,"")</f>
        <v/>
      </c>
      <c r="O144" s="217" t="str">
        <f>IF(舰娘装备数据!$S144 &lt;&gt; 0,VLOOKUP(舰娘装备数据!$S144,数据转换_射程,2,0),"")</f>
        <v/>
      </c>
      <c r="P144" s="32" t="str">
        <f>IF(舰娘装备数据!$U144 &lt;&gt; 0,舰娘装备数据!$U144,"")</f>
        <v/>
      </c>
      <c r="Q144" s="180" t="str">
        <f>IF(舰娘装备数据!$V144 &lt;&gt; 0,舰娘装备数据!$V144,"")</f>
        <v/>
      </c>
      <c r="R144" s="52">
        <f>IF(舰娘装备数据!$W144 &lt;&gt; 0,舰娘装备数据!$W144,"")</f>
        <v>1</v>
      </c>
      <c r="S144" s="224">
        <f>IF(舰娘装备数据!$X144 &lt;&gt; 0,舰娘装备数据!$X144,"")</f>
        <v>3</v>
      </c>
    </row>
    <row r="145" spans="2:19">
      <c r="B145" s="113">
        <f>舰娘装备数据!$B145</f>
        <v>141</v>
      </c>
      <c r="C145" s="34" t="str">
        <f>舰娘装备数据!$D145</f>
        <v>32号対水上電探改</v>
      </c>
      <c r="D145" s="251">
        <f>舰娘装备数据!$T145</f>
        <v>4</v>
      </c>
      <c r="E145" s="253" t="str">
        <f>VLOOKUP(舰娘装备数据!$G145,数据转换_装备种3,2,0)</f>
        <v>大型電探</v>
      </c>
      <c r="F145" s="199" t="str">
        <f>IF(舰娘装备数据!$I145 &lt;&gt; 0,舰娘装备数据!$I145,"")</f>
        <v/>
      </c>
      <c r="G145" s="176" t="str">
        <f>IF(舰娘装备数据!$J145 &lt;&gt; 0,舰娘装备数据!$J145,"")</f>
        <v/>
      </c>
      <c r="H145" s="189" t="str">
        <f>IF(舰娘装备数据!$K145 &lt;&gt; 0,舰娘装备数据!$K145,"")</f>
        <v/>
      </c>
      <c r="I145" s="181" t="str">
        <f>IF(舰娘装备数据!$L145 &lt;&gt; 0,舰娘装备数据!$L145,"")</f>
        <v/>
      </c>
      <c r="J145" s="178" t="str">
        <f>IF(舰娘装备数据!$M145 &lt;&gt; 0,舰娘装备数据!$M145,"")</f>
        <v/>
      </c>
      <c r="K145" s="43" t="str">
        <f>IF(舰娘装备数据!$N145 &lt;&gt; 0,舰娘装备数据!$N145,"")</f>
        <v/>
      </c>
      <c r="L145" s="52">
        <f>IF(舰娘装备数据!$O145 &lt;&gt; 0,舰娘装备数据!$O145,"")</f>
        <v>11</v>
      </c>
      <c r="M145" s="41">
        <f>IF(舰娘装备数据!$Q145 &lt;&gt; 0,舰娘装备数据!$Q145,"")</f>
        <v>9</v>
      </c>
      <c r="N145" s="172" t="str">
        <f>IF(舰娘装备数据!$R145 &lt;&gt; 0,舰娘装备数据!$R145,"")</f>
        <v/>
      </c>
      <c r="O145" s="217" t="str">
        <f>IF(舰娘装备数据!$S145 &lt;&gt; 0,VLOOKUP(舰娘装备数据!$S145,数据转换_射程,2,0),"")</f>
        <v/>
      </c>
      <c r="P145" s="32" t="str">
        <f>IF(舰娘装备数据!$U145 &lt;&gt; 0,舰娘装备数据!$U145,"")</f>
        <v/>
      </c>
      <c r="Q145" s="180" t="str">
        <f>IF(舰娘装备数据!$V145 &lt;&gt; 0,舰娘装备数据!$V145,"")</f>
        <v/>
      </c>
      <c r="R145" s="52">
        <f>IF(舰娘装备数据!$W145 &lt;&gt; 0,舰娘装备数据!$W145,"")</f>
        <v>22</v>
      </c>
      <c r="S145" s="224">
        <f>IF(舰娘装备数据!$X145 &lt;&gt; 0,舰娘装备数据!$X145,"")</f>
        <v>26</v>
      </c>
    </row>
    <row r="146" spans="2:19">
      <c r="B146" s="113">
        <f>舰娘装备数据!$B146</f>
        <v>142</v>
      </c>
      <c r="C146" s="34" t="str">
        <f>舰娘装备数据!$D146</f>
        <v>15m二重測距儀+21号電探改二</v>
      </c>
      <c r="D146" s="251">
        <f>舰娘装备数据!$T146</f>
        <v>4</v>
      </c>
      <c r="E146" s="253" t="str">
        <f>VLOOKUP(舰娘装备数据!$G146,数据转换_装备种3,2,0)</f>
        <v>大型電探</v>
      </c>
      <c r="F146" s="199">
        <f>IF(舰娘装备数据!$I146 &lt;&gt; 0,舰娘装备数据!$I146,"")</f>
        <v>1</v>
      </c>
      <c r="G146" s="176" t="str">
        <f>IF(舰娘装备数据!$J146 &lt;&gt; 0,舰娘装备数据!$J146,"")</f>
        <v/>
      </c>
      <c r="H146" s="189">
        <f>IF(舰娘装备数据!$K146 &lt;&gt; 0,舰娘装备数据!$K146,"")</f>
        <v>8</v>
      </c>
      <c r="I146" s="181">
        <f>IF(舰娘装备数据!$L146 &lt;&gt; 0,舰娘装备数据!$L146,"")</f>
        <v>1</v>
      </c>
      <c r="J146" s="178" t="str">
        <f>IF(舰娘装备数据!$M146 &lt;&gt; 0,舰娘装备数据!$M146,"")</f>
        <v/>
      </c>
      <c r="K146" s="43">
        <f>IF(舰娘装备数据!$N146 &lt;&gt; 0,舰娘装备数据!$N146,"")</f>
        <v>1</v>
      </c>
      <c r="L146" s="52">
        <f>IF(舰娘装备数据!$O146 &lt;&gt; 0,舰娘装备数据!$O146,"")</f>
        <v>7</v>
      </c>
      <c r="M146" s="41">
        <f>IF(舰娘装备数据!$Q146 &lt;&gt; 0,舰娘装备数据!$Q146,"")</f>
        <v>9</v>
      </c>
      <c r="N146" s="172" t="str">
        <f>IF(舰娘装备数据!$R146 &lt;&gt; 0,舰娘装备数据!$R146,"")</f>
        <v/>
      </c>
      <c r="O146" s="217" t="str">
        <f>IF(舰娘装备数据!$S146 &lt;&gt; 0,VLOOKUP(舰娘装备数据!$S146,数据转换_射程,2,0),"")</f>
        <v/>
      </c>
      <c r="P146" s="32" t="str">
        <f>IF(舰娘装备数据!$U146 &lt;&gt; 0,舰娘装备数据!$U146,"")</f>
        <v/>
      </c>
      <c r="Q146" s="180" t="str">
        <f>IF(舰娘装备数据!$V146 &lt;&gt; 0,舰娘装备数据!$V146,"")</f>
        <v/>
      </c>
      <c r="R146" s="52">
        <f>IF(舰娘装备数据!$W146 &lt;&gt; 0,舰娘装备数据!$W146,"")</f>
        <v>26</v>
      </c>
      <c r="S146" s="224">
        <f>IF(舰娘装备数据!$X146 &lt;&gt; 0,舰娘装备数据!$X146,"")</f>
        <v>28</v>
      </c>
    </row>
    <row r="147" spans="2:19">
      <c r="B147" s="113">
        <f>舰娘装备数据!$B147</f>
        <v>143</v>
      </c>
      <c r="C147" s="34" t="str">
        <f>舰娘装备数据!$D147</f>
        <v>九七式艦攻(村田隊)</v>
      </c>
      <c r="D147" s="251">
        <f>舰娘装备数据!$T147</f>
        <v>4</v>
      </c>
      <c r="E147" s="253" t="str">
        <f>VLOOKUP(舰娘装备数据!$G147,数据转换_装备种3,2,0)</f>
        <v>艦上攻撃機</v>
      </c>
      <c r="F147" s="199" t="str">
        <f>IF(舰娘装备数据!$I147 &lt;&gt; 0,舰娘装备数据!$I147,"")</f>
        <v/>
      </c>
      <c r="G147" s="176">
        <f>IF(舰娘装备数据!$J147 &lt;&gt; 0,舰娘装备数据!$J147,"")</f>
        <v>12</v>
      </c>
      <c r="H147" s="189">
        <f>IF(舰娘装备数据!$K147 &lt;&gt; 0,舰娘装备数据!$K147,"")</f>
        <v>1</v>
      </c>
      <c r="I147" s="181" t="str">
        <f>IF(舰娘装备数据!$L147 &lt;&gt; 0,舰娘装备数据!$L147,"")</f>
        <v/>
      </c>
      <c r="J147" s="178">
        <f>IF(舰娘装备数据!$M147 &lt;&gt; 0,舰娘装备数据!$M147,"")</f>
        <v>5</v>
      </c>
      <c r="K147" s="43" t="str">
        <f>IF(舰娘装备数据!$N147 &lt;&gt; 0,舰娘装备数据!$N147,"")</f>
        <v/>
      </c>
      <c r="L147" s="52">
        <f>IF(舰娘装备数据!$O147 &lt;&gt; 0,舰娘装备数据!$O147,"")</f>
        <v>4</v>
      </c>
      <c r="M147" s="41">
        <f>IF(舰娘装备数据!$Q147 &lt;&gt; 0,舰娘装备数据!$Q147,"")</f>
        <v>2</v>
      </c>
      <c r="N147" s="172" t="str">
        <f>IF(舰娘装备数据!$R147 &lt;&gt; 0,舰娘装备数据!$R147,"")</f>
        <v/>
      </c>
      <c r="O147" s="217" t="str">
        <f>IF(舰娘装备数据!$S147 &lt;&gt; 0,VLOOKUP(舰娘装备数据!$S147,数据转换_射程,2,0),"")</f>
        <v/>
      </c>
      <c r="P147" s="32">
        <f>IF(舰娘装备数据!$U147 &lt;&gt; 0,舰娘装备数据!$U147,"")</f>
        <v>1</v>
      </c>
      <c r="Q147" s="180">
        <f>IF(舰娘装备数据!$V147 &lt;&gt; 0,舰娘装备数据!$V147,"")</f>
        <v>1</v>
      </c>
      <c r="R147" s="52" t="str">
        <f>IF(舰娘装备数据!$W147 &lt;&gt; 0,舰娘装备数据!$W147,"")</f>
        <v/>
      </c>
      <c r="S147" s="224">
        <f>IF(舰娘装备数据!$X147 &lt;&gt; 0,舰娘装备数据!$X147,"")</f>
        <v>2</v>
      </c>
    </row>
    <row r="148" spans="2:19">
      <c r="B148" s="113">
        <f>舰娘装备数据!$B148</f>
        <v>144</v>
      </c>
      <c r="C148" s="34" t="str">
        <f>舰娘装备数据!$D148</f>
        <v>天山一二型(村田隊)</v>
      </c>
      <c r="D148" s="251">
        <f>舰娘装备数据!$T148</f>
        <v>5</v>
      </c>
      <c r="E148" s="253" t="str">
        <f>VLOOKUP(舰娘装备数据!$G148,数据转换_装备种3,2,0)</f>
        <v>艦上攻撃機</v>
      </c>
      <c r="F148" s="199" t="str">
        <f>IF(舰娘装备数据!$I148 &lt;&gt; 0,舰娘装备数据!$I148,"")</f>
        <v/>
      </c>
      <c r="G148" s="176">
        <f>IF(舰娘装备数据!$J148 &lt;&gt; 0,舰娘装备数据!$J148,"")</f>
        <v>15</v>
      </c>
      <c r="H148" s="189">
        <f>IF(舰娘装备数据!$K148 &lt;&gt; 0,舰娘装备数据!$K148,"")</f>
        <v>1</v>
      </c>
      <c r="I148" s="181" t="str">
        <f>IF(舰娘装备数据!$L148 &lt;&gt; 0,舰娘装备数据!$L148,"")</f>
        <v/>
      </c>
      <c r="J148" s="178">
        <f>IF(舰娘装备数据!$M148 &lt;&gt; 0,舰娘装备数据!$M148,"")</f>
        <v>6</v>
      </c>
      <c r="K148" s="43" t="str">
        <f>IF(舰娘装备数据!$N148 &lt;&gt; 0,舰娘装备数据!$N148,"")</f>
        <v/>
      </c>
      <c r="L148" s="52">
        <f>IF(舰娘装备数据!$O148 &lt;&gt; 0,舰娘装备数据!$O148,"")</f>
        <v>4</v>
      </c>
      <c r="M148" s="41">
        <f>IF(舰娘装备数据!$Q148 &lt;&gt; 0,舰娘装备数据!$Q148,"")</f>
        <v>2</v>
      </c>
      <c r="N148" s="172" t="str">
        <f>IF(舰娘装备数据!$R148 &lt;&gt; 0,舰娘装备数据!$R148,"")</f>
        <v/>
      </c>
      <c r="O148" s="217" t="str">
        <f>IF(舰娘装备数据!$S148 &lt;&gt; 0,VLOOKUP(舰娘装备数据!$S148,数据转换_射程,2,0),"")</f>
        <v/>
      </c>
      <c r="P148" s="32">
        <f>IF(舰娘装备数据!$U148 &lt;&gt; 0,舰娘装备数据!$U148,"")</f>
        <v>2</v>
      </c>
      <c r="Q148" s="180">
        <f>IF(舰娘装备数据!$V148 &lt;&gt; 0,舰娘装备数据!$V148,"")</f>
        <v>4</v>
      </c>
      <c r="R148" s="52" t="str">
        <f>IF(舰娘装备数据!$W148 &lt;&gt; 0,舰娘装备数据!$W148,"")</f>
        <v/>
      </c>
      <c r="S148" s="224">
        <f>IF(舰娘装备数据!$X148 &lt;&gt; 0,舰娘装备数据!$X148,"")</f>
        <v>4</v>
      </c>
    </row>
    <row r="149" spans="2:19">
      <c r="B149" s="113">
        <f>舰娘装备数据!$B149</f>
        <v>145</v>
      </c>
      <c r="C149" s="34" t="str">
        <f>舰娘装备数据!$D149</f>
        <v>戦闘糧食</v>
      </c>
      <c r="D149" s="251">
        <f>舰娘装备数据!$T149</f>
        <v>1</v>
      </c>
      <c r="E149" s="253" t="str">
        <f>VLOOKUP(舰娘装备数据!$G149,数据转换_装备种3,2,0)</f>
        <v>戦闘糧食</v>
      </c>
      <c r="F149" s="199" t="str">
        <f>IF(舰娘装备数据!$I149 &lt;&gt; 0,舰娘装备数据!$I149,"")</f>
        <v/>
      </c>
      <c r="G149" s="176" t="str">
        <f>IF(舰娘装备数据!$J149 &lt;&gt; 0,舰娘装备数据!$J149,"")</f>
        <v/>
      </c>
      <c r="H149" s="189" t="str">
        <f>IF(舰娘装备数据!$K149 &lt;&gt; 0,舰娘装备数据!$K149,"")</f>
        <v/>
      </c>
      <c r="I149" s="181" t="str">
        <f>IF(舰娘装备数据!$L149 &lt;&gt; 0,舰娘装备数据!$L149,"")</f>
        <v/>
      </c>
      <c r="J149" s="178" t="str">
        <f>IF(舰娘装备数据!$M149 &lt;&gt; 0,舰娘装备数据!$M149,"")</f>
        <v/>
      </c>
      <c r="K149" s="43" t="str">
        <f>IF(舰娘装备数据!$N149 &lt;&gt; 0,舰娘装备数据!$N149,"")</f>
        <v/>
      </c>
      <c r="L149" s="52" t="str">
        <f>IF(舰娘装备数据!$O149 &lt;&gt; 0,舰娘装备数据!$O149,"")</f>
        <v/>
      </c>
      <c r="M149" s="41" t="str">
        <f>IF(舰娘装备数据!$Q149 &lt;&gt; 0,舰娘装备数据!$Q149,"")</f>
        <v/>
      </c>
      <c r="N149" s="172" t="str">
        <f>IF(舰娘装备数据!$R149 &lt;&gt; 0,舰娘装备数据!$R149,"")</f>
        <v/>
      </c>
      <c r="O149" s="217" t="str">
        <f>IF(舰娘装备数据!$S149 &lt;&gt; 0,VLOOKUP(舰娘装备数据!$S149,数据转换_射程,2,0),"")</f>
        <v/>
      </c>
      <c r="P149" s="32">
        <f>IF(舰娘装备数据!$U149 &lt;&gt; 0,舰娘装备数据!$U149,"")</f>
        <v>1</v>
      </c>
      <c r="Q149" s="180" t="str">
        <f>IF(舰娘装备数据!$V149 &lt;&gt; 0,舰娘装备数据!$V149,"")</f>
        <v/>
      </c>
      <c r="R149" s="52" t="str">
        <f>IF(舰娘装备数据!$W149 &lt;&gt; 0,舰娘装备数据!$W149,"")</f>
        <v/>
      </c>
      <c r="S149" s="224" t="str">
        <f>IF(舰娘装备数据!$X149 &lt;&gt; 0,舰娘装备数据!$X149,"")</f>
        <v/>
      </c>
    </row>
    <row r="150" spans="2:19">
      <c r="B150" s="113">
        <f>舰娘装备数据!$B150</f>
        <v>146</v>
      </c>
      <c r="C150" s="34" t="str">
        <f>舰娘装备数据!$D150</f>
        <v>洋上補給</v>
      </c>
      <c r="D150" s="251">
        <f>舰娘装备数据!$T150</f>
        <v>2</v>
      </c>
      <c r="E150" s="253" t="str">
        <f>VLOOKUP(舰娘装备数据!$G150,数据转换_装备种3,2,0)</f>
        <v>補給物資</v>
      </c>
      <c r="F150" s="199" t="str">
        <f>IF(舰娘装备数据!$I150 &lt;&gt; 0,舰娘装备数据!$I150,"")</f>
        <v/>
      </c>
      <c r="G150" s="176" t="str">
        <f>IF(舰娘装备数据!$J150 &lt;&gt; 0,舰娘装备数据!$J150,"")</f>
        <v/>
      </c>
      <c r="H150" s="189" t="str">
        <f>IF(舰娘装备数据!$K150 &lt;&gt; 0,舰娘装备数据!$K150,"")</f>
        <v/>
      </c>
      <c r="I150" s="181">
        <f>IF(舰娘装备数据!$L150 &lt;&gt; 0,舰娘装备数据!$L150,"")</f>
        <v>-2</v>
      </c>
      <c r="J150" s="178" t="str">
        <f>IF(舰娘装备数据!$M150 &lt;&gt; 0,舰娘装备数据!$M150,"")</f>
        <v/>
      </c>
      <c r="K150" s="43" t="str">
        <f>IF(舰娘装备数据!$N150 &lt;&gt; 0,舰娘装备数据!$N150,"")</f>
        <v/>
      </c>
      <c r="L150" s="52" t="str">
        <f>IF(舰娘装备数据!$O150 &lt;&gt; 0,舰娘装备数据!$O150,"")</f>
        <v/>
      </c>
      <c r="M150" s="41" t="str">
        <f>IF(舰娘装备数据!$Q150 &lt;&gt; 0,舰娘装备数据!$Q150,"")</f>
        <v/>
      </c>
      <c r="N150" s="172" t="str">
        <f>IF(舰娘装备数据!$R150 &lt;&gt; 0,舰娘装备数据!$R150,"")</f>
        <v/>
      </c>
      <c r="O150" s="217" t="str">
        <f>IF(舰娘装备数据!$S150 &lt;&gt; 0,VLOOKUP(舰娘装备数据!$S150,数据转换_射程,2,0),"")</f>
        <v/>
      </c>
      <c r="P150" s="32">
        <f>IF(舰娘装备数据!$U150 &lt;&gt; 0,舰娘装备数据!$U150,"")</f>
        <v>30</v>
      </c>
      <c r="Q150" s="180">
        <f>IF(舰娘装备数据!$V150 &lt;&gt; 0,舰娘装备数据!$V150,"")</f>
        <v>30</v>
      </c>
      <c r="R150" s="52" t="str">
        <f>IF(舰娘装备数据!$W150 &lt;&gt; 0,舰娘装备数据!$W150,"")</f>
        <v/>
      </c>
      <c r="S150" s="224" t="str">
        <f>IF(舰娘装备数据!$X150 &lt;&gt; 0,舰娘装备数据!$X150,"")</f>
        <v/>
      </c>
    </row>
    <row r="151" spans="2:19">
      <c r="B151" s="113">
        <f>舰娘装备数据!$B151</f>
        <v>147</v>
      </c>
      <c r="C151" s="34" t="str">
        <f>舰娘装备数据!$D151</f>
        <v>120mm連装砲</v>
      </c>
      <c r="D151" s="251">
        <f>舰娘装备数据!$T151</f>
        <v>2</v>
      </c>
      <c r="E151" s="253" t="str">
        <f>VLOOKUP(舰娘装备数据!$G151,数据转换_装备种3,2,0)</f>
        <v>小口径主砲</v>
      </c>
      <c r="F151" s="199">
        <f>IF(舰娘装备数据!$I151 &lt;&gt; 0,舰娘装备数据!$I151,"")</f>
        <v>3</v>
      </c>
      <c r="G151" s="176" t="str">
        <f>IF(舰娘装备数据!$J151 &lt;&gt; 0,舰娘装备数据!$J151,"")</f>
        <v/>
      </c>
      <c r="H151" s="189">
        <f>IF(舰娘装备数据!$K151 &lt;&gt; 0,舰娘装备数据!$K151,"")</f>
        <v>2</v>
      </c>
      <c r="I151" s="181" t="str">
        <f>IF(舰娘装备数据!$L151 &lt;&gt; 0,舰娘装备数据!$L151,"")</f>
        <v/>
      </c>
      <c r="J151" s="178" t="str">
        <f>IF(舰娘装备数据!$M151 &lt;&gt; 0,舰娘装备数据!$M151,"")</f>
        <v/>
      </c>
      <c r="K151" s="43" t="str">
        <f>IF(舰娘装备数据!$N151 &lt;&gt; 0,舰娘装备数据!$N151,"")</f>
        <v/>
      </c>
      <c r="L151" s="52" t="str">
        <f>IF(舰娘装备数据!$O151 &lt;&gt; 0,舰娘装备数据!$O151,"")</f>
        <v/>
      </c>
      <c r="M151" s="41">
        <f>IF(舰娘装备数据!$Q151 &lt;&gt; 0,舰娘装备数据!$Q151,"")</f>
        <v>1</v>
      </c>
      <c r="N151" s="172" t="str">
        <f>IF(舰娘装备数据!$R151 &lt;&gt; 0,舰娘装备数据!$R151,"")</f>
        <v/>
      </c>
      <c r="O151" s="217" t="str">
        <f>IF(舰娘装备数据!$S151 &lt;&gt; 0,VLOOKUP(舰娘装备数据!$S151,数据转换_射程,2,0),"")</f>
        <v>短</v>
      </c>
      <c r="P151" s="32" t="str">
        <f>IF(舰娘装备数据!$U151 &lt;&gt; 0,舰娘装备数据!$U151,"")</f>
        <v/>
      </c>
      <c r="Q151" s="180">
        <f>IF(舰娘装备数据!$V151 &lt;&gt; 0,舰娘装备数据!$V151,"")</f>
        <v>1</v>
      </c>
      <c r="R151" s="52">
        <f>IF(舰娘装备数据!$W151 &lt;&gt; 0,舰娘装备数据!$W151,"")</f>
        <v>2</v>
      </c>
      <c r="S151" s="224" t="str">
        <f>IF(舰娘装备数据!$X151 &lt;&gt; 0,舰娘装备数据!$X151,"")</f>
        <v/>
      </c>
    </row>
    <row r="152" spans="2:19">
      <c r="B152" s="113">
        <f>舰娘装备数据!$B152</f>
        <v>148</v>
      </c>
      <c r="C152" s="34" t="str">
        <f>舰娘装备数据!$D152</f>
        <v>試製南山</v>
      </c>
      <c r="D152" s="251">
        <f>舰娘装备数据!$T152</f>
        <v>5</v>
      </c>
      <c r="E152" s="253" t="str">
        <f>VLOOKUP(舰娘装备数据!$G152,数据转换_装备种3,2,0)</f>
        <v>艦上爆撃機</v>
      </c>
      <c r="F152" s="199" t="str">
        <f>IF(舰娘装备数据!$I152 &lt;&gt; 0,舰娘装备数据!$I152,"")</f>
        <v/>
      </c>
      <c r="G152" s="176" t="str">
        <f>IF(舰娘装备数据!$J152 &lt;&gt; 0,舰娘装备数据!$J152,"")</f>
        <v/>
      </c>
      <c r="H152" s="189">
        <f>IF(舰娘装备数据!$K152 &lt;&gt; 0,舰娘装备数据!$K152,"")</f>
        <v>1</v>
      </c>
      <c r="I152" s="181" t="str">
        <f>IF(舰娘装备数据!$L152 &lt;&gt; 0,舰娘装备数据!$L152,"")</f>
        <v/>
      </c>
      <c r="J152" s="178">
        <f>IF(舰娘装备数据!$M152 &lt;&gt; 0,舰娘装备数据!$M152,"")</f>
        <v>4</v>
      </c>
      <c r="K152" s="43" t="str">
        <f>IF(舰娘装备数据!$N152 &lt;&gt; 0,舰娘装备数据!$N152,"")</f>
        <v/>
      </c>
      <c r="L152" s="52">
        <f>IF(舰娘装备数据!$O152 &lt;&gt; 0,舰娘装备数据!$O152,"")</f>
        <v>2</v>
      </c>
      <c r="M152" s="41" t="str">
        <f>IF(舰娘装备数据!$Q152 &lt;&gt; 0,舰娘装备数据!$Q152,"")</f>
        <v/>
      </c>
      <c r="N152" s="172">
        <f>IF(舰娘装备数据!$R152 &lt;&gt; 0,舰娘装备数据!$R152,"")</f>
        <v>11</v>
      </c>
      <c r="O152" s="217" t="str">
        <f>IF(舰娘装备数据!$S152 &lt;&gt; 0,VLOOKUP(舰娘装备数据!$S152,数据转换_射程,2,0),"")</f>
        <v/>
      </c>
      <c r="P152" s="32">
        <f>IF(舰娘装备数据!$U152 &lt;&gt; 0,舰娘装备数据!$U152,"")</f>
        <v>4</v>
      </c>
      <c r="Q152" s="180">
        <f>IF(舰娘装备数据!$V152 &lt;&gt; 0,舰娘装备数据!$V152,"")</f>
        <v>5</v>
      </c>
      <c r="R152" s="52" t="str">
        <f>IF(舰娘装备数据!$W152 &lt;&gt; 0,舰娘装备数据!$W152,"")</f>
        <v/>
      </c>
      <c r="S152" s="224">
        <f>IF(舰娘装备数据!$X152 &lt;&gt; 0,舰娘装备数据!$X152,"")</f>
        <v>15</v>
      </c>
    </row>
    <row r="153" spans="2:19">
      <c r="B153" s="113">
        <f>舰娘装备数据!$B153</f>
        <v>149</v>
      </c>
      <c r="C153" s="34" t="str">
        <f>舰娘装备数据!$D153</f>
        <v>四式水中聴音機</v>
      </c>
      <c r="D153" s="251">
        <f>舰娘装备数据!$T153</f>
        <v>4</v>
      </c>
      <c r="E153" s="253" t="str">
        <f>VLOOKUP(舰娘装备数据!$G153,数据转换_装备种3,2,0)</f>
        <v>ソナー</v>
      </c>
      <c r="F153" s="199" t="str">
        <f>IF(舰娘装备数据!$I153 &lt;&gt; 0,舰娘装备数据!$I153,"")</f>
        <v/>
      </c>
      <c r="G153" s="176" t="str">
        <f>IF(舰娘装备数据!$J153 &lt;&gt; 0,舰娘装备数据!$J153,"")</f>
        <v/>
      </c>
      <c r="H153" s="189" t="str">
        <f>IF(舰娘装备数据!$K153 &lt;&gt; 0,舰娘装备数据!$K153,"")</f>
        <v/>
      </c>
      <c r="I153" s="181" t="str">
        <f>IF(舰娘装备数据!$L153 &lt;&gt; 0,舰娘装备数据!$L153,"")</f>
        <v/>
      </c>
      <c r="J153" s="178">
        <f>IF(舰娘装备数据!$M153 &lt;&gt; 0,舰娘装备数据!$M153,"")</f>
        <v>12</v>
      </c>
      <c r="K153" s="43" t="str">
        <f>IF(舰娘装备数据!$N153 &lt;&gt; 0,舰娘装备数据!$N153,"")</f>
        <v/>
      </c>
      <c r="L153" s="52" t="str">
        <f>IF(舰娘装备数据!$O153 &lt;&gt; 0,舰娘装备数据!$O153,"")</f>
        <v/>
      </c>
      <c r="M153" s="41">
        <f>IF(舰娘装备数据!$Q153 &lt;&gt; 0,舰娘装备数据!$Q153,"")</f>
        <v>1</v>
      </c>
      <c r="N153" s="172" t="str">
        <f>IF(舰娘装备数据!$R153 &lt;&gt; 0,舰娘装备数据!$R153,"")</f>
        <v/>
      </c>
      <c r="O153" s="217" t="str">
        <f>IF(舰娘装备数据!$S153 &lt;&gt; 0,VLOOKUP(舰娘装备数据!$S153,数据转换_射程,2,0),"")</f>
        <v/>
      </c>
      <c r="P153" s="32" t="str">
        <f>IF(舰娘装备数据!$U153 &lt;&gt; 0,舰娘装备数据!$U153,"")</f>
        <v/>
      </c>
      <c r="Q153" s="180" t="str">
        <f>IF(舰娘装备数据!$V153 &lt;&gt; 0,舰娘装备数据!$V153,"")</f>
        <v/>
      </c>
      <c r="R153" s="52">
        <f>IF(舰娘装备数据!$W153 &lt;&gt; 0,舰娘装备数据!$W153,"")</f>
        <v>1</v>
      </c>
      <c r="S153" s="224">
        <f>IF(舰娘装备数据!$X153 &lt;&gt; 0,舰娘装备数据!$X153,"")</f>
        <v>3</v>
      </c>
    </row>
    <row r="154" spans="2:19">
      <c r="B154" s="113">
        <f>舰娘装备数据!$B154</f>
        <v>150</v>
      </c>
      <c r="C154" s="34" t="str">
        <f>舰娘装备数据!$D154</f>
        <v>秋刀魚の缶詰</v>
      </c>
      <c r="D154" s="251">
        <f>舰娘装备数据!$T154</f>
        <v>2</v>
      </c>
      <c r="E154" s="253" t="str">
        <f>VLOOKUP(舰娘装备数据!$G154,数据转换_装备种3,2,0)</f>
        <v>戦闘糧食</v>
      </c>
      <c r="F154" s="199" t="str">
        <f>IF(舰娘装备数据!$I154 &lt;&gt; 0,舰娘装备数据!$I154,"")</f>
        <v/>
      </c>
      <c r="G154" s="176" t="str">
        <f>IF(舰娘装备数据!$J154 &lt;&gt; 0,舰娘装备数据!$J154,"")</f>
        <v/>
      </c>
      <c r="H154" s="189" t="str">
        <f>IF(舰娘装备数据!$K154 &lt;&gt; 0,舰娘装备数据!$K154,"")</f>
        <v/>
      </c>
      <c r="I154" s="181" t="str">
        <f>IF(舰娘装备数据!$L154 &lt;&gt; 0,舰娘装备数据!$L154,"")</f>
        <v/>
      </c>
      <c r="J154" s="178" t="str">
        <f>IF(舰娘装备数据!$M154 &lt;&gt; 0,舰娘装备数据!$M154,"")</f>
        <v/>
      </c>
      <c r="K154" s="43" t="str">
        <f>IF(舰娘装备数据!$N154 &lt;&gt; 0,舰娘装备数据!$N154,"")</f>
        <v/>
      </c>
      <c r="L154" s="52" t="str">
        <f>IF(舰娘装备数据!$O154 &lt;&gt; 0,舰娘装备数据!$O154,"")</f>
        <v/>
      </c>
      <c r="M154" s="41" t="str">
        <f>IF(舰娘装备数据!$Q154 &lt;&gt; 0,舰娘装备数据!$Q154,"")</f>
        <v/>
      </c>
      <c r="N154" s="172" t="str">
        <f>IF(舰娘装备数据!$R154 &lt;&gt; 0,舰娘装备数据!$R154,"")</f>
        <v/>
      </c>
      <c r="O154" s="217" t="str">
        <f>IF(舰娘装备数据!$S154 &lt;&gt; 0,VLOOKUP(舰娘装备数据!$S154,数据转换_射程,2,0),"")</f>
        <v/>
      </c>
      <c r="P154" s="32">
        <f>IF(舰娘装备数据!$U154 &lt;&gt; 0,舰娘装备数据!$U154,"")</f>
        <v>1</v>
      </c>
      <c r="Q154" s="180" t="str">
        <f>IF(舰娘装备数据!$V154 &lt;&gt; 0,舰娘装备数据!$V154,"")</f>
        <v/>
      </c>
      <c r="R154" s="52" t="str">
        <f>IF(舰娘装备数据!$W154 &lt;&gt; 0,舰娘装备数据!$W154,"")</f>
        <v/>
      </c>
      <c r="S154" s="224">
        <f>IF(舰娘装备数据!$X154 &lt;&gt; 0,舰娘装备数据!$X154,"")</f>
        <v>1</v>
      </c>
    </row>
    <row r="155" spans="2:19">
      <c r="B155" s="113">
        <f>舰娘装备数据!$B155</f>
        <v>151</v>
      </c>
      <c r="C155" s="34" t="str">
        <f>舰娘装备数据!$D155</f>
        <v>試製景雲(艦偵型)</v>
      </c>
      <c r="D155" s="251">
        <f>舰娘装备数据!$T155</f>
        <v>5</v>
      </c>
      <c r="E155" s="253" t="str">
        <f>VLOOKUP(舰娘装备数据!$G155,数据转换_装备种3,2,0)</f>
        <v>艦上偵察機</v>
      </c>
      <c r="F155" s="199">
        <f>IF(舰娘装备数据!$I155 &lt;&gt; 0,舰娘装备数据!$I155,"")</f>
        <v>2</v>
      </c>
      <c r="G155" s="176" t="str">
        <f>IF(舰娘装备数据!$J155 &lt;&gt; 0,舰娘装备数据!$J155,"")</f>
        <v/>
      </c>
      <c r="H155" s="189" t="str">
        <f>IF(舰娘装备数据!$K155 &lt;&gt; 0,舰娘装备数据!$K155,"")</f>
        <v/>
      </c>
      <c r="I155" s="181" t="str">
        <f>IF(舰娘装备数据!$L155 &lt;&gt; 0,舰娘装备数据!$L155,"")</f>
        <v/>
      </c>
      <c r="J155" s="178" t="str">
        <f>IF(舰娘装备数据!$M155 &lt;&gt; 0,舰娘装备数据!$M155,"")</f>
        <v/>
      </c>
      <c r="K155" s="43" t="str">
        <f>IF(舰娘装备数据!$N155 &lt;&gt; 0,舰娘装备数据!$N155,"")</f>
        <v/>
      </c>
      <c r="L155" s="52">
        <f>IF(舰娘装备数据!$O155 &lt;&gt; 0,舰娘装备数据!$O155,"")</f>
        <v>11</v>
      </c>
      <c r="M155" s="41">
        <f>IF(舰娘装备数据!$Q155 &lt;&gt; 0,舰娘装备数据!$Q155,"")</f>
        <v>2</v>
      </c>
      <c r="N155" s="172" t="str">
        <f>IF(舰娘装备数据!$R155 &lt;&gt; 0,舰娘装备数据!$R155,"")</f>
        <v/>
      </c>
      <c r="O155" s="217" t="str">
        <f>IF(舰娘装备数据!$S155 &lt;&gt; 0,VLOOKUP(舰娘装备数据!$S155,数据转换_射程,2,0),"")</f>
        <v/>
      </c>
      <c r="P155" s="32">
        <f>IF(舰娘装备数据!$U155 &lt;&gt; 0,舰娘装备数据!$U155,"")</f>
        <v>4</v>
      </c>
      <c r="Q155" s="180" t="str">
        <f>IF(舰娘装备数据!$V155 &lt;&gt; 0,舰娘装备数据!$V155,"")</f>
        <v/>
      </c>
      <c r="R155" s="52" t="str">
        <f>IF(舰娘装备数据!$W155 &lt;&gt; 0,舰娘装备数据!$W155,"")</f>
        <v/>
      </c>
      <c r="S155" s="224">
        <f>IF(舰娘装备数据!$X155 &lt;&gt; 0,舰娘装备数据!$X155,"")</f>
        <v>14</v>
      </c>
    </row>
    <row r="156" spans="2:19">
      <c r="B156" s="113">
        <f>舰娘装备数据!$B156</f>
        <v>152</v>
      </c>
      <c r="C156" s="34" t="str">
        <f>舰娘装备数据!$D156</f>
        <v>零式艦戦52型(熟練)</v>
      </c>
      <c r="D156" s="251">
        <f>舰娘装备数据!$T156</f>
        <v>3</v>
      </c>
      <c r="E156" s="253" t="str">
        <f>VLOOKUP(舰娘装备数据!$G156,数据转换_装备种3,2,0)</f>
        <v>艦上戦闘機</v>
      </c>
      <c r="F156" s="199" t="str">
        <f>IF(舰娘装备数据!$I156 &lt;&gt; 0,舰娘装备数据!$I156,"")</f>
        <v/>
      </c>
      <c r="G156" s="176" t="str">
        <f>IF(舰娘装备数据!$J156 &lt;&gt; 0,舰娘装备数据!$J156,"")</f>
        <v/>
      </c>
      <c r="H156" s="189">
        <f>IF(舰娘装备数据!$K156 &lt;&gt; 0,舰娘装备数据!$K156,"")</f>
        <v>9</v>
      </c>
      <c r="I156" s="181" t="str">
        <f>IF(舰娘装备数据!$L156 &lt;&gt; 0,舰娘装备数据!$L156,"")</f>
        <v/>
      </c>
      <c r="J156" s="178" t="str">
        <f>IF(舰娘装备数据!$M156 &lt;&gt; 0,舰娘装备数据!$M156,"")</f>
        <v/>
      </c>
      <c r="K156" s="43">
        <f>IF(舰娘装备数据!$N156 &lt;&gt; 0,舰娘装备数据!$N156,"")</f>
        <v>2</v>
      </c>
      <c r="L156" s="52">
        <f>IF(舰娘装备数据!$O156 &lt;&gt; 0,舰娘装备数据!$O156,"")</f>
        <v>1</v>
      </c>
      <c r="M156" s="41">
        <f>IF(舰娘装备数据!$Q156 &lt;&gt; 0,舰娘装备数据!$Q156,"")</f>
        <v>1</v>
      </c>
      <c r="N156" s="172" t="str">
        <f>IF(舰娘装备数据!$R156 &lt;&gt; 0,舰娘装备数据!$R156,"")</f>
        <v/>
      </c>
      <c r="O156" s="217" t="str">
        <f>IF(舰娘装备数据!$S156 &lt;&gt; 0,VLOOKUP(舰娘装备数据!$S156,数据转换_射程,2,0),"")</f>
        <v/>
      </c>
      <c r="P156" s="32">
        <f>IF(舰娘装备数据!$U156 &lt;&gt; 0,舰娘装备数据!$U156,"")</f>
        <v>1</v>
      </c>
      <c r="Q156" s="180">
        <f>IF(舰娘装备数据!$V156 &lt;&gt; 0,舰娘装备数据!$V156,"")</f>
        <v>2</v>
      </c>
      <c r="R156" s="52" t="str">
        <f>IF(舰娘装备数据!$W156 &lt;&gt; 0,舰娘装备数据!$W156,"")</f>
        <v/>
      </c>
      <c r="S156" s="224">
        <f>IF(舰娘装备数据!$X156 &lt;&gt; 0,舰娘装备数据!$X156,"")</f>
        <v>3</v>
      </c>
    </row>
    <row r="157" spans="2:19">
      <c r="B157" s="113">
        <f>舰娘装备数据!$B157</f>
        <v>153</v>
      </c>
      <c r="C157" s="34" t="str">
        <f>舰娘装备数据!$D157</f>
        <v>零戦52型丙(付岩井小隊)</v>
      </c>
      <c r="D157" s="251">
        <f>舰娘装备数据!$T157</f>
        <v>4</v>
      </c>
      <c r="E157" s="253" t="str">
        <f>VLOOKUP(舰娘装备数据!$G157,数据转换_装备种3,2,0)</f>
        <v>艦上戦闘機</v>
      </c>
      <c r="F157" s="199" t="str">
        <f>IF(舰娘装备数据!$I157 &lt;&gt; 0,舰娘装备数据!$I157,"")</f>
        <v/>
      </c>
      <c r="G157" s="176" t="str">
        <f>IF(舰娘装备数据!$J157 &lt;&gt; 0,舰娘装备数据!$J157,"")</f>
        <v/>
      </c>
      <c r="H157" s="189">
        <f>IF(舰娘装备数据!$K157 &lt;&gt; 0,舰娘装备数据!$K157,"")</f>
        <v>10</v>
      </c>
      <c r="I157" s="181" t="str">
        <f>IF(舰娘装备数据!$L157 &lt;&gt; 0,舰娘装备数据!$L157,"")</f>
        <v/>
      </c>
      <c r="J157" s="178" t="str">
        <f>IF(舰娘装备数据!$M157 &lt;&gt; 0,舰娘装备数据!$M157,"")</f>
        <v/>
      </c>
      <c r="K157" s="43">
        <f>IF(舰娘装备数据!$N157 &lt;&gt; 0,舰娘装备数据!$N157,"")</f>
        <v>2</v>
      </c>
      <c r="L157" s="52">
        <f>IF(舰娘装备数据!$O157 &lt;&gt; 0,舰娘装备数据!$O157,"")</f>
        <v>1</v>
      </c>
      <c r="M157" s="41">
        <f>IF(舰娘装备数据!$Q157 &lt;&gt; 0,舰娘装备数据!$Q157,"")</f>
        <v>1</v>
      </c>
      <c r="N157" s="172" t="str">
        <f>IF(舰娘装备数据!$R157 &lt;&gt; 0,舰娘装备数据!$R157,"")</f>
        <v/>
      </c>
      <c r="O157" s="217" t="str">
        <f>IF(舰娘装备数据!$S157 &lt;&gt; 0,VLOOKUP(舰娘装备数据!$S157,数据转换_射程,2,0),"")</f>
        <v/>
      </c>
      <c r="P157" s="32">
        <f>IF(舰娘装备数据!$U157 &lt;&gt; 0,舰娘装备数据!$U157,"")</f>
        <v>1</v>
      </c>
      <c r="Q157" s="180">
        <f>IF(舰娘装备数据!$V157 &lt;&gt; 0,舰娘装备数据!$V157,"")</f>
        <v>2</v>
      </c>
      <c r="R157" s="52" t="str">
        <f>IF(舰娘装备数据!$W157 &lt;&gt; 0,舰娘装备数据!$W157,"")</f>
        <v/>
      </c>
      <c r="S157" s="224">
        <f>IF(舰娘装备数据!$X157 &lt;&gt; 0,舰娘装备数据!$X157,"")</f>
        <v>4</v>
      </c>
    </row>
    <row r="158" spans="2:19">
      <c r="B158" s="113">
        <f>舰娘装备数据!$B158</f>
        <v>154</v>
      </c>
      <c r="C158" s="34" t="str">
        <f>舰娘装备数据!$D158</f>
        <v>零戦62型(爆戦/岩井隊)</v>
      </c>
      <c r="D158" s="251">
        <f>舰娘装备数据!$T158</f>
        <v>5</v>
      </c>
      <c r="E158" s="253" t="str">
        <f>VLOOKUP(舰娘装备数据!$G158,数据转换_装备种3,2,0)</f>
        <v>艦上爆撃機</v>
      </c>
      <c r="F158" s="199" t="str">
        <f>IF(舰娘装备数据!$I158 &lt;&gt; 0,舰娘装备数据!$I158,"")</f>
        <v/>
      </c>
      <c r="G158" s="176" t="str">
        <f>IF(舰娘装备数据!$J158 &lt;&gt; 0,舰娘装备数据!$J158,"")</f>
        <v/>
      </c>
      <c r="H158" s="189">
        <f>IF(舰娘装备数据!$K158 &lt;&gt; 0,舰娘装备数据!$K158,"")</f>
        <v>7</v>
      </c>
      <c r="I158" s="181" t="str">
        <f>IF(舰娘装备数据!$L158 &lt;&gt; 0,舰娘装备数据!$L158,"")</f>
        <v/>
      </c>
      <c r="J158" s="178">
        <f>IF(舰娘装备数据!$M158 &lt;&gt; 0,舰娘装备数据!$M158,"")</f>
        <v>3</v>
      </c>
      <c r="K158" s="43">
        <f>IF(舰娘装备数据!$N158 &lt;&gt; 0,舰娘装备数据!$N158,"")</f>
        <v>2</v>
      </c>
      <c r="L158" s="52">
        <f>IF(舰娘装备数据!$O158 &lt;&gt; 0,舰娘装备数据!$O158,"")</f>
        <v>1</v>
      </c>
      <c r="M158" s="41">
        <f>IF(舰娘装备数据!$Q158 &lt;&gt; 0,舰娘装备数据!$Q158,"")</f>
        <v>1</v>
      </c>
      <c r="N158" s="172">
        <f>IF(舰娘装备数据!$R158 &lt;&gt; 0,舰娘装备数据!$R158,"")</f>
        <v>4</v>
      </c>
      <c r="O158" s="217" t="str">
        <f>IF(舰娘装备数据!$S158 &lt;&gt; 0,VLOOKUP(舰娘装备数据!$S158,数据转换_射程,2,0),"")</f>
        <v/>
      </c>
      <c r="P158" s="32">
        <f>IF(舰娘装备数据!$U158 &lt;&gt; 0,舰娘装备数据!$U158,"")</f>
        <v>1</v>
      </c>
      <c r="Q158" s="180">
        <f>IF(舰娘装备数据!$V158 &lt;&gt; 0,舰娘装备数据!$V158,"")</f>
        <v>3</v>
      </c>
      <c r="R158" s="52" t="str">
        <f>IF(舰娘装备数据!$W158 &lt;&gt; 0,舰娘装备数据!$W158,"")</f>
        <v/>
      </c>
      <c r="S158" s="224">
        <f>IF(舰娘装备数据!$X158 &lt;&gt; 0,舰娘装备数据!$X158,"")</f>
        <v>4</v>
      </c>
    </row>
    <row r="159" spans="2:19">
      <c r="B159" s="113">
        <f>舰娘装备数据!$B159</f>
        <v>155</v>
      </c>
      <c r="C159" s="34" t="str">
        <f>舰娘装备数据!$D159</f>
        <v>零戦21型(付岩本小隊)</v>
      </c>
      <c r="D159" s="251">
        <f>舰娘装备数据!$T159</f>
        <v>3</v>
      </c>
      <c r="E159" s="253" t="str">
        <f>VLOOKUP(舰娘装备数据!$G159,数据转换_装备种3,2,0)</f>
        <v>艦上戦闘機</v>
      </c>
      <c r="F159" s="199" t="str">
        <f>IF(舰娘装备数据!$I159 &lt;&gt; 0,舰娘装备数据!$I159,"")</f>
        <v/>
      </c>
      <c r="G159" s="176" t="str">
        <f>IF(舰娘装备数据!$J159 &lt;&gt; 0,舰娘装备数据!$J159,"")</f>
        <v/>
      </c>
      <c r="H159" s="189">
        <f>IF(舰娘装备数据!$K159 &lt;&gt; 0,舰娘装备数据!$K159,"")</f>
        <v>9</v>
      </c>
      <c r="I159" s="181" t="str">
        <f>IF(舰娘装备数据!$L159 &lt;&gt; 0,舰娘装备数据!$L159,"")</f>
        <v/>
      </c>
      <c r="J159" s="178" t="str">
        <f>IF(舰娘装备数据!$M159 &lt;&gt; 0,舰娘装备数据!$M159,"")</f>
        <v/>
      </c>
      <c r="K159" s="43">
        <f>IF(舰娘装备数据!$N159 &lt;&gt; 0,舰娘装备数据!$N159,"")</f>
        <v>3</v>
      </c>
      <c r="L159" s="52">
        <f>IF(舰娘装备数据!$O159 &lt;&gt; 0,舰娘装备数据!$O159,"")</f>
        <v>1</v>
      </c>
      <c r="M159" s="41">
        <f>IF(舰娘装备数据!$Q159 &lt;&gt; 0,舰娘装备数据!$Q159,"")</f>
        <v>1</v>
      </c>
      <c r="N159" s="172" t="str">
        <f>IF(舰娘装备数据!$R159 &lt;&gt; 0,舰娘装备数据!$R159,"")</f>
        <v/>
      </c>
      <c r="O159" s="217" t="str">
        <f>IF(舰娘装备数据!$S159 &lt;&gt; 0,VLOOKUP(舰娘装备数据!$S159,数据转换_射程,2,0),"")</f>
        <v/>
      </c>
      <c r="P159" s="32">
        <f>IF(舰娘装备数据!$U159 &lt;&gt; 0,舰娘装备数据!$U159,"")</f>
        <v>1</v>
      </c>
      <c r="Q159" s="180">
        <f>IF(舰娘装备数据!$V159 &lt;&gt; 0,舰娘装备数据!$V159,"")</f>
        <v>2</v>
      </c>
      <c r="R159" s="52" t="str">
        <f>IF(舰娘装备数据!$W159 &lt;&gt; 0,舰娘装备数据!$W159,"")</f>
        <v/>
      </c>
      <c r="S159" s="224">
        <f>IF(舰娘装备数据!$X159 &lt;&gt; 0,舰娘装备数据!$X159,"")</f>
        <v>2</v>
      </c>
    </row>
    <row r="160" spans="2:19">
      <c r="B160" s="113">
        <f>舰娘装备数据!$B160</f>
        <v>156</v>
      </c>
      <c r="C160" s="34" t="str">
        <f>舰娘装备数据!$D160</f>
        <v>零戦52型甲(付岩本小隊)</v>
      </c>
      <c r="D160" s="251">
        <f>舰娘装备数据!$T160</f>
        <v>4</v>
      </c>
      <c r="E160" s="253" t="str">
        <f>VLOOKUP(舰娘装备数据!$G160,数据转换_装备种3,2,0)</f>
        <v>艦上戦闘機</v>
      </c>
      <c r="F160" s="199" t="str">
        <f>IF(舰娘装备数据!$I160 &lt;&gt; 0,舰娘装备数据!$I160,"")</f>
        <v/>
      </c>
      <c r="G160" s="176" t="str">
        <f>IF(舰娘装备数据!$J160 &lt;&gt; 0,舰娘装备数据!$J160,"")</f>
        <v/>
      </c>
      <c r="H160" s="189">
        <f>IF(舰娘装备数据!$K160 &lt;&gt; 0,舰娘装备数据!$K160,"")</f>
        <v>11</v>
      </c>
      <c r="I160" s="181" t="str">
        <f>IF(舰娘装备数据!$L160 &lt;&gt; 0,舰娘装备数据!$L160,"")</f>
        <v/>
      </c>
      <c r="J160" s="178" t="str">
        <f>IF(舰娘装备数据!$M160 &lt;&gt; 0,舰娘装备数据!$M160,"")</f>
        <v/>
      </c>
      <c r="K160" s="43">
        <f>IF(舰娘装备数据!$N160 &lt;&gt; 0,舰娘装备数据!$N160,"")</f>
        <v>3</v>
      </c>
      <c r="L160" s="52">
        <f>IF(舰娘装备数据!$O160 &lt;&gt; 0,舰娘装备数据!$O160,"")</f>
        <v>1</v>
      </c>
      <c r="M160" s="41">
        <f>IF(舰娘装备数据!$Q160 &lt;&gt; 0,舰娘装备数据!$Q160,"")</f>
        <v>1</v>
      </c>
      <c r="N160" s="172" t="str">
        <f>IF(舰娘装备数据!$R160 &lt;&gt; 0,舰娘装备数据!$R160,"")</f>
        <v/>
      </c>
      <c r="O160" s="217" t="str">
        <f>IF(舰娘装备数据!$S160 &lt;&gt; 0,VLOOKUP(舰娘装备数据!$S160,数据转换_射程,2,0),"")</f>
        <v/>
      </c>
      <c r="P160" s="32">
        <f>IF(舰娘装备数据!$U160 &lt;&gt; 0,舰娘装备数据!$U160,"")</f>
        <v>1</v>
      </c>
      <c r="Q160" s="180">
        <f>IF(舰娘装备数据!$V160 &lt;&gt; 0,舰娘装备数据!$V160,"")</f>
        <v>2</v>
      </c>
      <c r="R160" s="52" t="str">
        <f>IF(舰娘装备数据!$W160 &lt;&gt; 0,舰娘装备数据!$W160,"")</f>
        <v/>
      </c>
      <c r="S160" s="224">
        <f>IF(舰娘装备数据!$X160 &lt;&gt; 0,舰娘装备数据!$X160,"")</f>
        <v>4</v>
      </c>
    </row>
    <row r="161" spans="2:19">
      <c r="B161" s="113">
        <f>舰娘装备数据!$B161</f>
        <v>157</v>
      </c>
      <c r="C161" s="34" t="str">
        <f>舰娘装备数据!$D161</f>
        <v>零式艦戦53型(岩本隊)</v>
      </c>
      <c r="D161" s="251">
        <f>舰娘装备数据!$T161</f>
        <v>5</v>
      </c>
      <c r="E161" s="253" t="str">
        <f>VLOOKUP(舰娘装备数据!$G161,数据转换_装备种3,2,0)</f>
        <v>艦上戦闘機</v>
      </c>
      <c r="F161" s="199" t="str">
        <f>IF(舰娘装备数据!$I161 &lt;&gt; 0,舰娘装备数据!$I161,"")</f>
        <v/>
      </c>
      <c r="G161" s="176" t="str">
        <f>IF(舰娘装备数据!$J161 &lt;&gt; 0,舰娘装备数据!$J161,"")</f>
        <v/>
      </c>
      <c r="H161" s="189">
        <f>IF(舰娘装备数据!$K161 &lt;&gt; 0,舰娘装备数据!$K161,"")</f>
        <v>12</v>
      </c>
      <c r="I161" s="181" t="str">
        <f>IF(舰娘装备数据!$L161 &lt;&gt; 0,舰娘装备数据!$L161,"")</f>
        <v/>
      </c>
      <c r="J161" s="178" t="str">
        <f>IF(舰娘装备数据!$M161 &lt;&gt; 0,舰娘装备数据!$M161,"")</f>
        <v/>
      </c>
      <c r="K161" s="43">
        <f>IF(舰娘装备数据!$N161 &lt;&gt; 0,舰娘装备数据!$N161,"")</f>
        <v>4</v>
      </c>
      <c r="L161" s="52">
        <f>IF(舰娘装备数据!$O161 &lt;&gt; 0,舰娘装备数据!$O161,"")</f>
        <v>3</v>
      </c>
      <c r="M161" s="41">
        <f>IF(舰娘装备数据!$Q161 &lt;&gt; 0,舰娘装备数据!$Q161,"")</f>
        <v>2</v>
      </c>
      <c r="N161" s="172" t="str">
        <f>IF(舰娘装备数据!$R161 &lt;&gt; 0,舰娘装备数据!$R161,"")</f>
        <v/>
      </c>
      <c r="O161" s="217" t="str">
        <f>IF(舰娘装备数据!$S161 &lt;&gt; 0,VLOOKUP(舰娘装备数据!$S161,数据转换_射程,2,0),"")</f>
        <v/>
      </c>
      <c r="P161" s="32">
        <f>IF(舰娘装备数据!$U161 &lt;&gt; 0,舰娘装备数据!$U161,"")</f>
        <v>1</v>
      </c>
      <c r="Q161" s="180">
        <f>IF(舰娘装备数据!$V161 &lt;&gt; 0,舰娘装备数据!$V161,"")</f>
        <v>2</v>
      </c>
      <c r="R161" s="52" t="str">
        <f>IF(舰娘装备数据!$W161 &lt;&gt; 0,舰娘装备数据!$W161,"")</f>
        <v/>
      </c>
      <c r="S161" s="224">
        <f>IF(舰娘装备数据!$X161 &lt;&gt; 0,舰娘装备数据!$X161,"")</f>
        <v>5</v>
      </c>
    </row>
    <row r="162" spans="2:19">
      <c r="B162" s="113">
        <f>舰娘装备数据!$B162</f>
        <v>158</v>
      </c>
      <c r="C162" s="34" t="str">
        <f>舰娘装备数据!$D162</f>
        <v>Bf109T改</v>
      </c>
      <c r="D162" s="251">
        <f>舰娘装备数据!$T162</f>
        <v>3</v>
      </c>
      <c r="E162" s="253" t="str">
        <f>VLOOKUP(舰娘装备数据!$G162,数据转换_装备种3,2,0)</f>
        <v>艦上戦闘機</v>
      </c>
      <c r="F162" s="199">
        <f>IF(舰娘装备数据!$I162 &lt;&gt; 0,舰娘装备数据!$I162,"")</f>
        <v>1</v>
      </c>
      <c r="G162" s="176" t="str">
        <f>IF(舰娘装备数据!$J162 &lt;&gt; 0,舰娘装备数据!$J162,"")</f>
        <v/>
      </c>
      <c r="H162" s="189">
        <f>IF(舰娘装备数据!$K162 &lt;&gt; 0,舰娘装备数据!$K162,"")</f>
        <v>8</v>
      </c>
      <c r="I162" s="181" t="str">
        <f>IF(舰娘装备数据!$L162 &lt;&gt; 0,舰娘装备数据!$L162,"")</f>
        <v/>
      </c>
      <c r="J162" s="178" t="str">
        <f>IF(舰娘装备数据!$M162 &lt;&gt; 0,舰娘装备数据!$M162,"")</f>
        <v/>
      </c>
      <c r="K162" s="43">
        <f>IF(舰娘装备数据!$N162 &lt;&gt; 0,舰娘装备数据!$N162,"")</f>
        <v>4</v>
      </c>
      <c r="L162" s="52" t="str">
        <f>IF(舰娘装备数据!$O162 &lt;&gt; 0,舰娘装备数据!$O162,"")</f>
        <v/>
      </c>
      <c r="M162" s="41" t="str">
        <f>IF(舰娘装备数据!$Q162 &lt;&gt; 0,舰娘装备数据!$Q162,"")</f>
        <v/>
      </c>
      <c r="N162" s="172" t="str">
        <f>IF(舰娘装备数据!$R162 &lt;&gt; 0,舰娘装备数据!$R162,"")</f>
        <v/>
      </c>
      <c r="O162" s="217" t="str">
        <f>IF(舰娘装备数据!$S162 &lt;&gt; 0,VLOOKUP(舰娘装备数据!$S162,数据转换_射程,2,0),"")</f>
        <v/>
      </c>
      <c r="P162" s="32">
        <f>IF(舰娘装备数据!$U162 &lt;&gt; 0,舰娘装备数据!$U162,"")</f>
        <v>1</v>
      </c>
      <c r="Q162" s="180">
        <f>IF(舰娘装备数据!$V162 &lt;&gt; 0,舰娘装备数据!$V162,"")</f>
        <v>2</v>
      </c>
      <c r="R162" s="52" t="str">
        <f>IF(舰娘装备数据!$W162 &lt;&gt; 0,舰娘装备数据!$W162,"")</f>
        <v/>
      </c>
      <c r="S162" s="224">
        <f>IF(舰娘装备数据!$X162 &lt;&gt; 0,舰娘装备数据!$X162,"")</f>
        <v>6</v>
      </c>
    </row>
    <row r="163" spans="2:19">
      <c r="B163" s="113">
        <f>舰娘装备数据!$B163</f>
        <v>159</v>
      </c>
      <c r="C163" s="34" t="str">
        <f>舰娘装备数据!$D163</f>
        <v>Fw190T改</v>
      </c>
      <c r="D163" s="251">
        <f>舰娘装备数据!$T163</f>
        <v>4</v>
      </c>
      <c r="E163" s="253" t="str">
        <f>VLOOKUP(舰娘装备数据!$G163,数据转换_装备种3,2,0)</f>
        <v>艦上戦闘機</v>
      </c>
      <c r="F163" s="199">
        <f>IF(舰娘装备数据!$I163 &lt;&gt; 0,舰娘装备数据!$I163,"")</f>
        <v>2</v>
      </c>
      <c r="G163" s="176" t="str">
        <f>IF(舰娘装备数据!$J163 &lt;&gt; 0,舰娘装备数据!$J163,"")</f>
        <v/>
      </c>
      <c r="H163" s="189">
        <f>IF(舰娘装备数据!$K163 &lt;&gt; 0,舰娘装备数据!$K163,"")</f>
        <v>10</v>
      </c>
      <c r="I163" s="181" t="str">
        <f>IF(舰娘装备数据!$L163 &lt;&gt; 0,舰娘装备数据!$L163,"")</f>
        <v/>
      </c>
      <c r="J163" s="178" t="str">
        <f>IF(舰娘装备数据!$M163 &lt;&gt; 0,舰娘装备数据!$M163,"")</f>
        <v/>
      </c>
      <c r="K163" s="43">
        <f>IF(舰娘装备数据!$N163 &lt;&gt; 0,舰娘装备数据!$N163,"")</f>
        <v>2</v>
      </c>
      <c r="L163" s="52" t="str">
        <f>IF(舰娘装备数据!$O163 &lt;&gt; 0,舰娘装备数据!$O163,"")</f>
        <v/>
      </c>
      <c r="M163" s="41" t="str">
        <f>IF(舰娘装备数据!$Q163 &lt;&gt; 0,舰娘装备数据!$Q163,"")</f>
        <v/>
      </c>
      <c r="N163" s="172" t="str">
        <f>IF(舰娘装备数据!$R163 &lt;&gt; 0,舰娘装备数据!$R163,"")</f>
        <v/>
      </c>
      <c r="O163" s="217" t="str">
        <f>IF(舰娘装备数据!$S163 &lt;&gt; 0,VLOOKUP(舰娘装备数据!$S163,数据转换_射程,2,0),"")</f>
        <v/>
      </c>
      <c r="P163" s="32">
        <f>IF(舰娘装备数据!$U163 &lt;&gt; 0,舰娘装备数据!$U163,"")</f>
        <v>2</v>
      </c>
      <c r="Q163" s="180">
        <f>IF(舰娘装备数据!$V163 &lt;&gt; 0,舰娘装备数据!$V163,"")</f>
        <v>3</v>
      </c>
      <c r="R163" s="52" t="str">
        <f>IF(舰娘装备数据!$W163 &lt;&gt; 0,舰娘装备数据!$W163,"")</f>
        <v/>
      </c>
      <c r="S163" s="224">
        <f>IF(舰娘装备数据!$X163 &lt;&gt; 0,舰娘装备数据!$X163,"")</f>
        <v>8</v>
      </c>
    </row>
    <row r="164" spans="2:19">
      <c r="B164" s="113">
        <f>舰娘装备数据!$B164</f>
        <v>160</v>
      </c>
      <c r="C164" s="34" t="str">
        <f>舰娘装备数据!$D164</f>
        <v>10.5cm連装砲</v>
      </c>
      <c r="D164" s="251">
        <f>舰娘装备数据!$T164</f>
        <v>3</v>
      </c>
      <c r="E164" s="253" t="str">
        <f>VLOOKUP(舰娘装备数据!$G164,数据转换_装备种3,2,0)</f>
        <v>副砲</v>
      </c>
      <c r="F164" s="199">
        <f>IF(舰娘装备数据!$I164 &lt;&gt; 0,舰娘装备数据!$I164,"")</f>
        <v>3</v>
      </c>
      <c r="G164" s="176" t="str">
        <f>IF(舰娘装备数据!$J164 &lt;&gt; 0,舰娘装备数据!$J164,"")</f>
        <v/>
      </c>
      <c r="H164" s="189">
        <f>IF(舰娘装备数据!$K164 &lt;&gt; 0,舰娘装备数据!$K164,"")</f>
        <v>6</v>
      </c>
      <c r="I164" s="181" t="str">
        <f>IF(舰娘装备数据!$L164 &lt;&gt; 0,舰娘装备数据!$L164,"")</f>
        <v/>
      </c>
      <c r="J164" s="178" t="str">
        <f>IF(舰娘装备数据!$M164 &lt;&gt; 0,舰娘装备数据!$M164,"")</f>
        <v/>
      </c>
      <c r="K164" s="43">
        <f>IF(舰娘装备数据!$N164 &lt;&gt; 0,舰娘装备数据!$N164,"")</f>
        <v>1</v>
      </c>
      <c r="L164" s="52" t="str">
        <f>IF(舰娘装备数据!$O164 &lt;&gt; 0,舰娘装备数据!$O164,"")</f>
        <v/>
      </c>
      <c r="M164" s="41">
        <f>IF(舰娘装备数据!$Q164 &lt;&gt; 0,舰娘装备数据!$Q164,"")</f>
        <v>2</v>
      </c>
      <c r="N164" s="172" t="str">
        <f>IF(舰娘装备数据!$R164 &lt;&gt; 0,舰娘装备数据!$R164,"")</f>
        <v/>
      </c>
      <c r="O164" s="217" t="str">
        <f>IF(舰娘装备数据!$S164 &lt;&gt; 0,VLOOKUP(舰娘装备数据!$S164,数据转换_射程,2,0),"")</f>
        <v>短</v>
      </c>
      <c r="P164" s="32" t="str">
        <f>IF(舰娘装备数据!$U164 &lt;&gt; 0,舰娘装备数据!$U164,"")</f>
        <v/>
      </c>
      <c r="Q164" s="180">
        <f>IF(舰娘装备数据!$V164 &lt;&gt; 0,舰娘装备数据!$V164,"")</f>
        <v>2</v>
      </c>
      <c r="R164" s="52">
        <f>IF(舰娘装备数据!$W164 &lt;&gt; 0,舰娘装备数据!$W164,"")</f>
        <v>4</v>
      </c>
      <c r="S164" s="224" t="str">
        <f>IF(舰娘装备数据!$X164 &lt;&gt; 0,舰娘装备数据!$X164,"")</f>
        <v/>
      </c>
    </row>
    <row r="165" spans="2:19">
      <c r="B165" s="113">
        <f>舰娘装备数据!$B165</f>
        <v>161</v>
      </c>
      <c r="C165" s="34" t="str">
        <f>舰娘装备数据!$D165</f>
        <v>16inch三連装砲 Mk.7</v>
      </c>
      <c r="D165" s="251">
        <f>舰娘装备数据!$T165</f>
        <v>5</v>
      </c>
      <c r="E165" s="253" t="str">
        <f>VLOOKUP(舰娘装备数据!$G165,数据转换_装备种3,2,0)</f>
        <v>大口径主砲</v>
      </c>
      <c r="F165" s="199">
        <f>IF(舰娘装备数据!$I165 &lt;&gt; 0,舰娘装备数据!$I165,"")</f>
        <v>24</v>
      </c>
      <c r="G165" s="176" t="str">
        <f>IF(舰娘装备数据!$J165 &lt;&gt; 0,舰娘装备数据!$J165,"")</f>
        <v/>
      </c>
      <c r="H165" s="189">
        <f>IF(舰娘装备数据!$K165 &lt;&gt; 0,舰娘装备数据!$K165,"")</f>
        <v>3</v>
      </c>
      <c r="I165" s="181">
        <f>IF(舰娘装备数据!$L165 &lt;&gt; 0,舰娘装备数据!$L165,"")</f>
        <v>1</v>
      </c>
      <c r="J165" s="178" t="str">
        <f>IF(舰娘装备数据!$M165 &lt;&gt; 0,舰娘装备数据!$M165,"")</f>
        <v/>
      </c>
      <c r="K165" s="43" t="str">
        <f>IF(舰娘装备数据!$N165 &lt;&gt; 0,舰娘装备数据!$N165,"")</f>
        <v/>
      </c>
      <c r="L165" s="52" t="str">
        <f>IF(舰娘装备数据!$O165 &lt;&gt; 0,舰娘装备数据!$O165,"")</f>
        <v/>
      </c>
      <c r="M165" s="41">
        <f>IF(舰娘装备数据!$Q165 &lt;&gt; 0,舰娘装备数据!$Q165,"")</f>
        <v>4</v>
      </c>
      <c r="N165" s="172" t="str">
        <f>IF(舰娘装备数据!$R165 &lt;&gt; 0,舰娘装备数据!$R165,"")</f>
        <v/>
      </c>
      <c r="O165" s="217" t="str">
        <f>IF(舰娘装备数据!$S165 &lt;&gt; 0,VLOOKUP(舰娘装备数据!$S165,数据转换_射程,2,0),"")</f>
        <v>長</v>
      </c>
      <c r="P165" s="32" t="str">
        <f>IF(舰娘装备数据!$U165 &lt;&gt; 0,舰娘装备数据!$U165,"")</f>
        <v/>
      </c>
      <c r="Q165" s="180">
        <f>IF(舰娘装备数据!$V165 &lt;&gt; 0,舰娘装备数据!$V165,"")</f>
        <v>20</v>
      </c>
      <c r="R165" s="52">
        <f>IF(舰娘装备数据!$W165 &lt;&gt; 0,舰娘装备数据!$W165,"")</f>
        <v>22</v>
      </c>
      <c r="S165" s="224">
        <f>IF(舰娘装备数据!$X165 &lt;&gt; 0,舰娘装备数据!$X165,"")</f>
        <v>2</v>
      </c>
    </row>
    <row r="166" spans="2:19">
      <c r="B166" s="113">
        <f>舰娘装备数据!$B166</f>
        <v>162</v>
      </c>
      <c r="C166" s="34" t="str">
        <f>舰娘装备数据!$D166</f>
        <v>203mm/53 連装砲</v>
      </c>
      <c r="D166" s="251">
        <f>舰娘装备数据!$T166</f>
        <v>3</v>
      </c>
      <c r="E166" s="253" t="str">
        <f>VLOOKUP(舰娘装备数据!$G166,数据转换_装备种3,2,0)</f>
        <v>中口径主砲</v>
      </c>
      <c r="F166" s="199">
        <f>IF(舰娘装备数据!$I166 &lt;&gt; 0,舰娘装备数据!$I166,"")</f>
        <v>9</v>
      </c>
      <c r="G166" s="176" t="str">
        <f>IF(舰娘装备数据!$J166 &lt;&gt; 0,舰娘装备数据!$J166,"")</f>
        <v/>
      </c>
      <c r="H166" s="189">
        <f>IF(舰娘装备数据!$K166 &lt;&gt; 0,舰娘装备数据!$K166,"")</f>
        <v>1</v>
      </c>
      <c r="I166" s="181" t="str">
        <f>IF(舰娘装备数据!$L166 &lt;&gt; 0,舰娘装备数据!$L166,"")</f>
        <v/>
      </c>
      <c r="J166" s="178" t="str">
        <f>IF(舰娘装备数据!$M166 &lt;&gt; 0,舰娘装备数据!$M166,"")</f>
        <v/>
      </c>
      <c r="K166" s="43" t="str">
        <f>IF(舰娘装备数据!$N166 &lt;&gt; 0,舰娘装备数据!$N166,"")</f>
        <v/>
      </c>
      <c r="L166" s="52" t="str">
        <f>IF(舰娘装备数据!$O166 &lt;&gt; 0,舰娘装备数据!$O166,"")</f>
        <v/>
      </c>
      <c r="M166" s="41">
        <f>IF(舰娘装备数据!$Q166 &lt;&gt; 0,舰娘装备数据!$Q166,"")</f>
        <v>-2</v>
      </c>
      <c r="N166" s="172" t="str">
        <f>IF(舰娘装备数据!$R166 &lt;&gt; 0,舰娘装备数据!$R166,"")</f>
        <v/>
      </c>
      <c r="O166" s="217" t="str">
        <f>IF(舰娘装备数据!$S166 &lt;&gt; 0,VLOOKUP(舰娘装备数据!$S166,数据转换_射程,2,0),"")</f>
        <v>長</v>
      </c>
      <c r="P166" s="32" t="str">
        <f>IF(舰娘装备数据!$U166 &lt;&gt; 0,舰娘装备数据!$U166,"")</f>
        <v/>
      </c>
      <c r="Q166" s="180">
        <f>IF(舰娘装备数据!$V166 &lt;&gt; 0,舰娘装备数据!$V166,"")</f>
        <v>4</v>
      </c>
      <c r="R166" s="52">
        <f>IF(舰娘装备数据!$W166 &lt;&gt; 0,舰娘装备数据!$W166,"")</f>
        <v>4</v>
      </c>
      <c r="S166" s="224" t="str">
        <f>IF(舰娘装备数据!$X166 &lt;&gt; 0,舰娘装备数据!$X166,"")</f>
        <v/>
      </c>
    </row>
    <row r="167" spans="2:19">
      <c r="B167" s="113">
        <f>舰娘装备数据!$B167</f>
        <v>163</v>
      </c>
      <c r="C167" s="34" t="str">
        <f>舰娘装备数据!$D167</f>
        <v>Ro.43水偵</v>
      </c>
      <c r="D167" s="251">
        <f>舰娘装备数据!$T167</f>
        <v>3</v>
      </c>
      <c r="E167" s="253" t="str">
        <f>VLOOKUP(舰娘装备数据!$G167,数据转换_装备种3,2,0)</f>
        <v>水上偵察機</v>
      </c>
      <c r="F167" s="199">
        <f>IF(舰娘装备数据!$I167 &lt;&gt; 0,舰娘装备数据!$I167,"")</f>
        <v>1</v>
      </c>
      <c r="G167" s="176" t="str">
        <f>IF(舰娘装备数据!$J167 &lt;&gt; 0,舰娘装备数据!$J167,"")</f>
        <v/>
      </c>
      <c r="H167" s="189">
        <f>IF(舰娘装备数据!$K167 &lt;&gt; 0,舰娘装备数据!$K167,"")</f>
        <v>1</v>
      </c>
      <c r="I167" s="181" t="str">
        <f>IF(舰娘装备数据!$L167 &lt;&gt; 0,舰娘装备数据!$L167,"")</f>
        <v/>
      </c>
      <c r="J167" s="178">
        <f>IF(舰娘装备数据!$M167 &lt;&gt; 0,舰娘装备数据!$M167,"")</f>
        <v>2</v>
      </c>
      <c r="K167" s="43">
        <f>IF(舰娘装备数据!$N167 &lt;&gt; 0,舰娘装备数据!$N167,"")</f>
        <v>1</v>
      </c>
      <c r="L167" s="52">
        <f>IF(舰娘装备数据!$O167 &lt;&gt; 0,舰娘装备数据!$O167,"")</f>
        <v>4</v>
      </c>
      <c r="M167" s="41">
        <f>IF(舰娘装备数据!$Q167 &lt;&gt; 0,舰娘装备数据!$Q167,"")</f>
        <v>2</v>
      </c>
      <c r="N167" s="172" t="str">
        <f>IF(舰娘装备数据!$R167 &lt;&gt; 0,舰娘装备数据!$R167,"")</f>
        <v/>
      </c>
      <c r="O167" s="217" t="str">
        <f>IF(舰娘装备数据!$S167 &lt;&gt; 0,VLOOKUP(舰娘装备数据!$S167,数据转换_射程,2,0),"")</f>
        <v/>
      </c>
      <c r="P167" s="32">
        <f>IF(舰娘装备数据!$U167 &lt;&gt; 0,舰娘装备数据!$U167,"")</f>
        <v>1</v>
      </c>
      <c r="Q167" s="180">
        <f>IF(舰娘装备数据!$V167 &lt;&gt; 0,舰娘装备数据!$V167,"")</f>
        <v>1</v>
      </c>
      <c r="R167" s="52" t="str">
        <f>IF(舰娘装备数据!$W167 &lt;&gt; 0,舰娘装备数据!$W167,"")</f>
        <v/>
      </c>
      <c r="S167" s="224">
        <f>IF(舰娘装备数据!$X167 &lt;&gt; 0,舰娘装备数据!$X167,"")</f>
        <v>2</v>
      </c>
    </row>
    <row r="168" spans="2:19">
      <c r="B168" s="319">
        <f>舰娘装备数据!$B168</f>
        <v>164</v>
      </c>
      <c r="C168" s="34" t="str">
        <f>舰娘装备数据!$D168</f>
        <v>Ro.44水上戦闘機</v>
      </c>
      <c r="D168" s="251">
        <f>舰娘装备数据!$T168</f>
        <v>3</v>
      </c>
      <c r="E168" s="320" t="str">
        <f>VLOOKUP(舰娘装备数据!$G168,数据转换_装备种3,2,0)</f>
        <v>水上戦闘機</v>
      </c>
      <c r="F168" s="199" t="str">
        <f>IF(舰娘装备数据!$I168 &lt;&gt; 0,舰娘装备数据!$I168,"")</f>
        <v/>
      </c>
      <c r="G168" s="176" t="str">
        <f>IF(舰娘装备数据!$J168 &lt;&gt; 0,舰娘装备数据!$J168,"")</f>
        <v/>
      </c>
      <c r="H168" s="189">
        <f>IF(舰娘装备数据!$K168 &lt;&gt; 0,舰娘装备数据!$K168,"")</f>
        <v>2</v>
      </c>
      <c r="I168" s="181" t="str">
        <f>IF(舰娘装备数据!$L168 &lt;&gt; 0,舰娘装备数据!$L168,"")</f>
        <v/>
      </c>
      <c r="J168" s="178">
        <f>IF(舰娘装备数据!$M168 &lt;&gt; 0,舰娘装备数据!$M168,"")</f>
        <v>1</v>
      </c>
      <c r="K168" s="43">
        <f>IF(舰娘装备数据!$N168 &lt;&gt; 0,舰娘装备数据!$N168,"")</f>
        <v>2</v>
      </c>
      <c r="L168" s="52">
        <f>IF(舰娘装备数据!$O168 &lt;&gt; 0,舰娘装备数据!$O168,"")</f>
        <v>2</v>
      </c>
      <c r="M168" s="41">
        <f>IF(舰娘装备数据!$Q168 &lt;&gt; 0,舰娘装备数据!$Q168,"")</f>
        <v>1</v>
      </c>
      <c r="N168" s="172" t="str">
        <f>IF(舰娘装备数据!$R168 &lt;&gt; 0,舰娘装备数据!$R168,"")</f>
        <v/>
      </c>
      <c r="O168" s="217" t="str">
        <f>IF(舰娘装备数据!$S168 &lt;&gt; 0,VLOOKUP(舰娘装备数据!$S168,数据转换_射程,2,0),"")</f>
        <v/>
      </c>
      <c r="P168" s="32">
        <f>IF(舰娘装备数据!$U168 &lt;&gt; 0,舰娘装备数据!$U168,"")</f>
        <v>1</v>
      </c>
      <c r="Q168" s="180">
        <f>IF(舰娘装备数据!$V168 &lt;&gt; 0,舰娘装备数据!$V168,"")</f>
        <v>1</v>
      </c>
      <c r="R168" s="52" t="str">
        <f>IF(舰娘装备数据!$W168 &lt;&gt; 0,舰娘装备数据!$W168,"")</f>
        <v/>
      </c>
      <c r="S168" s="224">
        <f>IF(舰娘装备数据!$X168 &lt;&gt; 0,舰娘装备数据!$X168,"")</f>
        <v>2</v>
      </c>
    </row>
    <row r="169" spans="2:19">
      <c r="B169" s="666">
        <f>舰娘装备数据!$B169</f>
        <v>165</v>
      </c>
      <c r="C169" s="667" t="str">
        <f>舰娘装备数据!$D169</f>
        <v>二式水戦改</v>
      </c>
      <c r="D169" s="668">
        <f>舰娘装备数据!$T169</f>
        <v>2</v>
      </c>
      <c r="E169" s="669" t="str">
        <f>VLOOKUP(舰娘装备数据!$G169,数据转换_装备种3,2,0)</f>
        <v>水上戦闘機</v>
      </c>
      <c r="F169" s="670" t="str">
        <f>IF(舰娘装备数据!$I169 &lt;&gt; 0,舰娘装备数据!$I169,"")</f>
        <v/>
      </c>
      <c r="G169" s="671" t="str">
        <f>IF(舰娘装备数据!$J169 &lt;&gt; 0,舰娘装备数据!$J169,"")</f>
        <v/>
      </c>
      <c r="H169" s="672">
        <f>IF(舰娘装备数据!$K169 &lt;&gt; 0,舰娘装备数据!$K169,"")</f>
        <v>3</v>
      </c>
      <c r="I169" s="673" t="str">
        <f>IF(舰娘装备数据!$L169 &lt;&gt; 0,舰娘装备数据!$L169,"")</f>
        <v/>
      </c>
      <c r="J169" s="674">
        <f>IF(舰娘装备数据!$M169 &lt;&gt; 0,舰娘装备数据!$M169,"")</f>
        <v>1</v>
      </c>
      <c r="K169" s="675">
        <f>IF(舰娘装备数据!$N169 &lt;&gt; 0,舰娘装备数据!$N169,"")</f>
        <v>2</v>
      </c>
      <c r="L169" s="595">
        <f>IF(舰娘装备数据!$O169 &lt;&gt; 0,舰娘装备数据!$O169,"")</f>
        <v>1</v>
      </c>
      <c r="M169" s="596">
        <f>IF(舰娘装备数据!$Q169 &lt;&gt; 0,舰娘装备数据!$Q169,"")</f>
        <v>1</v>
      </c>
      <c r="N169" s="676" t="str">
        <f>IF(舰娘装备数据!$R169 &lt;&gt; 0,舰娘装备数据!$R169,"")</f>
        <v/>
      </c>
      <c r="O169" s="677" t="str">
        <f>IF(舰娘装备数据!$S169 &lt;&gt; 0,VLOOKUP(舰娘装备数据!$S169,数据转换_射程,2,0),"")</f>
        <v/>
      </c>
      <c r="P169" s="678">
        <f>IF(舰娘装备数据!$U169 &lt;&gt; 0,舰娘装备数据!$U169,"")</f>
        <v>1</v>
      </c>
      <c r="Q169" s="594">
        <f>IF(舰娘装备数据!$V169 &lt;&gt; 0,舰娘装备数据!$V169,"")</f>
        <v>1</v>
      </c>
      <c r="R169" s="595" t="str">
        <f>IF(舰娘装备数据!$W169 &lt;&gt; 0,舰娘装备数据!$W169,"")</f>
        <v/>
      </c>
      <c r="S169" s="679">
        <f>IF(舰娘装备数据!$X169 &lt;&gt; 0,舰娘装备数据!$X169,"")</f>
        <v>4</v>
      </c>
    </row>
    <row r="170" spans="2:19">
      <c r="B170" s="588">
        <f>舰娘装备数据!$B170</f>
        <v>166</v>
      </c>
      <c r="C170" s="34" t="str">
        <f>舰娘装备数据!$D170</f>
        <v>大発動艇(八九式中戦車&amp;陸戦隊)</v>
      </c>
      <c r="D170" s="251">
        <f>舰娘装备数据!$T170</f>
        <v>2</v>
      </c>
      <c r="E170" s="682" t="str">
        <f>VLOOKUP(舰娘装备数据!$G170,数据转换_装备种3,2,0)</f>
        <v>上陸用舟艇</v>
      </c>
      <c r="F170" s="680" t="str">
        <f>IF(舰娘装备数据!$I170 &lt;&gt; 0,舰娘装备数据!$I170,"")</f>
        <v/>
      </c>
      <c r="G170" s="176" t="str">
        <f>IF(舰娘装备数据!$J170 &lt;&gt; 0,舰娘装备数据!$J170,"")</f>
        <v/>
      </c>
      <c r="H170" s="189" t="str">
        <f>IF(舰娘装备数据!$K170 &lt;&gt; 0,舰娘装备数据!$K170,"")</f>
        <v/>
      </c>
      <c r="I170" s="181" t="str">
        <f>IF(舰娘装备数据!$L170 &lt;&gt; 0,舰娘装备数据!$L170,"")</f>
        <v/>
      </c>
      <c r="J170" s="178" t="str">
        <f>IF(舰娘装备数据!$M170 &lt;&gt; 0,舰娘装备数据!$M170,"")</f>
        <v/>
      </c>
      <c r="K170" s="43" t="str">
        <f>IF(舰娘装备数据!$N170 &lt;&gt; 0,舰娘装备数据!$N170,"")</f>
        <v/>
      </c>
      <c r="L170" s="591" t="str">
        <f>IF(舰娘装备数据!$O170 &lt;&gt; 0,舰娘装备数据!$O170,"")</f>
        <v/>
      </c>
      <c r="M170" s="592" t="str">
        <f>IF(舰娘装备数据!$Q170 &lt;&gt; 0,舰娘装备数据!$Q170,"")</f>
        <v/>
      </c>
      <c r="N170" s="172" t="str">
        <f>IF(舰娘装备数据!$R170 &lt;&gt; 0,舰娘装备数据!$R170,"")</f>
        <v/>
      </c>
      <c r="O170" s="217" t="str">
        <f>IF(舰娘装备数据!$S170 &lt;&gt; 0,VLOOKUP(舰娘装备数据!$S170,数据转换_射程,2,0),"")</f>
        <v/>
      </c>
      <c r="P170" s="32">
        <f>IF(舰娘装备数据!$U170 &lt;&gt; 0,舰娘装备数据!$U170,"")</f>
        <v>1</v>
      </c>
      <c r="Q170" s="590">
        <f>IF(舰娘装备数据!$V170 &lt;&gt; 0,舰娘装备数据!$V170,"")</f>
        <v>2</v>
      </c>
      <c r="R170" s="591">
        <f>IF(舰娘装备数据!$W170 &lt;&gt; 0,舰娘装备数据!$W170,"")</f>
        <v>4</v>
      </c>
      <c r="S170" s="224">
        <f>IF(舰娘装备数据!$X170 &lt;&gt; 0,舰娘装备数据!$X170,"")</f>
        <v>1</v>
      </c>
    </row>
    <row r="171" spans="2:19">
      <c r="B171" s="588">
        <f>舰娘装备数据!$B171</f>
        <v>167</v>
      </c>
      <c r="C171" s="34" t="str">
        <f>舰娘装备数据!$D171</f>
        <v>特二式内火艇</v>
      </c>
      <c r="D171" s="251">
        <f>舰娘装备数据!$T171</f>
        <v>3</v>
      </c>
      <c r="E171" s="682" t="str">
        <f>VLOOKUP(舰娘装备数据!$G171,数据转换_装备种3,2,0)</f>
        <v>特型内火艇</v>
      </c>
      <c r="F171" s="680" t="str">
        <f>IF(舰娘装备数据!$I171 &lt;&gt; 0,舰娘装备数据!$I171,"")</f>
        <v/>
      </c>
      <c r="G171" s="176" t="str">
        <f>IF(舰娘装备数据!$J171 &lt;&gt; 0,舰娘装备数据!$J171,"")</f>
        <v/>
      </c>
      <c r="H171" s="189" t="str">
        <f>IF(舰娘装备数据!$K171 &lt;&gt; 0,舰娘装备数据!$K171,"")</f>
        <v/>
      </c>
      <c r="I171" s="181" t="str">
        <f>IF(舰娘装备数据!$L171 &lt;&gt; 0,舰娘装备数据!$L171,"")</f>
        <v/>
      </c>
      <c r="J171" s="178" t="str">
        <f>IF(舰娘装备数据!$M171 &lt;&gt; 0,舰娘装备数据!$M171,"")</f>
        <v/>
      </c>
      <c r="K171" s="43" t="str">
        <f>IF(舰娘装备数据!$N171 &lt;&gt; 0,舰娘装备数据!$N171,"")</f>
        <v/>
      </c>
      <c r="L171" s="591" t="str">
        <f>IF(舰娘装备数据!$O171 &lt;&gt; 0,舰娘装备数据!$O171,"")</f>
        <v/>
      </c>
      <c r="M171" s="592" t="str">
        <f>IF(舰娘装备数据!$Q171 &lt;&gt; 0,舰娘装备数据!$Q171,"")</f>
        <v/>
      </c>
      <c r="N171" s="172" t="str">
        <f>IF(舰娘装备数据!$R171 &lt;&gt; 0,舰娘装备数据!$R171,"")</f>
        <v/>
      </c>
      <c r="O171" s="217" t="str">
        <f>IF(舰娘装备数据!$S171 &lt;&gt; 0,VLOOKUP(舰娘装备数据!$S171,数据转换_射程,2,0),"")</f>
        <v/>
      </c>
      <c r="P171" s="32">
        <f>IF(舰娘装备数据!$U171 &lt;&gt; 0,舰娘装备数据!$U171,"")</f>
        <v>1</v>
      </c>
      <c r="Q171" s="590">
        <f>IF(舰娘装备数据!$V171 &lt;&gt; 0,舰娘装备数据!$V171,"")</f>
        <v>2</v>
      </c>
      <c r="R171" s="591">
        <f>IF(舰娘装备数据!$W171 &lt;&gt; 0,舰娘装备数据!$W171,"")</f>
        <v>3</v>
      </c>
      <c r="S171" s="224">
        <f>IF(舰娘装备数据!$X171 &lt;&gt; 0,舰娘装备数据!$X171,"")</f>
        <v>2</v>
      </c>
    </row>
    <row r="172" spans="2:19">
      <c r="B172" s="588">
        <f>舰娘装备数据!$B172</f>
        <v>168</v>
      </c>
      <c r="C172" s="34" t="str">
        <f>舰娘装备数据!$D172</f>
        <v>九六式陸攻</v>
      </c>
      <c r="D172" s="251">
        <f>舰娘装备数据!$T172</f>
        <v>1</v>
      </c>
      <c r="E172" s="682" t="str">
        <f>VLOOKUP(舰娘装备数据!$G172,数据转换_装备种3,2,0)</f>
        <v>陸上攻撃機</v>
      </c>
      <c r="F172" s="680" t="str">
        <f>IF(舰娘装备数据!$I172 &lt;&gt; 0,舰娘装备数据!$I172,"")</f>
        <v/>
      </c>
      <c r="G172" s="176">
        <f>IF(舰娘装备数据!$J172 &lt;&gt; 0,舰娘装备数据!$J172,"")</f>
        <v>8</v>
      </c>
      <c r="H172" s="189">
        <f>IF(舰娘装备数据!$K172 &lt;&gt; 0,舰娘装备数据!$K172,"")</f>
        <v>1</v>
      </c>
      <c r="I172" s="181" t="str">
        <f>IF(舰娘装备数据!$L172 &lt;&gt; 0,舰娘装备数据!$L172,"")</f>
        <v/>
      </c>
      <c r="J172" s="178">
        <f>IF(舰娘装备数据!$M172 &lt;&gt; 0,舰娘装备数据!$M172,"")</f>
        <v>2</v>
      </c>
      <c r="K172" s="43" t="str">
        <f>IF(舰娘装备数据!$N172 &lt;&gt; 0,舰娘装备数据!$N172,"")</f>
        <v/>
      </c>
      <c r="L172" s="591">
        <f>IF(舰娘装备数据!$O172 &lt;&gt; 0,舰娘装备数据!$O172,"")</f>
        <v>2</v>
      </c>
      <c r="M172" s="592" t="str">
        <f>IF(舰娘装备数据!$Q172 &lt;&gt; 0,舰娘装备数据!$Q172,"")</f>
        <v/>
      </c>
      <c r="N172" s="172">
        <f>IF(舰娘装备数据!$R172 &lt;&gt; 0,舰娘装备数据!$R172,"")</f>
        <v>10</v>
      </c>
      <c r="O172" s="217" t="str">
        <f>IF(舰娘装备数据!$S172 &lt;&gt; 0,VLOOKUP(舰娘装备数据!$S172,数据转换_射程,2,0),"")</f>
        <v/>
      </c>
      <c r="P172" s="32">
        <f>IF(舰娘装备数据!$U172 &lt;&gt; 0,舰娘装备数据!$U172,"")</f>
        <v>7</v>
      </c>
      <c r="Q172" s="590">
        <f>IF(舰娘装备数据!$V172 &lt;&gt; 0,舰娘装备数据!$V172,"")</f>
        <v>4</v>
      </c>
      <c r="R172" s="591" t="str">
        <f>IF(舰娘装备数据!$W172 &lt;&gt; 0,舰娘装备数据!$W172,"")</f>
        <v/>
      </c>
      <c r="S172" s="224">
        <f>IF(舰娘装备数据!$X172 &lt;&gt; 0,舰娘装备数据!$X172,"")</f>
        <v>12</v>
      </c>
    </row>
    <row r="173" spans="2:19">
      <c r="B173" s="588">
        <f>舰娘装备数据!$B173</f>
        <v>169</v>
      </c>
      <c r="C173" s="34" t="str">
        <f>舰娘装备数据!$D173</f>
        <v>一式陸攻</v>
      </c>
      <c r="D173" s="251">
        <f>舰娘装备数据!$T173</f>
        <v>2</v>
      </c>
      <c r="E173" s="682" t="str">
        <f>VLOOKUP(舰娘装备数据!$G173,数据转换_装备种3,2,0)</f>
        <v>陸上攻撃機</v>
      </c>
      <c r="F173" s="680" t="str">
        <f>IF(舰娘装备数据!$I173 &lt;&gt; 0,舰娘装备数据!$I173,"")</f>
        <v/>
      </c>
      <c r="G173" s="176">
        <f>IF(舰娘装备数据!$J173 &lt;&gt; 0,舰娘装备数据!$J173,"")</f>
        <v>10</v>
      </c>
      <c r="H173" s="189">
        <f>IF(舰娘装备数据!$K173 &lt;&gt; 0,舰娘装备数据!$K173,"")</f>
        <v>2</v>
      </c>
      <c r="I173" s="181" t="str">
        <f>IF(舰娘装备数据!$L173 &lt;&gt; 0,舰娘装备数据!$L173,"")</f>
        <v/>
      </c>
      <c r="J173" s="178">
        <f>IF(舰娘装备数据!$M173 &lt;&gt; 0,舰娘装备数据!$M173,"")</f>
        <v>2</v>
      </c>
      <c r="K173" s="43" t="str">
        <f>IF(舰娘装备数据!$N173 &lt;&gt; 0,舰娘装备数据!$N173,"")</f>
        <v/>
      </c>
      <c r="L173" s="591">
        <f>IF(舰娘装备数据!$O173 &lt;&gt; 0,舰娘装备数据!$O173,"")</f>
        <v>3</v>
      </c>
      <c r="M173" s="592" t="str">
        <f>IF(舰娘装备数据!$Q173 &lt;&gt; 0,舰娘装备数据!$Q173,"")</f>
        <v/>
      </c>
      <c r="N173" s="172">
        <f>IF(舰娘装备数据!$R173 &lt;&gt; 0,舰娘装备数据!$R173,"")</f>
        <v>12</v>
      </c>
      <c r="O173" s="217" t="str">
        <f>IF(舰娘装备数据!$S173 &lt;&gt; 0,VLOOKUP(舰娘装备数据!$S173,数据转换_射程,2,0),"")</f>
        <v/>
      </c>
      <c r="P173" s="32">
        <f>IF(舰娘装备数据!$U173 &lt;&gt; 0,舰娘装备数据!$U173,"")</f>
        <v>8</v>
      </c>
      <c r="Q173" s="590">
        <f>IF(舰娘装备数据!$V173 &lt;&gt; 0,舰娘装备数据!$V173,"")</f>
        <v>5</v>
      </c>
      <c r="R173" s="591" t="str">
        <f>IF(舰娘装备数据!$W173 &lt;&gt; 0,舰娘装备数据!$W173,"")</f>
        <v/>
      </c>
      <c r="S173" s="224">
        <f>IF(舰娘装备数据!$X173 &lt;&gt; 0,舰娘装备数据!$X173,"")</f>
        <v>13</v>
      </c>
    </row>
    <row r="174" spans="2:19">
      <c r="B174" s="588">
        <f>舰娘装备数据!$B174</f>
        <v>170</v>
      </c>
      <c r="C174" s="34" t="str">
        <f>舰娘装备数据!$D174</f>
        <v>一式陸攻(野中隊)</v>
      </c>
      <c r="D174" s="251">
        <f>舰娘装备数据!$T174</f>
        <v>4</v>
      </c>
      <c r="E174" s="682" t="str">
        <f>VLOOKUP(舰娘装备数据!$G174,数据转换_装备种3,2,0)</f>
        <v>陸上攻撃機</v>
      </c>
      <c r="F174" s="680" t="str">
        <f>IF(舰娘装备数据!$I174 &lt;&gt; 0,舰娘装备数据!$I174,"")</f>
        <v/>
      </c>
      <c r="G174" s="176">
        <f>IF(舰娘装备数据!$J174 &lt;&gt; 0,舰娘装备数据!$J174,"")</f>
        <v>12</v>
      </c>
      <c r="H174" s="189">
        <f>IF(舰娘装备数据!$K174 &lt;&gt; 0,舰娘装备数据!$K174,"")</f>
        <v>3</v>
      </c>
      <c r="I174" s="181" t="str">
        <f>IF(舰娘装备数据!$L174 &lt;&gt; 0,舰娘装备数据!$L174,"")</f>
        <v/>
      </c>
      <c r="J174" s="178">
        <f>IF(舰娘装备数据!$M174 &lt;&gt; 0,舰娘装备数据!$M174,"")</f>
        <v>2</v>
      </c>
      <c r="K174" s="43" t="str">
        <f>IF(舰娘装备数据!$N174 &lt;&gt; 0,舰娘装备数据!$N174,"")</f>
        <v/>
      </c>
      <c r="L174" s="591">
        <f>IF(舰娘装备数据!$O174 &lt;&gt; 0,舰娘装备数据!$O174,"")</f>
        <v>4</v>
      </c>
      <c r="M174" s="592">
        <f>IF(舰娘装备数据!$Q174 &lt;&gt; 0,舰娘装备数据!$Q174,"")</f>
        <v>1</v>
      </c>
      <c r="N174" s="172">
        <f>IF(舰娘装备数据!$R174 &lt;&gt; 0,舰娘装备数据!$R174,"")</f>
        <v>13</v>
      </c>
      <c r="O174" s="217" t="str">
        <f>IF(舰娘装备数据!$S174 &lt;&gt; 0,VLOOKUP(舰娘装备数据!$S174,数据转换_射程,2,0),"")</f>
        <v/>
      </c>
      <c r="P174" s="32">
        <f>IF(舰娘装备数据!$U174 &lt;&gt; 0,舰娘装备数据!$U174,"")</f>
        <v>8</v>
      </c>
      <c r="Q174" s="590">
        <f>IF(舰娘装备数据!$V174 &lt;&gt; 0,舰娘装备数据!$V174,"")</f>
        <v>5</v>
      </c>
      <c r="R174" s="591" t="str">
        <f>IF(舰娘装备数据!$W174 &lt;&gt; 0,舰娘装备数据!$W174,"")</f>
        <v/>
      </c>
      <c r="S174" s="224">
        <f>IF(舰娘装备数据!$X174 &lt;&gt; 0,舰娘装备数据!$X174,"")</f>
        <v>14</v>
      </c>
    </row>
    <row r="175" spans="2:19">
      <c r="B175" s="588">
        <f>舰娘装备数据!$B175</f>
        <v>171</v>
      </c>
      <c r="C175" s="34" t="str">
        <f>舰娘装备数据!$D175</f>
        <v>OS2U</v>
      </c>
      <c r="D175" s="251">
        <f>舰娘装备数据!$T175</f>
        <v>3</v>
      </c>
      <c r="E175" s="682" t="str">
        <f>VLOOKUP(舰娘装备数据!$G175,数据转换_装备种3,2,0)</f>
        <v>水上偵察機</v>
      </c>
      <c r="F175" s="680" t="str">
        <f>IF(舰娘装备数据!$I175 &lt;&gt; 0,舰娘装备数据!$I175,"")</f>
        <v/>
      </c>
      <c r="G175" s="176" t="str">
        <f>IF(舰娘装备数据!$J175 &lt;&gt; 0,舰娘装备数据!$J175,"")</f>
        <v/>
      </c>
      <c r="H175" s="189">
        <f>IF(舰娘装备数据!$K175 &lt;&gt; 0,舰娘装备数据!$K175,"")</f>
        <v>1</v>
      </c>
      <c r="I175" s="181" t="str">
        <f>IF(舰娘装备数据!$L175 &lt;&gt; 0,舰娘装备数据!$L175,"")</f>
        <v/>
      </c>
      <c r="J175" s="178">
        <f>IF(舰娘装备数据!$M175 &lt;&gt; 0,舰娘装备数据!$M175,"")</f>
        <v>1</v>
      </c>
      <c r="K175" s="43">
        <f>IF(舰娘装备数据!$N175 &lt;&gt; 0,舰娘装备数据!$N175,"")</f>
        <v>1</v>
      </c>
      <c r="L175" s="591">
        <f>IF(舰娘装备数据!$O175 &lt;&gt; 0,舰娘装备数据!$O175,"")</f>
        <v>6</v>
      </c>
      <c r="M175" s="592">
        <f>IF(舰娘装备数据!$Q175 &lt;&gt; 0,舰娘装备数据!$Q175,"")</f>
        <v>2</v>
      </c>
      <c r="N175" s="172">
        <f>IF(舰娘装备数据!$R175 &lt;&gt; 0,舰娘装备数据!$R175,"")</f>
        <v>1</v>
      </c>
      <c r="O175" s="217" t="str">
        <f>IF(舰娘装备数据!$S175 &lt;&gt; 0,VLOOKUP(舰娘装备数据!$S175,数据转换_射程,2,0),"")</f>
        <v/>
      </c>
      <c r="P175" s="32">
        <f>IF(舰娘装备数据!$U175 &lt;&gt; 0,舰娘装备数据!$U175,"")</f>
        <v>2</v>
      </c>
      <c r="Q175" s="590">
        <f>IF(舰娘装备数据!$V175 &lt;&gt; 0,舰娘装备数据!$V175,"")</f>
        <v>1</v>
      </c>
      <c r="R175" s="591" t="str">
        <f>IF(舰娘装备数据!$W175 &lt;&gt; 0,舰娘装备数据!$W175,"")</f>
        <v/>
      </c>
      <c r="S175" s="224">
        <f>IF(舰娘装备数据!$X175 &lt;&gt; 0,舰娘装备数据!$X175,"")</f>
        <v>2</v>
      </c>
    </row>
    <row r="176" spans="2:19">
      <c r="B176" s="588">
        <f>舰娘装备数据!$B176</f>
        <v>172</v>
      </c>
      <c r="C176" s="34" t="str">
        <f>舰娘装备数据!$D176</f>
        <v>5inch連装砲 Mk.28 mod.2</v>
      </c>
      <c r="D176" s="251">
        <f>舰娘装备数据!$T176</f>
        <v>4</v>
      </c>
      <c r="E176" s="682" t="str">
        <f>VLOOKUP(舰娘装备数据!$G176,数据转换_装备种3,2,0)</f>
        <v>副砲</v>
      </c>
      <c r="F176" s="680">
        <f>IF(舰娘装备数据!$I176 &lt;&gt; 0,舰娘装备数据!$I176,"")</f>
        <v>4</v>
      </c>
      <c r="G176" s="176" t="str">
        <f>IF(舰娘装备数据!$J176 &lt;&gt; 0,舰娘装备数据!$J176,"")</f>
        <v/>
      </c>
      <c r="H176" s="189">
        <f>IF(舰娘装备数据!$K176 &lt;&gt; 0,舰娘装备数据!$K176,"")</f>
        <v>9</v>
      </c>
      <c r="I176" s="181">
        <f>IF(舰娘装备数据!$L176 &lt;&gt; 0,舰娘装备数据!$L176,"")</f>
        <v>1</v>
      </c>
      <c r="J176" s="178" t="str">
        <f>IF(舰娘装备数据!$M176 &lt;&gt; 0,舰娘装备数据!$M176,"")</f>
        <v/>
      </c>
      <c r="K176" s="43">
        <f>IF(舰娘装备数据!$N176 &lt;&gt; 0,舰娘装备数据!$N176,"")</f>
        <v>1</v>
      </c>
      <c r="L176" s="591" t="str">
        <f>IF(舰娘装备数据!$O176 &lt;&gt; 0,舰娘装备数据!$O176,"")</f>
        <v/>
      </c>
      <c r="M176" s="592">
        <f>IF(舰娘装备数据!$Q176 &lt;&gt; 0,舰娘装备数据!$Q176,"")</f>
        <v>2</v>
      </c>
      <c r="N176" s="172" t="str">
        <f>IF(舰娘装备数据!$R176 &lt;&gt; 0,舰娘装备数据!$R176,"")</f>
        <v/>
      </c>
      <c r="O176" s="217" t="str">
        <f>IF(舰娘装备数据!$S176 &lt;&gt; 0,VLOOKUP(舰娘装备数据!$S176,数据转换_射程,2,0),"")</f>
        <v>短</v>
      </c>
      <c r="P176" s="32" t="str">
        <f>IF(舰娘装备数据!$U176 &lt;&gt; 0,舰娘装备数据!$U176,"")</f>
        <v/>
      </c>
      <c r="Q176" s="590">
        <f>IF(舰娘装备数据!$V176 &lt;&gt; 0,舰娘装备数据!$V176,"")</f>
        <v>3</v>
      </c>
      <c r="R176" s="591">
        <f>IF(舰娘装备数据!$W176 &lt;&gt; 0,舰娘装备数据!$W176,"")</f>
        <v>4</v>
      </c>
      <c r="S176" s="224">
        <f>IF(舰娘装备数据!$X176 &lt;&gt; 0,舰娘装备数据!$X176,"")</f>
        <v>2</v>
      </c>
    </row>
    <row r="177" spans="2:19">
      <c r="B177" s="588">
        <f>舰娘装备数据!$B177</f>
        <v>173</v>
      </c>
      <c r="C177" s="34" t="str">
        <f>舰娘装备数据!$D177</f>
        <v>Bofors 40mm四連装機関砲</v>
      </c>
      <c r="D177" s="251">
        <f>舰娘装备数据!$T177</f>
        <v>4</v>
      </c>
      <c r="E177" s="682" t="str">
        <f>VLOOKUP(舰娘装备数据!$G177,数据转换_装备种3,2,0)</f>
        <v>対空機銃</v>
      </c>
      <c r="F177" s="680">
        <f>IF(舰娘装备数据!$I177 &lt;&gt; 0,舰娘装备数据!$I177,"")</f>
        <v>1</v>
      </c>
      <c r="G177" s="176" t="str">
        <f>IF(舰娘装备数据!$J177 &lt;&gt; 0,舰娘装备数据!$J177,"")</f>
        <v/>
      </c>
      <c r="H177" s="189">
        <f>IF(舰娘装备数据!$K177 &lt;&gt; 0,舰娘装备数据!$K177,"")</f>
        <v>10</v>
      </c>
      <c r="I177" s="181">
        <f>IF(舰娘装备数据!$L177 &lt;&gt; 0,舰娘装备数据!$L177,"")</f>
        <v>1</v>
      </c>
      <c r="J177" s="178" t="str">
        <f>IF(舰娘装备数据!$M177 &lt;&gt; 0,舰娘装备数据!$M177,"")</f>
        <v/>
      </c>
      <c r="K177" s="43">
        <f>IF(舰娘装备数据!$N177 &lt;&gt; 0,舰娘装备数据!$N177,"")</f>
        <v>2</v>
      </c>
      <c r="L177" s="591" t="str">
        <f>IF(舰娘装备数据!$O177 &lt;&gt; 0,舰娘装备数据!$O177,"")</f>
        <v/>
      </c>
      <c r="M177" s="592">
        <f>IF(舰娘装备数据!$Q177 &lt;&gt; 0,舰娘装备数据!$Q177,"")</f>
        <v>1</v>
      </c>
      <c r="N177" s="172" t="str">
        <f>IF(舰娘装备数据!$R177 &lt;&gt; 0,舰娘装备数据!$R177,"")</f>
        <v/>
      </c>
      <c r="O177" s="217" t="str">
        <f>IF(舰娘装备数据!$S177 &lt;&gt; 0,VLOOKUP(舰娘装备数据!$S177,数据转换_射程,2,0),"")</f>
        <v/>
      </c>
      <c r="P177" s="32" t="str">
        <f>IF(舰娘装备数据!$U177 &lt;&gt; 0,舰娘装备数据!$U177,"")</f>
        <v/>
      </c>
      <c r="Q177" s="590">
        <f>IF(舰娘装备数据!$V177 &lt;&gt; 0,舰娘装备数据!$V177,"")</f>
        <v>6</v>
      </c>
      <c r="R177" s="591">
        <f>IF(舰娘装备数据!$W177 &lt;&gt; 0,舰娘装备数据!$W177,"")</f>
        <v>1</v>
      </c>
      <c r="S177" s="224">
        <f>IF(舰娘装备数据!$X177 &lt;&gt; 0,舰娘装备数据!$X177,"")</f>
        <v>3</v>
      </c>
    </row>
    <row r="178" spans="2:19">
      <c r="B178" s="588">
        <f>舰娘装备数据!$B178</f>
        <v>174</v>
      </c>
      <c r="C178" s="34" t="str">
        <f>舰娘装备数据!$D178</f>
        <v>53cm連装魚雷</v>
      </c>
      <c r="D178" s="251">
        <f>舰娘装备数据!$T178</f>
        <v>1</v>
      </c>
      <c r="E178" s="682" t="str">
        <f>VLOOKUP(舰娘装备数据!$G178,数据转换_装备种3,2,0)</f>
        <v>魚雷</v>
      </c>
      <c r="F178" s="680" t="str">
        <f>IF(舰娘装备数据!$I178 &lt;&gt; 0,舰娘装备数据!$I178,"")</f>
        <v/>
      </c>
      <c r="G178" s="176">
        <f>IF(舰娘装备数据!$J178 &lt;&gt; 0,舰娘装备数据!$J178,"")</f>
        <v>3</v>
      </c>
      <c r="H178" s="189" t="str">
        <f>IF(舰娘装备数据!$K178 &lt;&gt; 0,舰娘装备数据!$K178,"")</f>
        <v/>
      </c>
      <c r="I178" s="181" t="str">
        <f>IF(舰娘装备数据!$L178 &lt;&gt; 0,舰娘装备数据!$L178,"")</f>
        <v/>
      </c>
      <c r="J178" s="178" t="str">
        <f>IF(舰娘装备数据!$M178 &lt;&gt; 0,舰娘装备数据!$M178,"")</f>
        <v/>
      </c>
      <c r="K178" s="43">
        <f>IF(舰娘装备数据!$N178 &lt;&gt; 0,舰娘装备数据!$N178,"")</f>
        <v>2</v>
      </c>
      <c r="L178" s="591" t="str">
        <f>IF(舰娘装备数据!$O178 &lt;&gt; 0,舰娘装备数据!$O178,"")</f>
        <v/>
      </c>
      <c r="M178" s="592" t="str">
        <f>IF(舰娘装备数据!$Q178 &lt;&gt; 0,舰娘装备数据!$Q178,"")</f>
        <v/>
      </c>
      <c r="N178" s="172" t="str">
        <f>IF(舰娘装备数据!$R178 &lt;&gt; 0,舰娘装备数据!$R178,"")</f>
        <v/>
      </c>
      <c r="O178" s="217" t="str">
        <f>IF(舰娘装备数据!$S178 &lt;&gt; 0,VLOOKUP(舰娘装备数据!$S178,数据转换_射程,2,0),"")</f>
        <v>短</v>
      </c>
      <c r="P178" s="32">
        <f>IF(舰娘装备数据!$U178 &lt;&gt; 0,舰娘装备数据!$U178,"")</f>
        <v>1</v>
      </c>
      <c r="Q178" s="590">
        <f>IF(舰娘装备数据!$V178 &lt;&gt; 0,舰娘装备数据!$V178,"")</f>
        <v>1</v>
      </c>
      <c r="R178" s="591">
        <f>IF(舰娘装备数据!$W178 &lt;&gt; 0,舰娘装备数据!$W178,"")</f>
        <v>1</v>
      </c>
      <c r="S178" s="224" t="str">
        <f>IF(舰娘装备数据!$X178 &lt;&gt; 0,舰娘装备数据!$X178,"")</f>
        <v/>
      </c>
    </row>
    <row r="179" spans="2:19">
      <c r="B179" s="588">
        <f>舰娘装备数据!$B179</f>
        <v>175</v>
      </c>
      <c r="C179" s="34" t="str">
        <f>舰娘装备数据!$D179</f>
        <v>雷電</v>
      </c>
      <c r="D179" s="251">
        <f>舰娘装备数据!$T179</f>
        <v>4</v>
      </c>
      <c r="E179" s="682" t="str">
        <f>VLOOKUP(舰娘装备数据!$G179,数据转换_装备种3,2,0)</f>
        <v>局地戦闘機</v>
      </c>
      <c r="F179" s="680" t="str">
        <f>IF(舰娘装备数据!$I179 &lt;&gt; 0,舰娘装备数据!$I179,"")</f>
        <v/>
      </c>
      <c r="G179" s="176" t="str">
        <f>IF(舰娘装备数据!$J179 &lt;&gt; 0,舰娘装备数据!$J179,"")</f>
        <v/>
      </c>
      <c r="H179" s="189">
        <f>IF(舰娘装备数据!$K179 &lt;&gt; 0,舰娘装备数据!$K179,"")</f>
        <v>6</v>
      </c>
      <c r="I179" s="181" t="str">
        <f>IF(舰娘装备数据!$L179 &lt;&gt; 0,舰娘装备数据!$L179,"")</f>
        <v/>
      </c>
      <c r="J179" s="178" t="str">
        <f>IF(舰娘装备数据!$M179 &lt;&gt; 0,舰娘装备数据!$M179,"")</f>
        <v/>
      </c>
      <c r="K179" s="43">
        <f>IF(舰娘装备数据!$N179 &lt;&gt; 0,舰娘装备数据!$N179,"")</f>
        <v>2</v>
      </c>
      <c r="L179" s="591" t="str">
        <f>IF(舰娘装备数据!$O179 &lt;&gt; 0,舰娘装备数据!$O179,"")</f>
        <v/>
      </c>
      <c r="M179" s="592">
        <f>IF(舰娘装备数据!$Q179 &lt;&gt; 0,舰娘装备数据!$Q179,"")</f>
        <v>5</v>
      </c>
      <c r="N179" s="172" t="str">
        <f>IF(舰娘装备数据!$R179 &lt;&gt; 0,舰娘装备数据!$R179,"")</f>
        <v/>
      </c>
      <c r="O179" s="217" t="str">
        <f>IF(舰娘装备数据!$S179 &lt;&gt; 0,VLOOKUP(舰娘装备数据!$S179,数据转换_射程,2,0),"")</f>
        <v/>
      </c>
      <c r="P179" s="32">
        <f>IF(舰娘装备数据!$U179 &lt;&gt; 0,舰娘装备数据!$U179,"")</f>
        <v>3</v>
      </c>
      <c r="Q179" s="590">
        <f>IF(舰娘装备数据!$V179 &lt;&gt; 0,舰娘装备数据!$V179,"")</f>
        <v>2</v>
      </c>
      <c r="R179" s="591" t="str">
        <f>IF(舰娘装备数据!$W179 &lt;&gt; 0,舰娘装备数据!$W179,"")</f>
        <v/>
      </c>
      <c r="S179" s="224">
        <f>IF(舰娘装备数据!$X179 &lt;&gt; 0,舰娘装备数据!$X179,"")</f>
        <v>7</v>
      </c>
    </row>
    <row r="180" spans="2:19">
      <c r="B180" s="588">
        <f>舰娘装备数据!$B180</f>
        <v>176</v>
      </c>
      <c r="C180" s="34" t="str">
        <f>舰娘装备数据!$D180</f>
        <v>三式戦 飛燕</v>
      </c>
      <c r="D180" s="251">
        <f>舰娘装备数据!$T180</f>
        <v>3</v>
      </c>
      <c r="E180" s="682" t="str">
        <f>VLOOKUP(舰娘装备数据!$G180,数据转换_装备种3,2,0)</f>
        <v>局地戦闘機</v>
      </c>
      <c r="F180" s="680" t="str">
        <f>IF(舰娘装备数据!$I180 &lt;&gt; 0,舰娘装备数据!$I180,"")</f>
        <v/>
      </c>
      <c r="G180" s="176" t="str">
        <f>IF(舰娘装备数据!$J180 &lt;&gt; 0,舰娘装备数据!$J180,"")</f>
        <v/>
      </c>
      <c r="H180" s="189">
        <f>IF(舰娘装备数据!$K180 &lt;&gt; 0,舰娘装备数据!$K180,"")</f>
        <v>8</v>
      </c>
      <c r="I180" s="181" t="str">
        <f>IF(舰娘装备数据!$L180 &lt;&gt; 0,舰娘装备数据!$L180,"")</f>
        <v/>
      </c>
      <c r="J180" s="178" t="str">
        <f>IF(舰娘装备数据!$M180 &lt;&gt; 0,舰娘装备数据!$M180,"")</f>
        <v/>
      </c>
      <c r="K180" s="43">
        <f>IF(舰娘装备数据!$N180 &lt;&gt; 0,舰娘装备数据!$N180,"")</f>
        <v>3</v>
      </c>
      <c r="L180" s="591" t="str">
        <f>IF(舰娘装备数据!$O180 &lt;&gt; 0,舰娘装备数据!$O180,"")</f>
        <v/>
      </c>
      <c r="M180" s="592">
        <f>IF(舰娘装备数据!$Q180 &lt;&gt; 0,舰娘装备数据!$Q180,"")</f>
        <v>1</v>
      </c>
      <c r="N180" s="172" t="str">
        <f>IF(舰娘装备数据!$R180 &lt;&gt; 0,舰娘装备数据!$R180,"")</f>
        <v/>
      </c>
      <c r="O180" s="217" t="str">
        <f>IF(舰娘装备数据!$S180 &lt;&gt; 0,VLOOKUP(舰娘装备数据!$S180,数据转换_射程,2,0),"")</f>
        <v/>
      </c>
      <c r="P180" s="32">
        <f>IF(舰娘装备数据!$U180 &lt;&gt; 0,舰娘装备数据!$U180,"")</f>
        <v>1</v>
      </c>
      <c r="Q180" s="590">
        <f>IF(舰娘装备数据!$V180 &lt;&gt; 0,舰娘装备数据!$V180,"")</f>
        <v>2</v>
      </c>
      <c r="R180" s="591" t="str">
        <f>IF(舰娘装备数据!$W180 &lt;&gt; 0,舰娘装备数据!$W180,"")</f>
        <v/>
      </c>
      <c r="S180" s="224">
        <f>IF(舰娘装备数据!$X180 &lt;&gt; 0,舰娘装备数据!$X180,"")</f>
        <v>6</v>
      </c>
    </row>
    <row r="181" spans="2:19">
      <c r="B181" s="588">
        <f>舰娘装备数据!$B181</f>
        <v>177</v>
      </c>
      <c r="C181" s="34" t="str">
        <f>舰娘装备数据!$D181</f>
        <v>三式戦 飛燕(飛行第244戦隊)</v>
      </c>
      <c r="D181" s="251">
        <f>舰娘装备数据!$T181</f>
        <v>5</v>
      </c>
      <c r="E181" s="682" t="str">
        <f>VLOOKUP(舰娘装备数据!$G181,数据转换_装备种3,2,0)</f>
        <v>局地戦闘機</v>
      </c>
      <c r="F181" s="680" t="str">
        <f>IF(舰娘装备数据!$I181 &lt;&gt; 0,舰娘装备数据!$I181,"")</f>
        <v/>
      </c>
      <c r="G181" s="176" t="str">
        <f>IF(舰娘装备数据!$J181 &lt;&gt; 0,舰娘装备数据!$J181,"")</f>
        <v/>
      </c>
      <c r="H181" s="189">
        <f>IF(舰娘装备数据!$K181 &lt;&gt; 0,舰娘装备数据!$K181,"")</f>
        <v>9</v>
      </c>
      <c r="I181" s="181" t="str">
        <f>IF(舰娘装备数据!$L181 &lt;&gt; 0,舰娘装备数据!$L181,"")</f>
        <v/>
      </c>
      <c r="J181" s="178" t="str">
        <f>IF(舰娘装备数据!$M181 &lt;&gt; 0,舰娘装备数据!$M181,"")</f>
        <v/>
      </c>
      <c r="K181" s="43">
        <f>IF(舰娘装备数据!$N181 &lt;&gt; 0,舰娘装备数据!$N181,"")</f>
        <v>4</v>
      </c>
      <c r="L181" s="591" t="str">
        <f>IF(舰娘装备数据!$O181 &lt;&gt; 0,舰娘装备数据!$O181,"")</f>
        <v/>
      </c>
      <c r="M181" s="592">
        <f>IF(舰娘装备数据!$Q181 &lt;&gt; 0,舰娘装备数据!$Q181,"")</f>
        <v>3</v>
      </c>
      <c r="N181" s="172" t="str">
        <f>IF(舰娘装备数据!$R181 &lt;&gt; 0,舰娘装备数据!$R181,"")</f>
        <v/>
      </c>
      <c r="O181" s="217" t="str">
        <f>IF(舰娘装备数据!$S181 &lt;&gt; 0,VLOOKUP(舰娘装备数据!$S181,数据转换_射程,2,0),"")</f>
        <v/>
      </c>
      <c r="P181" s="32">
        <f>IF(舰娘装备数据!$U181 &lt;&gt; 0,舰娘装备数据!$U181,"")</f>
        <v>1</v>
      </c>
      <c r="Q181" s="590">
        <f>IF(舰娘装备数据!$V181 &lt;&gt; 0,舰娘装备数据!$V181,"")</f>
        <v>2</v>
      </c>
      <c r="R181" s="591" t="str">
        <f>IF(舰娘装备数据!$W181 &lt;&gt; 0,舰娘装备数据!$W181,"")</f>
        <v/>
      </c>
      <c r="S181" s="224">
        <f>IF(舰娘装备数据!$X181 &lt;&gt; 0,舰娘装备数据!$X181,"")</f>
        <v>6</v>
      </c>
    </row>
    <row r="182" spans="2:19">
      <c r="B182" s="666">
        <f>舰娘装备数据!$B182</f>
        <v>178</v>
      </c>
      <c r="C182" s="667" t="str">
        <f>舰娘装备数据!$D182</f>
        <v>PBY-5A Catalina</v>
      </c>
      <c r="D182" s="668">
        <f>舰娘装备数据!$T182</f>
        <v>4</v>
      </c>
      <c r="E182" s="697" t="str">
        <f>VLOOKUP(舰娘装备数据!$G182,数据转换_装备种3,2,0)</f>
        <v>大型飛行艇</v>
      </c>
      <c r="F182" s="698" t="str">
        <f>IF(舰娘装备数据!$I182 &lt;&gt; 0,舰娘装备数据!$I182,"")</f>
        <v/>
      </c>
      <c r="G182" s="671" t="str">
        <f>IF(舰娘装备数据!$J182 &lt;&gt; 0,舰娘装备数据!$J182,"")</f>
        <v/>
      </c>
      <c r="H182" s="672" t="str">
        <f>IF(舰娘装备数据!$K182 &lt;&gt; 0,舰娘装备数据!$K182,"")</f>
        <v/>
      </c>
      <c r="I182" s="673" t="str">
        <f>IF(舰娘装备数据!$L182 &lt;&gt; 0,舰娘装备数据!$L182,"")</f>
        <v/>
      </c>
      <c r="J182" s="674">
        <f>IF(舰娘装备数据!$M182 &lt;&gt; 0,舰娘装备数据!$M182,"")</f>
        <v>2</v>
      </c>
      <c r="K182" s="675" t="str">
        <f>IF(舰娘装备数据!$N182 &lt;&gt; 0,舰娘装备数据!$N182,"")</f>
        <v/>
      </c>
      <c r="L182" s="664">
        <f>IF(舰娘装备数据!$O182 &lt;&gt; 0,舰娘装备数据!$O182,"")</f>
        <v>9</v>
      </c>
      <c r="M182" s="665">
        <f>IF(舰娘装备数据!$Q182 &lt;&gt; 0,舰娘装备数据!$Q182,"")</f>
        <v>2</v>
      </c>
      <c r="N182" s="676" t="str">
        <f>IF(舰娘装备数据!$R182 &lt;&gt; 0,舰娘装备数据!$R182,"")</f>
        <v/>
      </c>
      <c r="O182" s="677" t="str">
        <f>IF(舰娘装备数据!$S182 &lt;&gt; 0,VLOOKUP(舰娘装备数据!$S182,数据转换_射程,2,0),"")</f>
        <v/>
      </c>
      <c r="P182" s="678">
        <f>IF(舰娘装备数据!$U182 &lt;&gt; 0,舰娘装备数据!$U182,"")</f>
        <v>8</v>
      </c>
      <c r="Q182" s="663">
        <f>IF(舰娘装备数据!$V182 &lt;&gt; 0,舰娘装备数据!$V182,"")</f>
        <v>2</v>
      </c>
      <c r="R182" s="664" t="str">
        <f>IF(舰娘装备数据!$W182 &lt;&gt; 0,舰娘装备数据!$W182,"")</f>
        <v/>
      </c>
      <c r="S182" s="679">
        <f>IF(舰娘装备数据!$X182 &lt;&gt; 0,舰娘装备数据!$X182,"")</f>
        <v>18</v>
      </c>
    </row>
    <row r="183" spans="2:19">
      <c r="B183" s="688">
        <f>舰娘装备数据!$B183</f>
        <v>179</v>
      </c>
      <c r="C183" s="34" t="str">
        <f>舰娘装备数据!$D183</f>
        <v>試製61cm六連装(酸素)魚雷</v>
      </c>
      <c r="D183" s="251">
        <f>舰娘装备数据!$T183</f>
        <v>4</v>
      </c>
      <c r="E183" s="682" t="str">
        <f>VLOOKUP(舰娘装备数据!$G183,数据转换_装备种3,2,0)</f>
        <v>魚雷</v>
      </c>
      <c r="F183" s="680" t="str">
        <f>IF(舰娘装备数据!$I183 &lt;&gt; 0,舰娘装备数据!$I183,"")</f>
        <v/>
      </c>
      <c r="G183" s="176">
        <f>IF(舰娘装备数据!$J183 &lt;&gt; 0,舰娘装备数据!$J183,"")</f>
        <v>14</v>
      </c>
      <c r="H183" s="189" t="str">
        <f>IF(舰娘装备数据!$K183 &lt;&gt; 0,舰娘装备数据!$K183,"")</f>
        <v/>
      </c>
      <c r="I183" s="181" t="str">
        <f>IF(舰娘装备数据!$L183 &lt;&gt; 0,舰娘装备数据!$L183,"")</f>
        <v/>
      </c>
      <c r="J183" s="178" t="str">
        <f>IF(舰娘装备数据!$M183 &lt;&gt; 0,舰娘装备数据!$M183,"")</f>
        <v/>
      </c>
      <c r="K183" s="43" t="str">
        <f>IF(舰娘装备数据!$N183 &lt;&gt; 0,舰娘装备数据!$N183,"")</f>
        <v/>
      </c>
      <c r="L183" s="692" t="str">
        <f>IF(舰娘装备数据!$O183 &lt;&gt; 0,舰娘装备数据!$O183,"")</f>
        <v/>
      </c>
      <c r="M183" s="693">
        <f>IF(舰娘装备数据!$Q183 &lt;&gt; 0,舰娘装备数据!$Q183,"")</f>
        <v>2</v>
      </c>
      <c r="N183" s="172" t="str">
        <f>IF(舰娘装备数据!$R183 &lt;&gt; 0,舰娘装备数据!$R183,"")</f>
        <v/>
      </c>
      <c r="O183" s="217" t="str">
        <f>IF(舰娘装备数据!$S183 &lt;&gt; 0,VLOOKUP(舰娘装备数据!$S183,数据转换_射程,2,0),"")</f>
        <v>短</v>
      </c>
      <c r="P183" s="32">
        <f>IF(舰娘装备数据!$U183 &lt;&gt; 0,舰娘装备数据!$U183,"")</f>
        <v>2</v>
      </c>
      <c r="Q183" s="691">
        <f>IF(舰娘装备数据!$V183 &lt;&gt; 0,舰娘装备数据!$V183,"")</f>
        <v>4</v>
      </c>
      <c r="R183" s="692">
        <f>IF(舰娘装备数据!$W183 &lt;&gt; 0,舰娘装备数据!$W183,"")</f>
        <v>2</v>
      </c>
      <c r="S183" s="224" t="str">
        <f>IF(舰娘装备数据!$X183 &lt;&gt; 0,舰娘装备数据!$X183,"")</f>
        <v/>
      </c>
    </row>
    <row r="184" spans="2:19">
      <c r="B184" s="688">
        <f>舰娘装备数据!$B184</f>
        <v>180</v>
      </c>
      <c r="C184" s="34" t="str">
        <f>舰娘装备数据!$D184</f>
        <v>一式陸攻 二二型甲</v>
      </c>
      <c r="D184" s="251">
        <f>舰娘装备数据!$T184</f>
        <v>3</v>
      </c>
      <c r="E184" s="682" t="str">
        <f>VLOOKUP(舰娘装备数据!$G184,数据转换_装备种3,2,0)</f>
        <v>陸上攻撃機</v>
      </c>
      <c r="F184" s="680" t="str">
        <f>IF(舰娘装备数据!$I184 &lt;&gt; 0,舰娘装备数据!$I184,"")</f>
        <v/>
      </c>
      <c r="G184" s="176">
        <f>IF(舰娘装备数据!$J184 &lt;&gt; 0,舰娘装备数据!$J184,"")</f>
        <v>11</v>
      </c>
      <c r="H184" s="189">
        <f>IF(舰娘装备数据!$K184 &lt;&gt; 0,舰娘装备数据!$K184,"")</f>
        <v>3</v>
      </c>
      <c r="I184" s="181" t="str">
        <f>IF(舰娘装备数据!$L184 &lt;&gt; 0,舰娘装备数据!$L184,"")</f>
        <v/>
      </c>
      <c r="J184" s="178">
        <f>IF(舰娘装备数据!$M184 &lt;&gt; 0,舰娘装备数据!$M184,"")</f>
        <v>2</v>
      </c>
      <c r="K184" s="43" t="str">
        <f>IF(舰娘装备数据!$N184 &lt;&gt; 0,舰娘装备数据!$N184,"")</f>
        <v/>
      </c>
      <c r="L184" s="692">
        <f>IF(舰娘装备数据!$O184 &lt;&gt; 0,舰娘装备数据!$O184,"")</f>
        <v>4</v>
      </c>
      <c r="M184" s="693" t="str">
        <f>IF(舰娘装备数据!$Q184 &lt;&gt; 0,舰娘装备数据!$Q184,"")</f>
        <v/>
      </c>
      <c r="N184" s="172">
        <f>IF(舰娘装备数据!$R184 &lt;&gt; 0,舰娘装备数据!$R184,"")</f>
        <v>12</v>
      </c>
      <c r="O184" s="217" t="str">
        <f>IF(舰娘装备数据!$S184 &lt;&gt; 0,VLOOKUP(舰娘装备数据!$S184,数据转换_射程,2,0),"")</f>
        <v/>
      </c>
      <c r="P184" s="32">
        <f>IF(舰娘装备数据!$U184 &lt;&gt; 0,舰娘装备数据!$U184,"")</f>
        <v>8</v>
      </c>
      <c r="Q184" s="691">
        <f>IF(舰娘装备数据!$V184 &lt;&gt; 0,舰娘装备数据!$V184,"")</f>
        <v>5</v>
      </c>
      <c r="R184" s="692" t="str">
        <f>IF(舰娘装备数据!$W184 &lt;&gt; 0,舰娘装备数据!$W184,"")</f>
        <v/>
      </c>
      <c r="S184" s="224">
        <f>IF(舰娘装备数据!$X184 &lt;&gt; 0,舰娘装备数据!$X184,"")</f>
        <v>14</v>
      </c>
    </row>
    <row r="185" spans="2:19">
      <c r="B185" s="688">
        <f>舰娘装备数据!$B185</f>
        <v>181</v>
      </c>
      <c r="C185" s="34" t="str">
        <f>舰娘装备数据!$D185</f>
        <v>零式艦戦32型</v>
      </c>
      <c r="D185" s="251">
        <f>舰娘装备数据!$T185</f>
        <v>2</v>
      </c>
      <c r="E185" s="682" t="str">
        <f>VLOOKUP(舰娘装备数据!$G185,数据转换_装备种3,2,0)</f>
        <v>艦上戦闘機</v>
      </c>
      <c r="F185" s="680" t="str">
        <f>IF(舰娘装备数据!$I185 &lt;&gt; 0,舰娘装备数据!$I185,"")</f>
        <v/>
      </c>
      <c r="G185" s="176" t="str">
        <f>IF(舰娘装备数据!$J185 &lt;&gt; 0,舰娘装备数据!$J185,"")</f>
        <v/>
      </c>
      <c r="H185" s="189">
        <f>IF(舰娘装备数据!$K185 &lt;&gt; 0,舰娘装备数据!$K185,"")</f>
        <v>5</v>
      </c>
      <c r="I185" s="181" t="str">
        <f>IF(舰娘装备数据!$L185 &lt;&gt; 0,舰娘装备数据!$L185,"")</f>
        <v/>
      </c>
      <c r="J185" s="178" t="str">
        <f>IF(舰娘装备数据!$M185 &lt;&gt; 0,舰娘装备数据!$M185,"")</f>
        <v/>
      </c>
      <c r="K185" s="43">
        <f>IF(舰娘装备数据!$N185 &lt;&gt; 0,舰娘装备数据!$N185,"")</f>
        <v>2</v>
      </c>
      <c r="L185" s="692" t="str">
        <f>IF(舰娘装备数据!$O185 &lt;&gt; 0,舰娘装备数据!$O185,"")</f>
        <v/>
      </c>
      <c r="M185" s="693" t="str">
        <f>IF(舰娘装备数据!$Q185 &lt;&gt; 0,舰娘装备数据!$Q185,"")</f>
        <v/>
      </c>
      <c r="N185" s="172" t="str">
        <f>IF(舰娘装备数据!$R185 &lt;&gt; 0,舰娘装备数据!$R185,"")</f>
        <v/>
      </c>
      <c r="O185" s="217" t="str">
        <f>IF(舰娘装备数据!$S185 &lt;&gt; 0,VLOOKUP(舰娘装备数据!$S185,数据转换_射程,2,0),"")</f>
        <v/>
      </c>
      <c r="P185" s="32">
        <f>IF(舰娘装备数据!$U185 &lt;&gt; 0,舰娘装备数据!$U185,"")</f>
        <v>1</v>
      </c>
      <c r="Q185" s="691">
        <f>IF(舰娘装备数据!$V185 &lt;&gt; 0,舰娘装备数据!$V185,"")</f>
        <v>2</v>
      </c>
      <c r="R185" s="692" t="str">
        <f>IF(舰娘装备数据!$W185 &lt;&gt; 0,舰娘装备数据!$W185,"")</f>
        <v/>
      </c>
      <c r="S185" s="224">
        <f>IF(舰娘装备数据!$X185 &lt;&gt; 0,舰娘装备数据!$X185,"")</f>
        <v>2</v>
      </c>
    </row>
    <row r="186" spans="2:19">
      <c r="B186" s="688">
        <f>舰娘装备数据!$B186</f>
        <v>182</v>
      </c>
      <c r="C186" s="34" t="str">
        <f>舰娘装备数据!$D186</f>
        <v>零式艦戦32型(熟練)</v>
      </c>
      <c r="D186" s="251">
        <f>舰娘装备数据!$T186</f>
        <v>3</v>
      </c>
      <c r="E186" s="682" t="str">
        <f>VLOOKUP(舰娘装备数据!$G186,数据转换_装备种3,2,0)</f>
        <v>艦上戦闘機</v>
      </c>
      <c r="F186" s="680" t="str">
        <f>IF(舰娘装备数据!$I186 &lt;&gt; 0,舰娘装备数据!$I186,"")</f>
        <v/>
      </c>
      <c r="G186" s="176" t="str">
        <f>IF(舰娘装备数据!$J186 &lt;&gt; 0,舰娘装备数据!$J186,"")</f>
        <v/>
      </c>
      <c r="H186" s="189">
        <f>IF(舰娘装备数据!$K186 &lt;&gt; 0,舰娘装备数据!$K186,"")</f>
        <v>8</v>
      </c>
      <c r="I186" s="181" t="str">
        <f>IF(舰娘装备数据!$L186 &lt;&gt; 0,舰娘装备数据!$L186,"")</f>
        <v/>
      </c>
      <c r="J186" s="178" t="str">
        <f>IF(舰娘装备数据!$M186 &lt;&gt; 0,舰娘装备数据!$M186,"")</f>
        <v/>
      </c>
      <c r="K186" s="43">
        <f>IF(舰娘装备数据!$N186 &lt;&gt; 0,舰娘装备数据!$N186,"")</f>
        <v>4</v>
      </c>
      <c r="L186" s="692" t="str">
        <f>IF(舰娘装备数据!$O186 &lt;&gt; 0,舰娘装备数据!$O186,"")</f>
        <v/>
      </c>
      <c r="M186" s="693">
        <f>IF(舰娘装备数据!$Q186 &lt;&gt; 0,舰娘装备数据!$Q186,"")</f>
        <v>1</v>
      </c>
      <c r="N186" s="172" t="str">
        <f>IF(舰娘装备数据!$R186 &lt;&gt; 0,舰娘装备数据!$R186,"")</f>
        <v/>
      </c>
      <c r="O186" s="217" t="str">
        <f>IF(舰娘装备数据!$S186 &lt;&gt; 0,VLOOKUP(舰娘装备数据!$S186,数据转换_射程,2,0),"")</f>
        <v/>
      </c>
      <c r="P186" s="32">
        <f>IF(舰娘装备数据!$U186 &lt;&gt; 0,舰娘装备数据!$U186,"")</f>
        <v>1</v>
      </c>
      <c r="Q186" s="691">
        <f>IF(舰娘装备数据!$V186 &lt;&gt; 0,舰娘装备数据!$V186,"")</f>
        <v>2</v>
      </c>
      <c r="R186" s="692" t="str">
        <f>IF(舰娘装备数据!$W186 &lt;&gt; 0,舰娘装备数据!$W186,"")</f>
        <v/>
      </c>
      <c r="S186" s="224">
        <f>IF(舰娘装备数据!$X186 &lt;&gt; 0,舰娘装备数据!$X186,"")</f>
        <v>2</v>
      </c>
    </row>
    <row r="187" spans="2:19">
      <c r="B187" s="666">
        <v>183</v>
      </c>
      <c r="C187" s="667" t="str">
        <f>舰娘装备数据!$D187</f>
        <v>16inch三連装砲 Mk.7+GFCS</v>
      </c>
      <c r="D187" s="668">
        <f>舰娘装备数据!$T187</f>
        <v>6</v>
      </c>
      <c r="E187" s="697" t="str">
        <f>VLOOKUP(舰娘装备数据!$G187,数据转换_装备种3,2,0)</f>
        <v>大口径主砲</v>
      </c>
      <c r="F187" s="698">
        <f>IF(舰娘装备数据!$I187 &lt;&gt; 0,舰娘装备数据!$I187,"")</f>
        <v>24</v>
      </c>
      <c r="G187" s="671" t="str">
        <f>IF(舰娘装备数据!$J187 &lt;&gt; 0,舰娘装备数据!$J187,"")</f>
        <v/>
      </c>
      <c r="H187" s="672">
        <f>IF(舰娘装备数据!$K187 &lt;&gt; 0,舰娘装备数据!$K187,"")</f>
        <v>3</v>
      </c>
      <c r="I187" s="673">
        <f>IF(舰娘装备数据!$L187 &lt;&gt; 0,舰娘装备数据!$L187,"")</f>
        <v>1</v>
      </c>
      <c r="J187" s="674" t="str">
        <f>IF(舰娘装备数据!$M187 &lt;&gt; 0,舰娘装备数据!$M187,"")</f>
        <v/>
      </c>
      <c r="K187" s="675">
        <f>IF(舰娘装备数据!$N187 &lt;&gt; 0,舰娘装备数据!$N187,"")</f>
        <v>1</v>
      </c>
      <c r="L187" s="725" t="str">
        <f>IF(舰娘装备数据!$O187 &lt;&gt; 0,舰娘装备数据!$O187,"")</f>
        <v/>
      </c>
      <c r="M187" s="726">
        <f>IF(舰娘装备数据!$Q187 &lt;&gt; 0,舰娘装备数据!$Q187,"")</f>
        <v>7</v>
      </c>
      <c r="N187" s="676" t="str">
        <f>IF(舰娘装备数据!$R187 &lt;&gt; 0,舰娘装备数据!$R187,"")</f>
        <v/>
      </c>
      <c r="O187" s="677" t="str">
        <f>IF(舰娘装备数据!$S187 &lt;&gt; 0,VLOOKUP(舰娘装备数据!$S187,数据转换_射程,2,0),"")</f>
        <v>長</v>
      </c>
      <c r="P187" s="678" t="str">
        <f>IF(舰娘装备数据!$U187 &lt;&gt; 0,舰娘装备数据!$U187,"")</f>
        <v/>
      </c>
      <c r="Q187" s="724">
        <f>IF(舰娘装备数据!$V187 &lt;&gt; 0,舰娘装备数据!$V187,"")</f>
        <v>20</v>
      </c>
      <c r="R187" s="725">
        <f>IF(舰娘装备数据!$W187 &lt;&gt; 0,舰娘装备数据!$W187,"")</f>
        <v>22</v>
      </c>
      <c r="S187" s="679">
        <f>IF(舰娘装备数据!$X187 &lt;&gt; 0,舰娘装备数据!$X187,"")</f>
        <v>18</v>
      </c>
    </row>
    <row r="188" spans="2:19" ht="14.25" thickBot="1">
      <c r="B188" s="31">
        <v>184</v>
      </c>
      <c r="C188" s="35" t="str">
        <f>舰娘装备数据!$D188</f>
        <v>Re.2001 OR改</v>
      </c>
      <c r="D188" s="252">
        <f>舰娘装备数据!$T188</f>
        <v>3</v>
      </c>
      <c r="E188" s="683" t="str">
        <f>VLOOKUP(舰娘装备数据!$G188,数据转换_装备种3,2,0)</f>
        <v>艦上戦闘機</v>
      </c>
      <c r="F188" s="681">
        <f>IF(舰娘装备数据!$I188 &lt;&gt; 0,舰娘装备数据!$I188,"")</f>
        <v>3</v>
      </c>
      <c r="G188" s="177" t="str">
        <f>IF(舰娘装备数据!$J188 &lt;&gt; 0,舰娘装备数据!$J188,"")</f>
        <v/>
      </c>
      <c r="H188" s="190">
        <f>IF(舰娘装备数据!$K188 &lt;&gt; 0,舰娘装备数据!$K188,"")</f>
        <v>6</v>
      </c>
      <c r="I188" s="182" t="str">
        <f>IF(舰娘装备数据!$L188 &lt;&gt; 0,舰娘装备数据!$L188,"")</f>
        <v/>
      </c>
      <c r="J188" s="179" t="str">
        <f>IF(舰娘装备数据!$M188 &lt;&gt; 0,舰娘装备数据!$M188,"")</f>
        <v/>
      </c>
      <c r="K188" s="44">
        <f>IF(舰娘装备数据!$N188 &lt;&gt; 0,舰娘装备数据!$N188,"")</f>
        <v>2</v>
      </c>
      <c r="L188" s="695" t="str">
        <f>IF(舰娘装备数据!$O188 &lt;&gt; 0,舰娘装备数据!$O188,"")</f>
        <v/>
      </c>
      <c r="M188" s="696" t="str">
        <f>IF(舰娘装备数据!$Q188 &lt;&gt; 0,舰娘装备数据!$Q188,"")</f>
        <v/>
      </c>
      <c r="N188" s="173" t="str">
        <f>IF(舰娘装备数据!$R188 &lt;&gt; 0,舰娘装备数据!$R188,"")</f>
        <v/>
      </c>
      <c r="O188" s="218" t="str">
        <f>IF(舰娘装备数据!$S188 &lt;&gt; 0,VLOOKUP(舰娘装备数据!$S188,数据转换_射程,2,0),"")</f>
        <v/>
      </c>
      <c r="P188" s="54">
        <f>IF(舰娘装备数据!$U188 &lt;&gt; 0,舰娘装备数据!$U188,"")</f>
        <v>1</v>
      </c>
      <c r="Q188" s="694">
        <f>IF(舰娘装备数据!$V188 &lt;&gt; 0,舰娘装备数据!$V188,"")</f>
        <v>2</v>
      </c>
      <c r="R188" s="695" t="str">
        <f>IF(舰娘装备数据!$W188 &lt;&gt; 0,舰娘装备数据!$W188,"")</f>
        <v/>
      </c>
      <c r="S188" s="225">
        <f>IF(舰娘装备数据!$X188 &lt;&gt; 0,舰娘装备数据!$X188,"")</f>
        <v>6</v>
      </c>
    </row>
  </sheetData>
  <autoFilter ref="B4:S169"/>
  <mergeCells count="2">
    <mergeCell ref="F3:O3"/>
    <mergeCell ref="P3:S3"/>
  </mergeCells>
  <phoneticPr fontId="2"/>
  <hyperlinks>
    <hyperlink ref="A1" location="首页!A1" display="返回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activeCell="I15" sqref="I15"/>
    </sheetView>
  </sheetViews>
  <sheetFormatPr defaultRowHeight="14.25"/>
  <cols>
    <col min="1" max="1" width="6.25" style="271" customWidth="1"/>
    <col min="2" max="5" width="7.5" style="271" customWidth="1"/>
    <col min="6" max="6" width="100" style="271" customWidth="1"/>
    <col min="7" max="16384" width="9" style="271"/>
  </cols>
  <sheetData>
    <row r="1" spans="1:6">
      <c r="A1" s="359" t="s">
        <v>1941</v>
      </c>
    </row>
    <row r="3" spans="1:6">
      <c r="B3" s="295" t="s">
        <v>1630</v>
      </c>
      <c r="C3" s="295"/>
      <c r="D3" s="295"/>
      <c r="E3" s="295"/>
      <c r="F3" s="295"/>
    </row>
    <row r="4" spans="1:6">
      <c r="B4" s="295" t="s">
        <v>1631</v>
      </c>
      <c r="C4" s="295"/>
      <c r="D4" s="295"/>
      <c r="E4" s="295"/>
      <c r="F4" s="295"/>
    </row>
    <row r="5" spans="1:6">
      <c r="B5" s="270" t="s">
        <v>1930</v>
      </c>
      <c r="C5" s="295"/>
      <c r="D5" s="295"/>
      <c r="E5" s="295"/>
      <c r="F5" s="295"/>
    </row>
    <row r="6" spans="1:6" ht="15" thickBot="1">
      <c r="B6" s="270"/>
    </row>
    <row r="7" spans="1:6" ht="15" customHeight="1">
      <c r="B7" s="272" t="s">
        <v>1586</v>
      </c>
      <c r="C7" s="273" t="s">
        <v>1587</v>
      </c>
      <c r="D7" s="273"/>
      <c r="E7" s="273"/>
      <c r="F7" s="274"/>
    </row>
    <row r="8" spans="1:6" ht="15" customHeight="1">
      <c r="B8" s="275" t="s">
        <v>1024</v>
      </c>
      <c r="C8" s="276" t="s">
        <v>1579</v>
      </c>
      <c r="D8" s="276" t="s">
        <v>1580</v>
      </c>
      <c r="E8" s="276" t="s">
        <v>1588</v>
      </c>
      <c r="F8" s="292" t="s">
        <v>1589</v>
      </c>
    </row>
    <row r="9" spans="1:6" ht="15" customHeight="1">
      <c r="B9" s="277">
        <v>20</v>
      </c>
      <c r="C9" s="278">
        <v>60</v>
      </c>
      <c r="D9" s="278">
        <v>10</v>
      </c>
      <c r="E9" s="278">
        <v>110</v>
      </c>
      <c r="F9" s="293" t="s">
        <v>1581</v>
      </c>
    </row>
    <row r="10" spans="1:6" ht="15" customHeight="1">
      <c r="B10" s="280">
        <v>20</v>
      </c>
      <c r="C10" s="281">
        <v>60</v>
      </c>
      <c r="D10" s="281">
        <v>10</v>
      </c>
      <c r="E10" s="281">
        <v>100</v>
      </c>
      <c r="F10" s="293" t="s">
        <v>1590</v>
      </c>
    </row>
    <row r="11" spans="1:6" ht="15" customHeight="1">
      <c r="B11" s="282">
        <v>20</v>
      </c>
      <c r="C11" s="283">
        <v>90</v>
      </c>
      <c r="D11" s="283">
        <v>60</v>
      </c>
      <c r="E11" s="283">
        <v>100</v>
      </c>
      <c r="F11" s="293" t="s">
        <v>1591</v>
      </c>
    </row>
    <row r="12" spans="1:6" ht="15" customHeight="1">
      <c r="B12" s="284">
        <v>20</v>
      </c>
      <c r="C12" s="279">
        <v>30</v>
      </c>
      <c r="D12" s="279">
        <v>10</v>
      </c>
      <c r="E12" s="279">
        <v>90</v>
      </c>
      <c r="F12" s="293" t="s">
        <v>1592</v>
      </c>
    </row>
    <row r="13" spans="1:6" ht="15" customHeight="1">
      <c r="B13" s="284">
        <v>20</v>
      </c>
      <c r="C13" s="279">
        <v>30</v>
      </c>
      <c r="D13" s="279">
        <v>10</v>
      </c>
      <c r="E13" s="279">
        <v>40</v>
      </c>
      <c r="F13" s="293" t="s">
        <v>1582</v>
      </c>
    </row>
    <row r="14" spans="1:6" ht="15" customHeight="1">
      <c r="B14" s="284">
        <v>20</v>
      </c>
      <c r="C14" s="279">
        <v>20</v>
      </c>
      <c r="D14" s="279">
        <v>10</v>
      </c>
      <c r="E14" s="279">
        <v>90</v>
      </c>
      <c r="F14" s="293" t="s">
        <v>1583</v>
      </c>
    </row>
    <row r="15" spans="1:6" ht="15" customHeight="1">
      <c r="B15" s="284">
        <v>10</v>
      </c>
      <c r="C15" s="279">
        <v>10</v>
      </c>
      <c r="D15" s="279">
        <v>20</v>
      </c>
      <c r="E15" s="279">
        <v>20</v>
      </c>
      <c r="F15" s="293" t="s">
        <v>1593</v>
      </c>
    </row>
    <row r="16" spans="1:6" ht="15" customHeight="1" thickBot="1">
      <c r="B16" s="285">
        <v>20</v>
      </c>
      <c r="C16" s="286">
        <v>10</v>
      </c>
      <c r="D16" s="286">
        <v>10</v>
      </c>
      <c r="E16" s="286">
        <v>20</v>
      </c>
      <c r="F16" s="294" t="s">
        <v>1593</v>
      </c>
    </row>
    <row r="17" spans="2:6" ht="15" customHeight="1" thickBot="1"/>
    <row r="18" spans="2:6" ht="15" customHeight="1">
      <c r="B18" s="272" t="s">
        <v>1594</v>
      </c>
      <c r="C18" s="273"/>
      <c r="D18" s="273" t="s">
        <v>1595</v>
      </c>
      <c r="E18" s="273"/>
      <c r="F18" s="274"/>
    </row>
    <row r="19" spans="2:6" ht="15" customHeight="1">
      <c r="B19" s="275" t="s">
        <v>1024</v>
      </c>
      <c r="C19" s="276" t="s">
        <v>1579</v>
      </c>
      <c r="D19" s="276" t="s">
        <v>1596</v>
      </c>
      <c r="E19" s="276" t="s">
        <v>1032</v>
      </c>
      <c r="F19" s="292" t="s">
        <v>1589</v>
      </c>
    </row>
    <row r="20" spans="2:6" ht="15" customHeight="1">
      <c r="B20" s="277">
        <v>10</v>
      </c>
      <c r="C20" s="278">
        <v>251</v>
      </c>
      <c r="D20" s="278">
        <v>250</v>
      </c>
      <c r="E20" s="278">
        <v>10</v>
      </c>
      <c r="F20" s="293" t="s">
        <v>1597</v>
      </c>
    </row>
    <row r="21" spans="2:6" ht="15" customHeight="1">
      <c r="B21" s="284">
        <v>100</v>
      </c>
      <c r="C21" s="279">
        <v>251</v>
      </c>
      <c r="D21" s="279">
        <v>250</v>
      </c>
      <c r="E21" s="279">
        <v>30</v>
      </c>
      <c r="F21" s="293" t="s">
        <v>1598</v>
      </c>
    </row>
    <row r="22" spans="2:6" ht="15" customHeight="1">
      <c r="B22" s="284">
        <v>100</v>
      </c>
      <c r="C22" s="279">
        <v>251</v>
      </c>
      <c r="D22" s="279">
        <v>250</v>
      </c>
      <c r="E22" s="279">
        <v>150</v>
      </c>
      <c r="F22" s="293" t="s">
        <v>1584</v>
      </c>
    </row>
    <row r="23" spans="2:6" ht="15" customHeight="1">
      <c r="B23" s="282">
        <v>100</v>
      </c>
      <c r="C23" s="283">
        <v>100</v>
      </c>
      <c r="D23" s="283">
        <v>250</v>
      </c>
      <c r="E23" s="283">
        <v>250</v>
      </c>
      <c r="F23" s="293" t="s">
        <v>1599</v>
      </c>
    </row>
    <row r="24" spans="2:6" ht="15" customHeight="1">
      <c r="B24" s="284">
        <v>10</v>
      </c>
      <c r="C24" s="279">
        <v>90</v>
      </c>
      <c r="D24" s="279">
        <v>90</v>
      </c>
      <c r="E24" s="279">
        <v>30</v>
      </c>
      <c r="F24" s="293" t="s">
        <v>1600</v>
      </c>
    </row>
    <row r="25" spans="2:6" ht="15" customHeight="1">
      <c r="B25" s="284">
        <v>10</v>
      </c>
      <c r="C25" s="279">
        <v>30</v>
      </c>
      <c r="D25" s="279">
        <v>90</v>
      </c>
      <c r="E25" s="279">
        <v>10</v>
      </c>
      <c r="F25" s="293" t="s">
        <v>1601</v>
      </c>
    </row>
    <row r="26" spans="2:6" ht="15" customHeight="1">
      <c r="B26" s="284">
        <v>10</v>
      </c>
      <c r="C26" s="279">
        <v>20</v>
      </c>
      <c r="D26" s="279">
        <v>50</v>
      </c>
      <c r="E26" s="279">
        <v>10</v>
      </c>
      <c r="F26" s="293" t="s">
        <v>1602</v>
      </c>
    </row>
    <row r="27" spans="2:6" ht="15" customHeight="1" thickBot="1">
      <c r="B27" s="288">
        <v>10</v>
      </c>
      <c r="C27" s="287">
        <v>10</v>
      </c>
      <c r="D27" s="287">
        <v>30</v>
      </c>
      <c r="E27" s="287">
        <v>10</v>
      </c>
      <c r="F27" s="294" t="s">
        <v>1603</v>
      </c>
    </row>
    <row r="28" spans="2:6" ht="15" customHeight="1" thickBot="1"/>
    <row r="29" spans="2:6" ht="15" customHeight="1">
      <c r="B29" s="289" t="s">
        <v>1604</v>
      </c>
      <c r="C29" s="273"/>
      <c r="D29" s="273" t="s">
        <v>1605</v>
      </c>
      <c r="E29" s="273"/>
      <c r="F29" s="274"/>
    </row>
    <row r="30" spans="2:6" ht="15" customHeight="1">
      <c r="B30" s="275" t="s">
        <v>1024</v>
      </c>
      <c r="C30" s="276" t="s">
        <v>1579</v>
      </c>
      <c r="D30" s="276" t="s">
        <v>1580</v>
      </c>
      <c r="E30" s="276" t="s">
        <v>1032</v>
      </c>
      <c r="F30" s="292" t="s">
        <v>1589</v>
      </c>
    </row>
    <row r="31" spans="2:6" ht="15" customHeight="1">
      <c r="B31" s="277">
        <v>10</v>
      </c>
      <c r="C31" s="278">
        <v>10</v>
      </c>
      <c r="D31" s="278">
        <v>10</v>
      </c>
      <c r="E31" s="278">
        <v>20</v>
      </c>
      <c r="F31" s="293" t="s">
        <v>1606</v>
      </c>
    </row>
    <row r="32" spans="2:6" ht="15" customHeight="1">
      <c r="B32" s="284">
        <v>10</v>
      </c>
      <c r="C32" s="279">
        <v>10</v>
      </c>
      <c r="D32" s="279">
        <v>10</v>
      </c>
      <c r="E32" s="279">
        <v>11</v>
      </c>
      <c r="F32" s="293" t="s">
        <v>1607</v>
      </c>
    </row>
    <row r="33" spans="2:6" ht="15" customHeight="1">
      <c r="B33" s="277">
        <v>10</v>
      </c>
      <c r="C33" s="278">
        <v>30</v>
      </c>
      <c r="D33" s="278">
        <v>10</v>
      </c>
      <c r="E33" s="278">
        <v>10</v>
      </c>
      <c r="F33" s="293" t="s">
        <v>1608</v>
      </c>
    </row>
    <row r="34" spans="2:6" ht="15" customHeight="1" thickBot="1">
      <c r="B34" s="290">
        <v>10</v>
      </c>
      <c r="C34" s="291">
        <v>30</v>
      </c>
      <c r="D34" s="291">
        <v>10</v>
      </c>
      <c r="E34" s="291">
        <v>31</v>
      </c>
      <c r="F34" s="294" t="s">
        <v>1609</v>
      </c>
    </row>
    <row r="35" spans="2:6" ht="15" customHeight="1" thickBot="1"/>
    <row r="36" spans="2:6" ht="15" customHeight="1">
      <c r="B36" s="289" t="s">
        <v>1610</v>
      </c>
      <c r="C36" s="273" t="s">
        <v>1611</v>
      </c>
      <c r="D36" s="273"/>
      <c r="E36" s="273"/>
      <c r="F36" s="274"/>
    </row>
    <row r="37" spans="2:6" ht="15" customHeight="1">
      <c r="B37" s="275" t="s">
        <v>1024</v>
      </c>
      <c r="C37" s="276" t="s">
        <v>1579</v>
      </c>
      <c r="D37" s="276" t="s">
        <v>1580</v>
      </c>
      <c r="E37" s="276" t="s">
        <v>1032</v>
      </c>
      <c r="F37" s="292" t="s">
        <v>1589</v>
      </c>
    </row>
    <row r="38" spans="2:6" ht="15" customHeight="1">
      <c r="B38" s="284">
        <v>10</v>
      </c>
      <c r="C38" s="279">
        <v>10</v>
      </c>
      <c r="D38" s="279">
        <v>250</v>
      </c>
      <c r="E38" s="279">
        <v>250</v>
      </c>
      <c r="F38" s="293" t="s">
        <v>3151</v>
      </c>
    </row>
    <row r="39" spans="2:6" ht="15" customHeight="1">
      <c r="B39" s="277">
        <v>10</v>
      </c>
      <c r="C39" s="278">
        <v>11</v>
      </c>
      <c r="D39" s="278">
        <v>251</v>
      </c>
      <c r="E39" s="278">
        <v>250</v>
      </c>
      <c r="F39" s="293" t="s">
        <v>1612</v>
      </c>
    </row>
    <row r="40" spans="2:6" ht="15" customHeight="1">
      <c r="B40" s="284">
        <v>10</v>
      </c>
      <c r="C40" s="279">
        <v>20</v>
      </c>
      <c r="D40" s="279">
        <v>250</v>
      </c>
      <c r="E40" s="279">
        <v>250</v>
      </c>
      <c r="F40" s="293" t="s">
        <v>1613</v>
      </c>
    </row>
    <row r="41" spans="2:6" ht="15" customHeight="1">
      <c r="B41" s="284">
        <v>20</v>
      </c>
      <c r="C41" s="279">
        <v>20</v>
      </c>
      <c r="D41" s="279">
        <v>250</v>
      </c>
      <c r="E41" s="279">
        <v>250</v>
      </c>
      <c r="F41" s="293" t="s">
        <v>1614</v>
      </c>
    </row>
    <row r="42" spans="2:6" ht="15" customHeight="1">
      <c r="B42" s="284">
        <v>10</v>
      </c>
      <c r="C42" s="279">
        <v>251</v>
      </c>
      <c r="D42" s="279">
        <v>250</v>
      </c>
      <c r="E42" s="279">
        <v>150</v>
      </c>
      <c r="F42" s="293" t="s">
        <v>1615</v>
      </c>
    </row>
    <row r="43" spans="2:6" ht="15" customHeight="1" thickBot="1">
      <c r="B43" s="288">
        <v>10</v>
      </c>
      <c r="C43" s="287">
        <v>10</v>
      </c>
      <c r="D43" s="287">
        <v>200</v>
      </c>
      <c r="E43" s="287">
        <v>150</v>
      </c>
      <c r="F43" s="294" t="s">
        <v>1616</v>
      </c>
    </row>
    <row r="44" spans="2:6" ht="15" customHeight="1" thickBot="1"/>
    <row r="45" spans="2:6" ht="15" customHeight="1">
      <c r="B45" s="289" t="s">
        <v>1617</v>
      </c>
      <c r="C45" s="273" t="s">
        <v>1595</v>
      </c>
      <c r="D45" s="273"/>
      <c r="E45" s="273"/>
      <c r="F45" s="274"/>
    </row>
    <row r="46" spans="2:6" ht="15" customHeight="1">
      <c r="B46" s="275" t="s">
        <v>1024</v>
      </c>
      <c r="C46" s="276" t="s">
        <v>1579</v>
      </c>
      <c r="D46" s="276" t="s">
        <v>1580</v>
      </c>
      <c r="E46" s="276" t="s">
        <v>1032</v>
      </c>
      <c r="F46" s="292" t="s">
        <v>1589</v>
      </c>
    </row>
    <row r="47" spans="2:6" ht="15" customHeight="1">
      <c r="B47" s="277">
        <v>10</v>
      </c>
      <c r="C47" s="278">
        <v>10</v>
      </c>
      <c r="D47" s="278">
        <v>300</v>
      </c>
      <c r="E47" s="278">
        <v>10</v>
      </c>
      <c r="F47" s="293" t="s">
        <v>1618</v>
      </c>
    </row>
    <row r="48" spans="2:6" ht="15" customHeight="1">
      <c r="B48" s="282">
        <v>10</v>
      </c>
      <c r="C48" s="283">
        <v>11</v>
      </c>
      <c r="D48" s="283">
        <v>300</v>
      </c>
      <c r="E48" s="283">
        <v>250</v>
      </c>
      <c r="F48" s="293" t="s">
        <v>1585</v>
      </c>
    </row>
    <row r="49" spans="2:6" ht="15" customHeight="1" thickBot="1">
      <c r="B49" s="285">
        <v>100</v>
      </c>
      <c r="C49" s="286">
        <v>10</v>
      </c>
      <c r="D49" s="286">
        <v>300</v>
      </c>
      <c r="E49" s="286">
        <v>10</v>
      </c>
      <c r="F49" s="294" t="s">
        <v>1619</v>
      </c>
    </row>
    <row r="50" spans="2:6" ht="15" customHeight="1" thickBot="1"/>
    <row r="51" spans="2:6" ht="15" customHeight="1">
      <c r="B51" s="289" t="s">
        <v>1620</v>
      </c>
      <c r="C51" s="273" t="s">
        <v>1621</v>
      </c>
      <c r="D51" s="273"/>
      <c r="E51" s="273"/>
      <c r="F51" s="274"/>
    </row>
    <row r="52" spans="2:6" ht="15" customHeight="1">
      <c r="B52" s="275" t="s">
        <v>1024</v>
      </c>
      <c r="C52" s="276" t="s">
        <v>1579</v>
      </c>
      <c r="D52" s="276" t="s">
        <v>1580</v>
      </c>
      <c r="E52" s="276" t="s">
        <v>1032</v>
      </c>
      <c r="F52" s="292" t="s">
        <v>1589</v>
      </c>
    </row>
    <row r="53" spans="2:6" ht="15" customHeight="1">
      <c r="B53" s="280">
        <v>100</v>
      </c>
      <c r="C53" s="281">
        <v>10</v>
      </c>
      <c r="D53" s="281">
        <v>200</v>
      </c>
      <c r="E53" s="281">
        <v>10</v>
      </c>
      <c r="F53" s="293" t="s">
        <v>1622</v>
      </c>
    </row>
    <row r="54" spans="2:6" ht="15" customHeight="1">
      <c r="B54" s="282">
        <v>100</v>
      </c>
      <c r="C54" s="283">
        <v>251</v>
      </c>
      <c r="D54" s="283">
        <v>250</v>
      </c>
      <c r="E54" s="283">
        <v>10</v>
      </c>
      <c r="F54" s="293" t="s">
        <v>1623</v>
      </c>
    </row>
    <row r="55" spans="2:6" ht="15" customHeight="1" thickBot="1">
      <c r="B55" s="285">
        <v>100</v>
      </c>
      <c r="C55" s="286">
        <v>90</v>
      </c>
      <c r="D55" s="286">
        <v>251</v>
      </c>
      <c r="E55" s="286">
        <v>250</v>
      </c>
      <c r="F55" s="294" t="s">
        <v>1624</v>
      </c>
    </row>
    <row r="56" spans="2:6" ht="15" customHeight="1" thickBot="1"/>
    <row r="57" spans="2:6" ht="15" customHeight="1">
      <c r="B57" s="289" t="s">
        <v>1625</v>
      </c>
      <c r="C57" s="273" t="s">
        <v>1626</v>
      </c>
      <c r="D57" s="273"/>
      <c r="E57" s="273"/>
      <c r="F57" s="274"/>
    </row>
    <row r="58" spans="2:6" ht="15" customHeight="1">
      <c r="B58" s="275" t="s">
        <v>1024</v>
      </c>
      <c r="C58" s="276" t="s">
        <v>1579</v>
      </c>
      <c r="D58" s="276" t="s">
        <v>1580</v>
      </c>
      <c r="E58" s="276" t="s">
        <v>1032</v>
      </c>
      <c r="F58" s="292" t="s">
        <v>1589</v>
      </c>
    </row>
    <row r="59" spans="2:6" ht="15" customHeight="1">
      <c r="B59" s="280">
        <v>10</v>
      </c>
      <c r="C59" s="281">
        <v>10</v>
      </c>
      <c r="D59" s="281">
        <v>10</v>
      </c>
      <c r="E59" s="281">
        <v>10</v>
      </c>
      <c r="F59" s="293" t="s">
        <v>1627</v>
      </c>
    </row>
    <row r="60" spans="2:6" ht="15" customHeight="1">
      <c r="B60" s="280">
        <v>10</v>
      </c>
      <c r="C60" s="281">
        <v>10</v>
      </c>
      <c r="D60" s="281">
        <v>11</v>
      </c>
      <c r="E60" s="281">
        <v>10</v>
      </c>
      <c r="F60" s="293" t="s">
        <v>1628</v>
      </c>
    </row>
    <row r="61" spans="2:6" ht="15" customHeight="1" thickBot="1">
      <c r="B61" s="285">
        <v>10</v>
      </c>
      <c r="C61" s="286">
        <v>10</v>
      </c>
      <c r="D61" s="286">
        <v>30</v>
      </c>
      <c r="E61" s="286">
        <v>10</v>
      </c>
      <c r="F61" s="294" t="s">
        <v>1629</v>
      </c>
    </row>
  </sheetData>
  <phoneticPr fontId="2"/>
  <hyperlinks>
    <hyperlink ref="A1" location="首页!A1" display="返回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39"/>
  <sheetViews>
    <sheetView workbookViewId="0">
      <pane xSplit="4" ySplit="5" topLeftCell="E6" activePane="bottomRight" state="frozen"/>
      <selection pane="topRight" activeCell="D1" sqref="D1"/>
      <selection pane="bottomLeft" activeCell="A4" sqref="A4"/>
      <selection pane="bottomRight" activeCell="I32" sqref="I32"/>
    </sheetView>
  </sheetViews>
  <sheetFormatPr defaultRowHeight="13.5"/>
  <cols>
    <col min="1" max="2" width="6.25" customWidth="1"/>
    <col min="3" max="3" width="22.5" style="1" customWidth="1"/>
    <col min="4" max="4" width="6.25" customWidth="1"/>
    <col min="5" max="8" width="5" style="311" customWidth="1"/>
    <col min="9" max="10" width="7.5" style="321" customWidth="1"/>
    <col min="11" max="11" width="6.25" style="321" customWidth="1"/>
    <col min="12" max="18" width="10" style="322" customWidth="1"/>
    <col min="19" max="20" width="25" style="323" customWidth="1"/>
    <col min="21" max="21" width="22.5" style="323" customWidth="1"/>
  </cols>
  <sheetData>
    <row r="1" spans="1:21" ht="14.25" thickBot="1">
      <c r="A1" s="359" t="s">
        <v>1941</v>
      </c>
      <c r="B1" s="311"/>
    </row>
    <row r="2" spans="1:21">
      <c r="A2" s="312"/>
      <c r="B2" s="312"/>
      <c r="C2" s="773" t="s">
        <v>1928</v>
      </c>
      <c r="D2" s="858"/>
      <c r="E2" s="112">
        <f ca="1">IF(VLOOKUP($D$3,数据转换_星期转换,2,0) = 0,WEEKDAY(TODAY(),1),VLOOKUP($D$3,数据转换_星期转换,2,0))</f>
        <v>7</v>
      </c>
      <c r="F2" s="356" t="s">
        <v>1946</v>
      </c>
      <c r="G2" s="312"/>
      <c r="H2" s="312"/>
      <c r="R2" s="322" t="s">
        <v>1929</v>
      </c>
    </row>
    <row r="3" spans="1:21" ht="14.25" thickBot="1">
      <c r="A3" s="312"/>
      <c r="B3" s="312"/>
      <c r="C3" s="357" t="s">
        <v>1927</v>
      </c>
      <c r="D3" s="358" t="s">
        <v>3152</v>
      </c>
      <c r="F3" s="361" t="s">
        <v>1945</v>
      </c>
      <c r="G3" s="312"/>
      <c r="H3" s="312"/>
    </row>
    <row r="4" spans="1:21" ht="14.25" thickBot="1"/>
    <row r="5" spans="1:21" ht="14.25" thickBot="1">
      <c r="C5" s="340" t="s">
        <v>1882</v>
      </c>
      <c r="D5" s="341" t="s">
        <v>1883</v>
      </c>
      <c r="E5" s="342" t="s">
        <v>1024</v>
      </c>
      <c r="F5" s="343" t="s">
        <v>1030</v>
      </c>
      <c r="G5" s="344" t="s">
        <v>1031</v>
      </c>
      <c r="H5" s="345" t="s">
        <v>1032</v>
      </c>
      <c r="I5" s="346" t="s">
        <v>1885</v>
      </c>
      <c r="J5" s="347" t="s">
        <v>1886</v>
      </c>
      <c r="K5" s="348" t="s">
        <v>1884</v>
      </c>
      <c r="L5" s="349" t="s">
        <v>1887</v>
      </c>
      <c r="M5" s="349" t="s">
        <v>1888</v>
      </c>
      <c r="N5" s="349" t="s">
        <v>1889</v>
      </c>
      <c r="O5" s="349" t="s">
        <v>1890</v>
      </c>
      <c r="P5" s="349" t="s">
        <v>1891</v>
      </c>
      <c r="Q5" s="349" t="s">
        <v>1892</v>
      </c>
      <c r="R5" s="349" t="s">
        <v>1893</v>
      </c>
      <c r="S5" s="350" t="s">
        <v>1894</v>
      </c>
      <c r="T5" s="351" t="s">
        <v>1854</v>
      </c>
      <c r="U5" s="352" t="s">
        <v>2</v>
      </c>
    </row>
    <row r="6" spans="1:21">
      <c r="A6" s="857"/>
      <c r="B6" s="874" t="s">
        <v>1904</v>
      </c>
      <c r="C6" s="856" t="str">
        <f>改修数据!$B5</f>
        <v>12.7cm連装砲</v>
      </c>
      <c r="D6" s="256" t="s">
        <v>1639</v>
      </c>
      <c r="E6" s="829">
        <f>VLOOKUP($C6,改修数据_装备名基准全数据,2,0)</f>
        <v>10</v>
      </c>
      <c r="F6" s="831">
        <f>VLOOKUP($C6,改修数据_装备名基准全数据,3,0)</f>
        <v>30</v>
      </c>
      <c r="G6" s="833">
        <f>VLOOKUP($C6,改修数据_装备名基准全数据,4,0)</f>
        <v>60</v>
      </c>
      <c r="H6" s="835">
        <f>VLOOKUP($C6,改修数据_装备名基准全数据,5,0)</f>
        <v>0</v>
      </c>
      <c r="I6" s="353" t="str">
        <f>VLOOKUP($C6,改修数据_装备名基准全数据,6,0)</f>
        <v>1/2</v>
      </c>
      <c r="J6" s="354" t="str">
        <f>VLOOKUP($C6,改修数据_装备名基准全数据,7,0)</f>
        <v>1/2</v>
      </c>
      <c r="K6" s="355" t="str">
        <f>VLOOKUP($C6,改修数据_装备名基准全数据,8,0)</f>
        <v>0</v>
      </c>
      <c r="L6" s="837" t="str">
        <f>VLOOKUP($C6,改修数据_装备名基准全数据,15,0)</f>
        <v>〇</v>
      </c>
      <c r="M6" s="837" t="str">
        <f>VLOOKUP($C6,改修数据_装备名基准全数据,16,0)</f>
        <v>〇</v>
      </c>
      <c r="N6" s="837" t="str">
        <f>VLOOKUP($C6,改修数据_装备名基准全数据,17,0)</f>
        <v>〇</v>
      </c>
      <c r="O6" s="837" t="str">
        <f>VLOOKUP($C6,改修数据_装备名基准全数据,18,0)</f>
        <v>〇</v>
      </c>
      <c r="P6" s="837" t="str">
        <f>VLOOKUP($C6,改修数据_装备名基准全数据,19,0)</f>
        <v>〇</v>
      </c>
      <c r="Q6" s="837" t="str">
        <f>VLOOKUP($C6,改修数据_装备名基准全数据,20,0)</f>
        <v>〇</v>
      </c>
      <c r="R6" s="837" t="str">
        <f>VLOOKUP($C6,改修数据_装备名基准全数据,21,0)</f>
        <v>〇</v>
      </c>
      <c r="S6" s="838" t="str">
        <f>IF(VLOOKUP($C6,改修数据_装备名基准全数据,22,0) &lt;&gt; "",VLOOKUP($C6,改修数据_装备名基准全数据,22,0),"")</f>
        <v>同装備</v>
      </c>
      <c r="T6" s="839" t="str">
        <f>IF(VLOOKUP($C6,改修数据_装备名基准全数据,23,0) &lt;&gt; "",VLOOKUP($C6,改修数据_装备名基准全数据,23,0),"")</f>
        <v>12.7cm連装砲B型改二</v>
      </c>
      <c r="U6" s="840" t="str">
        <f>IF(VLOOKUP($C6,改修数据_装备名基准全数据,24,0) &lt;&gt; "",VLOOKUP($C6,改修数据_装备名基准全数据,24,0),"")</f>
        <v/>
      </c>
    </row>
    <row r="7" spans="1:21">
      <c r="A7" s="857"/>
      <c r="B7" s="854"/>
      <c r="C7" s="845"/>
      <c r="D7" s="257" t="s">
        <v>1640</v>
      </c>
      <c r="E7" s="830"/>
      <c r="F7" s="832"/>
      <c r="G7" s="834"/>
      <c r="H7" s="836"/>
      <c r="I7" s="336" t="str">
        <f>VLOOKUP($C6,改修数据_装备名基准全数据,9,0)</f>
        <v>1/2</v>
      </c>
      <c r="J7" s="338" t="str">
        <f>VLOOKUP($C6,改修数据_装备名基准全数据,10,0)</f>
        <v>1/2</v>
      </c>
      <c r="K7" s="65" t="str">
        <f>VLOOKUP($C6,改修数据_装备名基准全数据,11,0)</f>
        <v>1</v>
      </c>
      <c r="L7" s="755"/>
      <c r="M7" s="755"/>
      <c r="N7" s="755"/>
      <c r="O7" s="755"/>
      <c r="P7" s="755"/>
      <c r="Q7" s="755"/>
      <c r="R7" s="755"/>
      <c r="S7" s="825"/>
      <c r="T7" s="826"/>
      <c r="U7" s="827"/>
    </row>
    <row r="8" spans="1:21">
      <c r="A8" s="857"/>
      <c r="B8" s="854"/>
      <c r="C8" s="845"/>
      <c r="D8" s="257" t="s">
        <v>1641</v>
      </c>
      <c r="E8" s="830"/>
      <c r="F8" s="832"/>
      <c r="G8" s="834"/>
      <c r="H8" s="836"/>
      <c r="I8" s="336" t="str">
        <f>VLOOKUP($C6,改修数据_装备名基准全数据,12,0)</f>
        <v>2/3</v>
      </c>
      <c r="J8" s="338" t="str">
        <f>VLOOKUP($C6,改修数据_装备名基准全数据,13,0)</f>
        <v>3/6</v>
      </c>
      <c r="K8" s="65" t="str">
        <f>VLOOKUP($C6,改修数据_装备名基准全数据,14,0)</f>
        <v>2</v>
      </c>
      <c r="L8" s="755"/>
      <c r="M8" s="755"/>
      <c r="N8" s="755"/>
      <c r="O8" s="755"/>
      <c r="P8" s="755"/>
      <c r="Q8" s="755"/>
      <c r="R8" s="755"/>
      <c r="S8" s="825"/>
      <c r="T8" s="826"/>
      <c r="U8" s="827"/>
    </row>
    <row r="9" spans="1:21" ht="13.5" customHeight="1">
      <c r="B9" s="854"/>
      <c r="C9" s="859" t="s">
        <v>1926</v>
      </c>
      <c r="D9" s="257" t="s">
        <v>1639</v>
      </c>
      <c r="E9" s="830">
        <f>VLOOKUP($C9,改修数据_装备名基准全数据,2,0)</f>
        <v>10</v>
      </c>
      <c r="F9" s="832">
        <f>VLOOKUP($C9,改修数据_装备名基准全数据,3,0)</f>
        <v>40</v>
      </c>
      <c r="G9" s="834">
        <f>VLOOKUP($C9,改修数据_装备名基准全数据,4,0)</f>
        <v>70</v>
      </c>
      <c r="H9" s="836">
        <f>VLOOKUP($C9,改修数据_装备名基准全数据,5,0)</f>
        <v>0</v>
      </c>
      <c r="I9" s="336" t="str">
        <f>VLOOKUP($C9,改修数据_装备名基准全数据,6,0)</f>
        <v>2/2</v>
      </c>
      <c r="J9" s="338" t="str">
        <f>VLOOKUP($C9,改修数据_装备名基准全数据,7,0)</f>
        <v>2/3</v>
      </c>
      <c r="K9" s="65" t="str">
        <f>VLOOKUP($C9,改修数据_装备名基准全数据,8,0)</f>
        <v>0</v>
      </c>
      <c r="L9" s="844" t="str">
        <f>VLOOKUP($C9,改修数据_装备名基准全数据,15,0)</f>
        <v>×</v>
      </c>
      <c r="M9" s="844" t="str">
        <f>VLOOKUP($C9,改修数据_装备名基准全数据,16,0)</f>
        <v>夕立改二
綾波改二</v>
      </c>
      <c r="N9" s="844" t="str">
        <f>VLOOKUP($C9,改修数据_装备名基准全数据,17,0)</f>
        <v>夕立改二
綾波改二</v>
      </c>
      <c r="O9" s="844" t="str">
        <f>VLOOKUP($C9,改修数据_装备名基准全数据,18,0)</f>
        <v>夕立改二
綾波改二</v>
      </c>
      <c r="P9" s="844" t="str">
        <f>VLOOKUP($C9,改修数据_装备名基准全数据,19,0)</f>
        <v>×</v>
      </c>
      <c r="Q9" s="844" t="str">
        <f>VLOOKUP($C9,改修数据_装备名基准全数据,20,0)</f>
        <v>×</v>
      </c>
      <c r="R9" s="844" t="str">
        <f>VLOOKUP($C9,改修数据_装备名基准全数据,21,0)</f>
        <v>×</v>
      </c>
      <c r="S9" s="825" t="str">
        <f>IF(VLOOKUP($C9,改修数据_装备名基准全数据,22,0) &lt;&gt; "",VLOOKUP($C9,改修数据_装备名基准全数据,22,0),"")</f>
        <v>同装備</v>
      </c>
      <c r="T9" s="826" t="str">
        <f>IF(VLOOKUP($C9,改修数据_装备名基准全数据,23,0) &lt;&gt; "",VLOOKUP($C9,改修数据_装备名基准全数据,23,0),"")</f>
        <v/>
      </c>
      <c r="U9" s="827" t="str">
        <f>IF(VLOOKUP($C9,改修数据_装备名基准全数据,24,0) &lt;&gt; "",VLOOKUP($C9,改修数据_装备名基准全数据,24,0),"")</f>
        <v/>
      </c>
    </row>
    <row r="10" spans="1:21">
      <c r="B10" s="854"/>
      <c r="C10" s="860"/>
      <c r="D10" s="257" t="s">
        <v>1640</v>
      </c>
      <c r="E10" s="830"/>
      <c r="F10" s="832"/>
      <c r="G10" s="834"/>
      <c r="H10" s="836"/>
      <c r="I10" s="336" t="str">
        <f>VLOOKUP($C9,改修数据_装备名基准全数据,9,0)</f>
        <v>2/2</v>
      </c>
      <c r="J10" s="338" t="str">
        <f>VLOOKUP($C9,改修数据_装备名基准全数据,10,0)</f>
        <v>2/4</v>
      </c>
      <c r="K10" s="65" t="str">
        <f>VLOOKUP($C9,改修数据_装备名基准全数据,11,0)</f>
        <v>1</v>
      </c>
      <c r="L10" s="755"/>
      <c r="M10" s="755"/>
      <c r="N10" s="755"/>
      <c r="O10" s="755"/>
      <c r="P10" s="755"/>
      <c r="Q10" s="755"/>
      <c r="R10" s="755"/>
      <c r="S10" s="825"/>
      <c r="T10" s="826"/>
      <c r="U10" s="827"/>
    </row>
    <row r="11" spans="1:21">
      <c r="B11" s="854"/>
      <c r="C11" s="861"/>
      <c r="D11" s="257" t="s">
        <v>1641</v>
      </c>
      <c r="E11" s="830"/>
      <c r="F11" s="832"/>
      <c r="G11" s="834"/>
      <c r="H11" s="836"/>
      <c r="I11" s="336" t="str">
        <f>VLOOKUP($C9,改修数据_装备名基准全数据,12,0)</f>
        <v>-/-</v>
      </c>
      <c r="J11" s="338" t="str">
        <f>VLOOKUP($C9,改修数据_装备名基准全数据,13,0)</f>
        <v>-/-</v>
      </c>
      <c r="K11" s="65" t="str">
        <f>VLOOKUP($C9,改修数据_装备名基准全数据,14,0)</f>
        <v>-</v>
      </c>
      <c r="L11" s="755"/>
      <c r="M11" s="755"/>
      <c r="N11" s="755"/>
      <c r="O11" s="755"/>
      <c r="P11" s="755"/>
      <c r="Q11" s="755"/>
      <c r="R11" s="755"/>
      <c r="S11" s="825"/>
      <c r="T11" s="826"/>
      <c r="U11" s="827"/>
    </row>
    <row r="12" spans="1:21" ht="13.5" customHeight="1">
      <c r="B12" s="854"/>
      <c r="C12" s="859" t="s">
        <v>912</v>
      </c>
      <c r="D12" s="257" t="s">
        <v>1639</v>
      </c>
      <c r="E12" s="830">
        <f>VLOOKUP($C12,改修数据_装备名基准全数据,2,0)</f>
        <v>10</v>
      </c>
      <c r="F12" s="832">
        <f>VLOOKUP($C12,改修数据_装备名基准全数据,3,0)</f>
        <v>60</v>
      </c>
      <c r="G12" s="834">
        <f>VLOOKUP($C12,改修数据_装备名基准全数据,4,0)</f>
        <v>150</v>
      </c>
      <c r="H12" s="836">
        <f>VLOOKUP($C12,改修数据_装备名基准全数据,5,0)</f>
        <v>50</v>
      </c>
      <c r="I12" s="336" t="str">
        <f>VLOOKUP($C12,改修数据_装备名基准全数据,6,0)</f>
        <v>6/7</v>
      </c>
      <c r="J12" s="338" t="str">
        <f>VLOOKUP($C12,改修数据_装备名基准全数据,7,0)</f>
        <v>3/4</v>
      </c>
      <c r="K12" s="65" t="str">
        <f>VLOOKUP($C12,改修数据_装备名基准全数据,8,0)</f>
        <v>0</v>
      </c>
      <c r="L12" s="844" t="str">
        <f>VLOOKUP($C12,改修数据_装备名基准全数据,15,0)</f>
        <v>照月</v>
      </c>
      <c r="M12" s="844" t="str">
        <f>VLOOKUP($C12,改修数据_装备名基准全数据,16,0)</f>
        <v>秋月</v>
      </c>
      <c r="N12" s="844" t="str">
        <f>VLOOKUP($C12,改修数据_装备名基准全数据,17,0)</f>
        <v>秋月</v>
      </c>
      <c r="O12" s="844" t="str">
        <f>VLOOKUP($C12,改修数据_装备名基准全数据,18,0)</f>
        <v>秋月</v>
      </c>
      <c r="P12" s="844" t="str">
        <f>VLOOKUP($C12,改修数据_装备名基准全数据,19,0)</f>
        <v>秋月
照月</v>
      </c>
      <c r="Q12" s="844" t="str">
        <f>VLOOKUP($C12,改修数据_装备名基准全数据,20,0)</f>
        <v>照月</v>
      </c>
      <c r="R12" s="844" t="str">
        <f>VLOOKUP($C12,改修数据_装备名基准全数据,21,0)</f>
        <v>照月</v>
      </c>
      <c r="S12" s="825" t="str">
        <f>IF(VLOOKUP($C12,改修数据_装备名基准全数据,22,0) &lt;&gt; "",VLOOKUP($C12,改修数据_装备名基准全数据,22,0),"")</f>
        <v>10cm連装高角砲</v>
      </c>
      <c r="T12" s="826" t="str">
        <f>IF(VLOOKUP($C12,改修数据_装备名基准全数据,23,0) &lt;&gt; "",VLOOKUP($C12,改修数据_装备名基准全数据,23,0),"")</f>
        <v/>
      </c>
      <c r="U12" s="827" t="str">
        <f>IF(VLOOKUP($C12,改修数据_装备名基准全数据,24,0) &lt;&gt; "",VLOOKUP($C12,改修数据_装备名基准全数据,24,0),"")</f>
        <v/>
      </c>
    </row>
    <row r="13" spans="1:21">
      <c r="B13" s="854"/>
      <c r="C13" s="860"/>
      <c r="D13" s="257" t="s">
        <v>1640</v>
      </c>
      <c r="E13" s="830"/>
      <c r="F13" s="832"/>
      <c r="G13" s="834"/>
      <c r="H13" s="836"/>
      <c r="I13" s="336" t="str">
        <f>VLOOKUP($C12,改修数据_装备名基准全数据,9,0)</f>
        <v>5/8</v>
      </c>
      <c r="J13" s="338" t="str">
        <f>VLOOKUP($C12,改修数据_装备名基准全数据,10,0)</f>
        <v>4/7</v>
      </c>
      <c r="K13" s="65" t="str">
        <f>VLOOKUP($C12,改修数据_装备名基准全数据,11,0)</f>
        <v>2</v>
      </c>
      <c r="L13" s="755"/>
      <c r="M13" s="755"/>
      <c r="N13" s="755"/>
      <c r="O13" s="755"/>
      <c r="P13" s="755"/>
      <c r="Q13" s="755"/>
      <c r="R13" s="755"/>
      <c r="S13" s="825"/>
      <c r="T13" s="826"/>
      <c r="U13" s="827"/>
    </row>
    <row r="14" spans="1:21" ht="14.25" thickBot="1">
      <c r="B14" s="855"/>
      <c r="C14" s="862"/>
      <c r="D14" s="258" t="s">
        <v>1641</v>
      </c>
      <c r="E14" s="850"/>
      <c r="F14" s="851"/>
      <c r="G14" s="852"/>
      <c r="H14" s="853"/>
      <c r="I14" s="337" t="str">
        <f>VLOOKUP($C12,改修数据_装备名基准全数据,12,0)</f>
        <v>-/-</v>
      </c>
      <c r="J14" s="339" t="str">
        <f>VLOOKUP($C12,改修数据_装备名基准全数据,13,0)</f>
        <v>-/-</v>
      </c>
      <c r="K14" s="247" t="str">
        <f>VLOOKUP($C12,改修数据_装备名基准全数据,14,0)</f>
        <v>-</v>
      </c>
      <c r="L14" s="756"/>
      <c r="M14" s="756"/>
      <c r="N14" s="756"/>
      <c r="O14" s="756"/>
      <c r="P14" s="756"/>
      <c r="Q14" s="756"/>
      <c r="R14" s="756"/>
      <c r="S14" s="841"/>
      <c r="T14" s="842"/>
      <c r="U14" s="843"/>
    </row>
    <row r="15" spans="1:21">
      <c r="B15" s="846" t="s">
        <v>1905</v>
      </c>
      <c r="C15" s="856" t="s">
        <v>794</v>
      </c>
      <c r="D15" s="256" t="s">
        <v>1639</v>
      </c>
      <c r="E15" s="829">
        <f>VLOOKUP($C15,改修数据_装备名基准全数据,2,0)</f>
        <v>10</v>
      </c>
      <c r="F15" s="831">
        <f>VLOOKUP($C15,改修数据_装备名基准全数据,3,0)</f>
        <v>50</v>
      </c>
      <c r="G15" s="833">
        <f>VLOOKUP($C15,改修数据_装备名基准全数据,4,0)</f>
        <v>80</v>
      </c>
      <c r="H15" s="835">
        <f>VLOOKUP($C15,改修数据_装备名基准全数据,5,0)</f>
        <v>0</v>
      </c>
      <c r="I15" s="353" t="str">
        <f>VLOOKUP($C15,改修数据_装备名基准全数据,6,0)</f>
        <v>1/2</v>
      </c>
      <c r="J15" s="354" t="str">
        <f>VLOOKUP($C15,改修数据_装备名基准全数据,7,0)</f>
        <v>1/2</v>
      </c>
      <c r="K15" s="355" t="str">
        <f>VLOOKUP($C15,改修数据_装备名基准全数据,8,0)</f>
        <v>0</v>
      </c>
      <c r="L15" s="837" t="str">
        <f>VLOOKUP($C15,改修数据_装备名基准全数据,15,0)</f>
        <v>〇</v>
      </c>
      <c r="M15" s="837" t="str">
        <f>VLOOKUP($C15,改修数据_装备名基准全数据,16,0)</f>
        <v>〇</v>
      </c>
      <c r="N15" s="837" t="str">
        <f>VLOOKUP($C15,改修数据_装备名基准全数据,17,0)</f>
        <v>〇</v>
      </c>
      <c r="O15" s="837" t="str">
        <f>VLOOKUP($C15,改修数据_装备名基准全数据,18,0)</f>
        <v>〇</v>
      </c>
      <c r="P15" s="837" t="str">
        <f>VLOOKUP($C15,改修数据_装备名基准全数据,19,0)</f>
        <v>〇</v>
      </c>
      <c r="Q15" s="837" t="str">
        <f>VLOOKUP($C15,改修数据_装备名基准全数据,20,0)</f>
        <v>〇</v>
      </c>
      <c r="R15" s="837" t="str">
        <f>VLOOKUP($C15,改修数据_装备名基准全数据,21,0)</f>
        <v>〇</v>
      </c>
      <c r="S15" s="838" t="str">
        <f>IF(VLOOKUP($C15,改修数据_装备名基准全数据,22,0) &lt;&gt; "",VLOOKUP($C15,改修数据_装备名基准全数据,22,0),"")</f>
        <v>同装備</v>
      </c>
      <c r="T15" s="839" t="str">
        <f>IF(VLOOKUP($C15,改修数据_装备名基准全数据,23,0) &lt;&gt; "",VLOOKUP($C15,改修数据_装备名基准全数据,23,0),"")</f>
        <v>14cm連装砲</v>
      </c>
      <c r="U15" s="840" t="str">
        <f>IF(VLOOKUP($C15,改修数据_装备名基准全数据,24,0) &lt;&gt; "",VLOOKUP($C15,改修数据_装备名基准全数据,24,0),"")</f>
        <v/>
      </c>
    </row>
    <row r="16" spans="1:21">
      <c r="B16" s="854"/>
      <c r="C16" s="845"/>
      <c r="D16" s="257" t="s">
        <v>1640</v>
      </c>
      <c r="E16" s="830"/>
      <c r="F16" s="832"/>
      <c r="G16" s="834"/>
      <c r="H16" s="836"/>
      <c r="I16" s="336" t="str">
        <f>VLOOKUP($C15,改修数据_装备名基准全数据,9,0)</f>
        <v>1/2</v>
      </c>
      <c r="J16" s="338" t="str">
        <f>VLOOKUP($C15,改修数据_装备名基准全数据,10,0)</f>
        <v>1/2</v>
      </c>
      <c r="K16" s="65" t="str">
        <f>VLOOKUP($C15,改修数据_装备名基准全数据,11,0)</f>
        <v>1</v>
      </c>
      <c r="L16" s="755"/>
      <c r="M16" s="755"/>
      <c r="N16" s="755"/>
      <c r="O16" s="755"/>
      <c r="P16" s="755"/>
      <c r="Q16" s="755"/>
      <c r="R16" s="755"/>
      <c r="S16" s="825"/>
      <c r="T16" s="826"/>
      <c r="U16" s="827"/>
    </row>
    <row r="17" spans="2:21">
      <c r="B17" s="854"/>
      <c r="C17" s="845"/>
      <c r="D17" s="257" t="s">
        <v>1641</v>
      </c>
      <c r="E17" s="830"/>
      <c r="F17" s="832"/>
      <c r="G17" s="834"/>
      <c r="H17" s="836"/>
      <c r="I17" s="336" t="str">
        <f>VLOOKUP($C15,改修数据_装备名基准全数据,12,0)</f>
        <v>3/4</v>
      </c>
      <c r="J17" s="338" t="str">
        <f>VLOOKUP($C15,改修数据_装备名基准全数据,13,0)</f>
        <v>3/6</v>
      </c>
      <c r="K17" s="65" t="str">
        <f>VLOOKUP($C15,改修数据_装备名基准全数据,14,0)</f>
        <v>2</v>
      </c>
      <c r="L17" s="755"/>
      <c r="M17" s="755"/>
      <c r="N17" s="755"/>
      <c r="O17" s="755"/>
      <c r="P17" s="755"/>
      <c r="Q17" s="755"/>
      <c r="R17" s="755"/>
      <c r="S17" s="825"/>
      <c r="T17" s="826"/>
      <c r="U17" s="827"/>
    </row>
    <row r="18" spans="2:21">
      <c r="B18" s="854"/>
      <c r="C18" s="845" t="s">
        <v>909</v>
      </c>
      <c r="D18" s="257" t="s">
        <v>1639</v>
      </c>
      <c r="E18" s="830">
        <f>VLOOKUP($C18,改修数据_装备名基准全数据,2,0)</f>
        <v>10</v>
      </c>
      <c r="F18" s="832">
        <f>VLOOKUP($C18,改修数据_装备名基准全数据,3,0)</f>
        <v>60</v>
      </c>
      <c r="G18" s="834">
        <f>VLOOKUP($C18,改修数据_装备名基准全数据,4,0)</f>
        <v>100</v>
      </c>
      <c r="H18" s="836">
        <f>VLOOKUP($C18,改修数据_装备名基准全数据,5,0)</f>
        <v>0</v>
      </c>
      <c r="I18" s="336" t="str">
        <f>VLOOKUP($C18,改修数据_装备名基准全数据,6,0)</f>
        <v>2/2</v>
      </c>
      <c r="J18" s="338" t="str">
        <f>VLOOKUP($C18,改修数据_装备名基准全数据,7,0)</f>
        <v>1/2</v>
      </c>
      <c r="K18" s="65" t="str">
        <f>VLOOKUP($C18,改修数据_装备名基准全数据,8,0)</f>
        <v>0</v>
      </c>
      <c r="L18" s="844" t="str">
        <f>VLOOKUP($C18,改修数据_装备名基准全数据,15,0)</f>
        <v>×</v>
      </c>
      <c r="M18" s="844" t="str">
        <f>VLOOKUP($C18,改修数据_装备名基准全数据,16,0)</f>
        <v>夕張</v>
      </c>
      <c r="N18" s="844" t="str">
        <f>VLOOKUP($C18,改修数据_装备名基准全数据,17,0)</f>
        <v>×</v>
      </c>
      <c r="O18" s="844" t="str">
        <f>VLOOKUP($C18,改修数据_装备名基准全数据,18,0)</f>
        <v>×</v>
      </c>
      <c r="P18" s="844" t="str">
        <f>VLOOKUP($C18,改修数据_装备名基准全数据,19,0)</f>
        <v>夕張</v>
      </c>
      <c r="Q18" s="844" t="str">
        <f>VLOOKUP($C18,改修数据_装备名基准全数据,20,0)</f>
        <v>×</v>
      </c>
      <c r="R18" s="844" t="str">
        <f>VLOOKUP($C18,改修数据_装备名基准全数据,21,0)</f>
        <v>×</v>
      </c>
      <c r="S18" s="825" t="str">
        <f>IF(VLOOKUP($C18,改修数据_装备名基准全数据,22,0) &lt;&gt; "",VLOOKUP($C18,改修数据_装备名基准全数据,22,0),"")</f>
        <v>同装備</v>
      </c>
      <c r="T18" s="826" t="str">
        <f>IF(VLOOKUP($C18,改修数据_装备名基准全数据,23,0) &lt;&gt; "",VLOOKUP($C18,改修数据_装备名基准全数据,23,0),"")</f>
        <v/>
      </c>
      <c r="U18" s="827" t="str">
        <f>IF(VLOOKUP($C18,改修数据_装备名基准全数据,24,0) &lt;&gt; "",VLOOKUP($C18,改修数据_装备名基准全数据,24,0),"")</f>
        <v/>
      </c>
    </row>
    <row r="19" spans="2:21">
      <c r="B19" s="854"/>
      <c r="C19" s="845"/>
      <c r="D19" s="257" t="s">
        <v>1640</v>
      </c>
      <c r="E19" s="830"/>
      <c r="F19" s="832"/>
      <c r="G19" s="834"/>
      <c r="H19" s="836"/>
      <c r="I19" s="336" t="str">
        <f>VLOOKUP($C18,改修数据_装备名基准全数据,9,0)</f>
        <v>2/4</v>
      </c>
      <c r="J19" s="338" t="str">
        <f>VLOOKUP($C18,改修数据_装备名基准全数据,10,0)</f>
        <v>2/3</v>
      </c>
      <c r="K19" s="65" t="str">
        <f>VLOOKUP($C18,改修数据_装备名基准全数据,11,0)</f>
        <v>1</v>
      </c>
      <c r="L19" s="755"/>
      <c r="M19" s="755"/>
      <c r="N19" s="755"/>
      <c r="O19" s="755"/>
      <c r="P19" s="755"/>
      <c r="Q19" s="755"/>
      <c r="R19" s="755"/>
      <c r="S19" s="825"/>
      <c r="T19" s="826"/>
      <c r="U19" s="827"/>
    </row>
    <row r="20" spans="2:21">
      <c r="B20" s="854"/>
      <c r="C20" s="845"/>
      <c r="D20" s="257" t="s">
        <v>1641</v>
      </c>
      <c r="E20" s="830"/>
      <c r="F20" s="832"/>
      <c r="G20" s="834"/>
      <c r="H20" s="836"/>
      <c r="I20" s="336" t="str">
        <f>VLOOKUP($C18,改修数据_装备名基准全数据,12,0)</f>
        <v>-/-</v>
      </c>
      <c r="J20" s="338" t="str">
        <f>VLOOKUP($C18,改修数据_装备名基准全数据,13,0)</f>
        <v>-/-</v>
      </c>
      <c r="K20" s="65" t="str">
        <f>VLOOKUP($C18,改修数据_装备名基准全数据,14,0)</f>
        <v>-</v>
      </c>
      <c r="L20" s="755"/>
      <c r="M20" s="755"/>
      <c r="N20" s="755"/>
      <c r="O20" s="755"/>
      <c r="P20" s="755"/>
      <c r="Q20" s="755"/>
      <c r="R20" s="755"/>
      <c r="S20" s="825"/>
      <c r="T20" s="826"/>
      <c r="U20" s="827"/>
    </row>
    <row r="21" spans="2:21" ht="13.5" customHeight="1">
      <c r="B21" s="854"/>
      <c r="C21" s="845" t="s">
        <v>855</v>
      </c>
      <c r="D21" s="257" t="s">
        <v>1639</v>
      </c>
      <c r="E21" s="830">
        <f>VLOOKUP($C21,改修数据_装备名基准全数据,2,0)</f>
        <v>10</v>
      </c>
      <c r="F21" s="832">
        <f>VLOOKUP($C21,改修数据_装备名基准全数据,3,0)</f>
        <v>70</v>
      </c>
      <c r="G21" s="834">
        <f>VLOOKUP($C21,改修数据_装备名基准全数据,4,0)</f>
        <v>100</v>
      </c>
      <c r="H21" s="836">
        <f>VLOOKUP($C21,改修数据_装备名基准全数据,5,0)</f>
        <v>0</v>
      </c>
      <c r="I21" s="336" t="str">
        <f>VLOOKUP($C21,改修数据_装备名基准全数据,6,0)</f>
        <v>2/2</v>
      </c>
      <c r="J21" s="338" t="str">
        <f>VLOOKUP($C21,改修数据_装备名基准全数据,7,0)</f>
        <v>2/3</v>
      </c>
      <c r="K21" s="65">
        <f>VLOOKUP($C21,改修数据_装备名基准全数据,8,0)</f>
        <v>0</v>
      </c>
      <c r="L21" s="844" t="str">
        <f>VLOOKUP($C21,改修数据_装备名基准全数据,15,0)</f>
        <v>能代</v>
      </c>
      <c r="M21" s="844" t="str">
        <f>VLOOKUP($C21,改修数据_装备名基准全数据,16,0)</f>
        <v>能代
矢矧</v>
      </c>
      <c r="N21" s="844" t="str">
        <f>VLOOKUP($C21,改修数据_装备名基准全数据,17,0)</f>
        <v>矢矧</v>
      </c>
      <c r="O21" s="844" t="str">
        <f>VLOOKUP($C21,改修数据_装备名基准全数据,18,0)</f>
        <v>矢矧</v>
      </c>
      <c r="P21" s="844" t="str">
        <f>VLOOKUP($C21,改修数据_装备名基准全数据,19,0)</f>
        <v>阿賀野
矢矧</v>
      </c>
      <c r="Q21" s="844" t="str">
        <f>VLOOKUP($C21,改修数据_装备名基准全数据,20,0)</f>
        <v>阿賀野
能代</v>
      </c>
      <c r="R21" s="844" t="str">
        <f>VLOOKUP($C21,改修数据_装备名基准全数据,21,0)</f>
        <v>阿賀野
能代</v>
      </c>
      <c r="S21" s="825" t="str">
        <f>IF(VLOOKUP($C21,改修数据_装备名基准全数据,22,0) &lt;&gt; "",VLOOKUP($C21,改修数据_装备名基准全数据,22,0),"")</f>
        <v>(消费)同装備
(更新)22号対水上電探</v>
      </c>
      <c r="T21" s="826" t="str">
        <f>IF(VLOOKUP($C21,改修数据_装备名基准全数据,23,0) &lt;&gt; "",VLOOKUP($C21,改修数据_装备名基准全数据,23,0),"")</f>
        <v>15.2cm連装砲改</v>
      </c>
      <c r="U21" s="827" t="str">
        <f>IF(VLOOKUP($C21,改修数据_装备名基准全数据,24,0) &lt;&gt; "",VLOOKUP($C21,改修数据_装备名基准全数据,24,0),"")</f>
        <v/>
      </c>
    </row>
    <row r="22" spans="2:21">
      <c r="B22" s="854"/>
      <c r="C22" s="845"/>
      <c r="D22" s="257" t="s">
        <v>1640</v>
      </c>
      <c r="E22" s="830"/>
      <c r="F22" s="832"/>
      <c r="G22" s="834"/>
      <c r="H22" s="836"/>
      <c r="I22" s="336" t="str">
        <f>VLOOKUP($C21,改修数据_装备名基准全数据,9,0)</f>
        <v>2/3</v>
      </c>
      <c r="J22" s="338" t="str">
        <f>VLOOKUP($C21,改修数据_装备名基准全数据,10,0)</f>
        <v>2/4</v>
      </c>
      <c r="K22" s="65">
        <f>VLOOKUP($C21,改修数据_装备名基准全数据,11,0)</f>
        <v>1</v>
      </c>
      <c r="L22" s="755"/>
      <c r="M22" s="755"/>
      <c r="N22" s="755"/>
      <c r="O22" s="755"/>
      <c r="P22" s="755"/>
      <c r="Q22" s="755"/>
      <c r="R22" s="755"/>
      <c r="S22" s="825"/>
      <c r="T22" s="826"/>
      <c r="U22" s="827"/>
    </row>
    <row r="23" spans="2:21">
      <c r="B23" s="854"/>
      <c r="C23" s="845"/>
      <c r="D23" s="257" t="s">
        <v>1641</v>
      </c>
      <c r="E23" s="830"/>
      <c r="F23" s="832"/>
      <c r="G23" s="834"/>
      <c r="H23" s="836"/>
      <c r="I23" s="336" t="str">
        <f>VLOOKUP($C21,改修数据_装备名基准全数据,12,0)</f>
        <v>5/8</v>
      </c>
      <c r="J23" s="338" t="str">
        <f>VLOOKUP($C21,改修数据_装备名基准全数据,13,0)</f>
        <v>4/10</v>
      </c>
      <c r="K23" s="65">
        <f>VLOOKUP($C21,改修数据_装备名基准全数据,14,0)</f>
        <v>1</v>
      </c>
      <c r="L23" s="755"/>
      <c r="M23" s="755"/>
      <c r="N23" s="755"/>
      <c r="O23" s="755"/>
      <c r="P23" s="755"/>
      <c r="Q23" s="755"/>
      <c r="R23" s="755"/>
      <c r="S23" s="825"/>
      <c r="T23" s="826"/>
      <c r="U23" s="827"/>
    </row>
    <row r="24" spans="2:21" ht="13.5" customHeight="1">
      <c r="B24" s="854"/>
      <c r="C24" s="845" t="s">
        <v>929</v>
      </c>
      <c r="D24" s="257" t="s">
        <v>1639</v>
      </c>
      <c r="E24" s="830">
        <f>VLOOKUP($C24,改修数据_装备名基准全数据,2,0)</f>
        <v>20</v>
      </c>
      <c r="F24" s="832">
        <f>VLOOKUP($C24,改修数据_装备名基准全数据,3,0)</f>
        <v>80</v>
      </c>
      <c r="G24" s="834">
        <f>VLOOKUP($C24,改修数据_装备名基准全数据,4,0)</f>
        <v>100</v>
      </c>
      <c r="H24" s="836">
        <f>VLOOKUP($C24,改修数据_装备名基准全数据,5,0)</f>
        <v>30</v>
      </c>
      <c r="I24" s="336" t="str">
        <f>VLOOKUP($C24,改修数据_装备名基准全数据,6,0)</f>
        <v>3/4</v>
      </c>
      <c r="J24" s="338" t="str">
        <f>VLOOKUP($C24,改修数据_装备名基准全数据,7,0)</f>
        <v>2/3</v>
      </c>
      <c r="K24" s="65">
        <f>VLOOKUP($C24,改修数据_装备名基准全数据,8,0)</f>
        <v>1</v>
      </c>
      <c r="L24" s="844" t="str">
        <f>VLOOKUP($C24,改修数据_装备名基准全数据,15,0)</f>
        <v>酒匂</v>
      </c>
      <c r="M24" s="844" t="str">
        <f>VLOOKUP($C24,改修数据_装备名基准全数据,16,0)</f>
        <v>酒匂</v>
      </c>
      <c r="N24" s="844" t="str">
        <f>VLOOKUP($C24,改修数据_装备名基准全数据,17,0)</f>
        <v>酒匂</v>
      </c>
      <c r="O24" s="844" t="str">
        <f>VLOOKUP($C24,改修数据_装备名基准全数据,18,0)</f>
        <v>矢矧</v>
      </c>
      <c r="P24" s="844" t="str">
        <f>VLOOKUP($C24,改修数据_装备名基准全数据,19,0)</f>
        <v>矢矧</v>
      </c>
      <c r="Q24" s="844" t="str">
        <f>VLOOKUP($C24,改修数据_装备名基准全数据,20,0)</f>
        <v>矢矧</v>
      </c>
      <c r="R24" s="844" t="str">
        <f>VLOOKUP($C24,改修数据_装备名基准全数据,21,0)</f>
        <v>矢矧
酒匂</v>
      </c>
      <c r="S24" s="825" t="str">
        <f>IF(VLOOKUP($C24,改修数据_装备名基准全数据,22,0) &lt;&gt; "",VLOOKUP($C24,改修数据_装备名基准全数据,22,0),"")</f>
        <v>15.2cm連装砲</v>
      </c>
      <c r="T24" s="826" t="str">
        <f>IF(VLOOKUP($C24,改修数据_装备名基准全数据,23,0) &lt;&gt; "",VLOOKUP($C24,改修数据_装备名基准全数据,23,0),"")</f>
        <v/>
      </c>
      <c r="U24" s="827" t="str">
        <f>IF(VLOOKUP($C24,改修数据_装备名基准全数据,24,0) &lt;&gt; "",VLOOKUP($C24,改修数据_装备名基准全数据,24,0),"")</f>
        <v/>
      </c>
    </row>
    <row r="25" spans="2:21">
      <c r="B25" s="854"/>
      <c r="C25" s="845"/>
      <c r="D25" s="257" t="s">
        <v>1640</v>
      </c>
      <c r="E25" s="830"/>
      <c r="F25" s="832"/>
      <c r="G25" s="834"/>
      <c r="H25" s="836"/>
      <c r="I25" s="336" t="str">
        <f>VLOOKUP($C24,改修数据_装备名基准全数据,9,0)</f>
        <v>4/6</v>
      </c>
      <c r="J25" s="338" t="str">
        <f>VLOOKUP($C24,改修数据_装备名基准全数据,10,0)</f>
        <v>3/6</v>
      </c>
      <c r="K25" s="65">
        <f>VLOOKUP($C24,改修数据_装备名基准全数据,11,0)</f>
        <v>1</v>
      </c>
      <c r="L25" s="755"/>
      <c r="M25" s="755"/>
      <c r="N25" s="755"/>
      <c r="O25" s="755"/>
      <c r="P25" s="755"/>
      <c r="Q25" s="755"/>
      <c r="R25" s="755"/>
      <c r="S25" s="825"/>
      <c r="T25" s="826"/>
      <c r="U25" s="827"/>
    </row>
    <row r="26" spans="2:21">
      <c r="B26" s="854"/>
      <c r="C26" s="845"/>
      <c r="D26" s="257" t="s">
        <v>1641</v>
      </c>
      <c r="E26" s="830"/>
      <c r="F26" s="832"/>
      <c r="G26" s="834"/>
      <c r="H26" s="836"/>
      <c r="I26" s="336" t="str">
        <f>VLOOKUP($C24,改修数据_装备名基准全数据,12,0)</f>
        <v>-/-</v>
      </c>
      <c r="J26" s="338" t="str">
        <f>VLOOKUP($C24,改修数据_装备名基准全数据,13,0)</f>
        <v>-/-</v>
      </c>
      <c r="K26" s="65" t="str">
        <f>VLOOKUP($C24,改修数据_装备名基准全数据,14,0)</f>
        <v>-</v>
      </c>
      <c r="L26" s="755"/>
      <c r="M26" s="755"/>
      <c r="N26" s="755"/>
      <c r="O26" s="755"/>
      <c r="P26" s="755"/>
      <c r="Q26" s="755"/>
      <c r="R26" s="755"/>
      <c r="S26" s="825"/>
      <c r="T26" s="826"/>
      <c r="U26" s="827"/>
    </row>
    <row r="27" spans="2:21">
      <c r="B27" s="854"/>
      <c r="C27" s="845" t="s">
        <v>795</v>
      </c>
      <c r="D27" s="257" t="s">
        <v>1639</v>
      </c>
      <c r="E27" s="830">
        <f>VLOOKUP($C27,改修数据_装备名基准全数据,2,0)</f>
        <v>10</v>
      </c>
      <c r="F27" s="832">
        <f>VLOOKUP($C27,改修数据_装备名基准全数据,3,0)</f>
        <v>90</v>
      </c>
      <c r="G27" s="834">
        <f>VLOOKUP($C27,改修数据_装备名基准全数据,4,0)</f>
        <v>120</v>
      </c>
      <c r="H27" s="836">
        <f>VLOOKUP($C27,改修数据_装备名基准全数据,5,0)</f>
        <v>0</v>
      </c>
      <c r="I27" s="336" t="str">
        <f>VLOOKUP($C27,改修数据_装备名基准全数据,6,0)</f>
        <v>2/2</v>
      </c>
      <c r="J27" s="338" t="str">
        <f>VLOOKUP($C27,改修数据_装备名基准全数据,7,0)</f>
        <v>2/3</v>
      </c>
      <c r="K27" s="65">
        <f>VLOOKUP($C27,改修数据_装备名基准全数据,8,0)</f>
        <v>0</v>
      </c>
      <c r="L27" s="844" t="str">
        <f>VLOOKUP($C27,改修数据_装备名基准全数据,15,0)</f>
        <v>大淀</v>
      </c>
      <c r="M27" s="844" t="str">
        <f>VLOOKUP($C27,改修数据_装备名基准全数据,16,0)</f>
        <v>大淀</v>
      </c>
      <c r="N27" s="844" t="str">
        <f>VLOOKUP($C27,改修数据_装备名基准全数据,17,0)</f>
        <v>×</v>
      </c>
      <c r="O27" s="844" t="str">
        <f>VLOOKUP($C27,改修数据_装备名基准全数据,18,0)</f>
        <v>×</v>
      </c>
      <c r="P27" s="844" t="str">
        <f>VLOOKUP($C27,改修数据_装备名基准全数据,19,0)</f>
        <v>×</v>
      </c>
      <c r="Q27" s="844" t="str">
        <f>VLOOKUP($C27,改修数据_装备名基准全数据,20,0)</f>
        <v>最上</v>
      </c>
      <c r="R27" s="844" t="str">
        <f>VLOOKUP($C27,改修数据_装备名基准全数据,21,0)</f>
        <v>最上</v>
      </c>
      <c r="S27" s="825" t="str">
        <f>IF(VLOOKUP($C27,改修数据_装备名基准全数据,22,0) &lt;&gt; "",VLOOKUP($C27,改修数据_装备名基准全数据,22,0),"")</f>
        <v>同装備</v>
      </c>
      <c r="T27" s="826" t="str">
        <f>IF(VLOOKUP($C27,改修数据_装备名基准全数据,23,0) &lt;&gt; "",VLOOKUP($C27,改修数据_装备名基准全数据,23,0),"")</f>
        <v/>
      </c>
      <c r="U27" s="827" t="str">
        <f>IF(VLOOKUP($C27,改修数据_装备名基准全数据,24,0) &lt;&gt; "",VLOOKUP($C27,改修数据_装备名基准全数据,24,0),"")</f>
        <v/>
      </c>
    </row>
    <row r="28" spans="2:21">
      <c r="B28" s="854"/>
      <c r="C28" s="845"/>
      <c r="D28" s="257" t="s">
        <v>1640</v>
      </c>
      <c r="E28" s="830"/>
      <c r="F28" s="832"/>
      <c r="G28" s="834"/>
      <c r="H28" s="836"/>
      <c r="I28" s="336" t="str">
        <f>VLOOKUP($C27,改修数据_装备名基准全数据,9,0)</f>
        <v>2/3</v>
      </c>
      <c r="J28" s="338" t="str">
        <f>VLOOKUP($C27,改修数据_装备名基准全数据,10,0)</f>
        <v>2/4</v>
      </c>
      <c r="K28" s="65">
        <f>VLOOKUP($C27,改修数据_装备名基准全数据,11,0)</f>
        <v>1</v>
      </c>
      <c r="L28" s="755"/>
      <c r="M28" s="755"/>
      <c r="N28" s="755"/>
      <c r="O28" s="755"/>
      <c r="P28" s="755"/>
      <c r="Q28" s="755"/>
      <c r="R28" s="755"/>
      <c r="S28" s="825"/>
      <c r="T28" s="826"/>
      <c r="U28" s="827"/>
    </row>
    <row r="29" spans="2:21">
      <c r="B29" s="854"/>
      <c r="C29" s="845"/>
      <c r="D29" s="257" t="s">
        <v>1641</v>
      </c>
      <c r="E29" s="830"/>
      <c r="F29" s="832"/>
      <c r="G29" s="834"/>
      <c r="H29" s="836"/>
      <c r="I29" s="336" t="str">
        <f>VLOOKUP($C27,改修数据_装备名基准全数据,12,0)</f>
        <v>-/-</v>
      </c>
      <c r="J29" s="338" t="str">
        <f>VLOOKUP($C27,改修数据_装备名基准全数据,13,0)</f>
        <v>-/-</v>
      </c>
      <c r="K29" s="65" t="str">
        <f>VLOOKUP($C27,改修数据_装备名基准全数据,14,0)</f>
        <v>-</v>
      </c>
      <c r="L29" s="755"/>
      <c r="M29" s="755"/>
      <c r="N29" s="755"/>
      <c r="O29" s="755"/>
      <c r="P29" s="755"/>
      <c r="Q29" s="755"/>
      <c r="R29" s="755"/>
      <c r="S29" s="825"/>
      <c r="T29" s="826"/>
      <c r="U29" s="827"/>
    </row>
    <row r="30" spans="2:21" ht="13.5" customHeight="1">
      <c r="B30" s="854"/>
      <c r="C30" s="845" t="s">
        <v>796</v>
      </c>
      <c r="D30" s="257" t="s">
        <v>1639</v>
      </c>
      <c r="E30" s="830">
        <f>VLOOKUP($C30,改修数据_装备名基准全数据,2,0)</f>
        <v>10</v>
      </c>
      <c r="F30" s="832">
        <f>VLOOKUP($C30,改修数据_装备名基准全数据,3,0)</f>
        <v>90</v>
      </c>
      <c r="G30" s="834">
        <f>VLOOKUP($C30,改修数据_装备名基准全数据,4,0)</f>
        <v>120</v>
      </c>
      <c r="H30" s="836">
        <f>VLOOKUP($C30,改修数据_装备名基准全数据,5,0)</f>
        <v>0</v>
      </c>
      <c r="I30" s="336" t="str">
        <f>VLOOKUP($C30,改修数据_装备名基准全数据,6,0)</f>
        <v>1/2</v>
      </c>
      <c r="J30" s="338" t="str">
        <f>VLOOKUP($C30,改修数据_装备名基准全数据,7,0)</f>
        <v>2/3</v>
      </c>
      <c r="K30" s="65">
        <f>VLOOKUP($C30,改修数据_装备名基准全数据,8,0)</f>
        <v>0</v>
      </c>
      <c r="L30" s="844" t="str">
        <f>VLOOKUP($C30,改修数据_装备名基准全数据,15,0)</f>
        <v>青叶
衣笠</v>
      </c>
      <c r="M30" s="844" t="str">
        <f>VLOOKUP($C30,改修数据_装备名基准全数据,16,0)</f>
        <v>衣笠</v>
      </c>
      <c r="N30" s="844" t="str">
        <f>VLOOKUP($C30,改修数据_装备名基准全数据,17,0)</f>
        <v>衣笠</v>
      </c>
      <c r="O30" s="844" t="str">
        <f>VLOOKUP($C30,改修数据_装备名基准全数据,18,0)</f>
        <v>衣笠</v>
      </c>
      <c r="P30" s="844" t="str">
        <f>VLOOKUP($C30,改修数据_装备名基准全数据,19,0)</f>
        <v>青叶
衣笠</v>
      </c>
      <c r="Q30" s="844" t="str">
        <f>VLOOKUP($C30,改修数据_装备名基准全数据,20,0)</f>
        <v>青叶
衣笠</v>
      </c>
      <c r="R30" s="844" t="str">
        <f>VLOOKUP($C30,改修数据_装备名基准全数据,21,0)</f>
        <v>青叶
衣笠</v>
      </c>
      <c r="S30" s="825" t="str">
        <f>IF(VLOOKUP($C30,改修数据_装备名基准全数据,22,0) &lt;&gt; "",VLOOKUP($C30,改修数据_装备名基准全数据,22,0),"")</f>
        <v>同装備</v>
      </c>
      <c r="T30" s="826" t="str">
        <f>IF(VLOOKUP($C30,改修数据_装备名基准全数据,23,0) &lt;&gt; "",VLOOKUP($C30,改修数据_装备名基准全数据,23,0),"")</f>
        <v>20.3cm(2号)連装砲</v>
      </c>
      <c r="U30" s="827" t="str">
        <f>IF(VLOOKUP($C30,改修数据_装备名基准全数据,24,0) &lt;&gt; "",VLOOKUP($C30,改修数据_装备名基准全数据,24,0),"")</f>
        <v/>
      </c>
    </row>
    <row r="31" spans="2:21">
      <c r="B31" s="854"/>
      <c r="C31" s="845"/>
      <c r="D31" s="257" t="s">
        <v>1640</v>
      </c>
      <c r="E31" s="830"/>
      <c r="F31" s="832"/>
      <c r="G31" s="834"/>
      <c r="H31" s="836"/>
      <c r="I31" s="336" t="str">
        <f>VLOOKUP($C30,改修数据_装备名基准全数据,9,0)</f>
        <v>2/3</v>
      </c>
      <c r="J31" s="338" t="str">
        <f>VLOOKUP($C30,改修数据_装备名基准全数据,10,0)</f>
        <v>2/3</v>
      </c>
      <c r="K31" s="65">
        <f>VLOOKUP($C30,改修数据_装备名基准全数据,11,0)</f>
        <v>1</v>
      </c>
      <c r="L31" s="755"/>
      <c r="M31" s="755"/>
      <c r="N31" s="755"/>
      <c r="O31" s="755"/>
      <c r="P31" s="755"/>
      <c r="Q31" s="755"/>
      <c r="R31" s="755"/>
      <c r="S31" s="825"/>
      <c r="T31" s="826"/>
      <c r="U31" s="827"/>
    </row>
    <row r="32" spans="2:21">
      <c r="B32" s="854"/>
      <c r="C32" s="845"/>
      <c r="D32" s="257" t="s">
        <v>1641</v>
      </c>
      <c r="E32" s="830"/>
      <c r="F32" s="832"/>
      <c r="G32" s="834"/>
      <c r="H32" s="836"/>
      <c r="I32" s="336" t="str">
        <f>VLOOKUP($C30,改修数据_装备名基准全数据,12,0)</f>
        <v>2/5</v>
      </c>
      <c r="J32" s="338" t="str">
        <f>VLOOKUP($C30,改修数据_装备名基准全数据,13,0)</f>
        <v>4/10</v>
      </c>
      <c r="K32" s="65">
        <f>VLOOKUP($C30,改修数据_装备名基准全数据,14,0)</f>
        <v>2</v>
      </c>
      <c r="L32" s="755"/>
      <c r="M32" s="755"/>
      <c r="N32" s="755"/>
      <c r="O32" s="755"/>
      <c r="P32" s="755"/>
      <c r="Q32" s="755"/>
      <c r="R32" s="755"/>
      <c r="S32" s="825"/>
      <c r="T32" s="826"/>
      <c r="U32" s="827"/>
    </row>
    <row r="33" spans="2:21">
      <c r="B33" s="854"/>
      <c r="C33" s="845" t="s">
        <v>880</v>
      </c>
      <c r="D33" s="257" t="s">
        <v>1639</v>
      </c>
      <c r="E33" s="830">
        <f>VLOOKUP($C33,改修数据_装备名基准全数据,2,0)</f>
        <v>10</v>
      </c>
      <c r="F33" s="832">
        <f>VLOOKUP($C33,改修数据_装备名基准全数据,3,0)</f>
        <v>100</v>
      </c>
      <c r="G33" s="834">
        <f>VLOOKUP($C33,改修数据_装备名基准全数据,4,0)</f>
        <v>130</v>
      </c>
      <c r="H33" s="836">
        <f>VLOOKUP($C33,改修数据_装备名基准全数据,5,0)</f>
        <v>0</v>
      </c>
      <c r="I33" s="336" t="str">
        <f>VLOOKUP($C33,改修数据_装备名基准全数据,6,0)</f>
        <v>2/3</v>
      </c>
      <c r="J33" s="338" t="str">
        <f>VLOOKUP($C33,改修数据_装备名基准全数据,7,0)</f>
        <v>2/3</v>
      </c>
      <c r="K33" s="65">
        <f>VLOOKUP($C33,改修数据_装备名基准全数据,8,0)</f>
        <v>0</v>
      </c>
      <c r="L33" s="844" t="str">
        <f>VLOOKUP($C33,改修数据_装备名基准全数据,15,0)</f>
        <v>妙高</v>
      </c>
      <c r="M33" s="844" t="str">
        <f>VLOOKUP($C33,改修数据_装备名基准全数据,16,0)</f>
        <v>妙高</v>
      </c>
      <c r="N33" s="844" t="str">
        <f>VLOOKUP($C33,改修数据_装备名基准全数据,17,0)</f>
        <v>妙高</v>
      </c>
      <c r="O33" s="844" t="str">
        <f>VLOOKUP($C33,改修数据_装备名基准全数据,18,0)</f>
        <v>×</v>
      </c>
      <c r="P33" s="844" t="str">
        <f>VLOOKUP($C33,改修数据_装备名基准全数据,19,0)</f>
        <v>×</v>
      </c>
      <c r="Q33" s="844" t="str">
        <f>VLOOKUP($C33,改修数据_装备名基准全数据,20,0)</f>
        <v>×</v>
      </c>
      <c r="R33" s="844" t="str">
        <f>VLOOKUP($C33,改修数据_装备名基准全数据,21,0)</f>
        <v>×</v>
      </c>
      <c r="S33" s="825" t="str">
        <f>IF(VLOOKUP($C33,改修数据_装备名基准全数据,22,0) &lt;&gt; "",VLOOKUP($C33,改修数据_装备名基准全数据,22,0),"")</f>
        <v>同装備</v>
      </c>
      <c r="T33" s="826" t="str">
        <f>IF(VLOOKUP($C33,改修数据_装备名基准全数据,23,0) &lt;&gt; "",VLOOKUP($C33,改修数据_装备名基准全数据,23,0),"")</f>
        <v>20.3cm(3号)連装砲</v>
      </c>
      <c r="U33" s="827" t="str">
        <f>IF(VLOOKUP($C33,改修数据_装备名基准全数据,24,0) &lt;&gt; "",VLOOKUP($C33,改修数据_装备名基准全数据,24,0),"")</f>
        <v/>
      </c>
    </row>
    <row r="34" spans="2:21">
      <c r="B34" s="854"/>
      <c r="C34" s="845"/>
      <c r="D34" s="257" t="s">
        <v>1640</v>
      </c>
      <c r="E34" s="830"/>
      <c r="F34" s="832"/>
      <c r="G34" s="834"/>
      <c r="H34" s="836"/>
      <c r="I34" s="336" t="str">
        <f>VLOOKUP($C33,改修数据_装备名基准全数据,9,0)</f>
        <v>2/4</v>
      </c>
      <c r="J34" s="338" t="str">
        <f>VLOOKUP($C33,改修数据_装备名基准全数据,10,0)</f>
        <v>2/4</v>
      </c>
      <c r="K34" s="65">
        <f>VLOOKUP($C33,改修数据_装备名基准全数据,11,0)</f>
        <v>1</v>
      </c>
      <c r="L34" s="755"/>
      <c r="M34" s="755"/>
      <c r="N34" s="755"/>
      <c r="O34" s="755"/>
      <c r="P34" s="755"/>
      <c r="Q34" s="755"/>
      <c r="R34" s="755"/>
      <c r="S34" s="825"/>
      <c r="T34" s="826"/>
      <c r="U34" s="827"/>
    </row>
    <row r="35" spans="2:21">
      <c r="B35" s="854"/>
      <c r="C35" s="845"/>
      <c r="D35" s="257" t="s">
        <v>1641</v>
      </c>
      <c r="E35" s="830"/>
      <c r="F35" s="832"/>
      <c r="G35" s="834"/>
      <c r="H35" s="836"/>
      <c r="I35" s="336" t="str">
        <f>VLOOKUP($C33,改修数据_装备名基准全数据,12,0)</f>
        <v>4/8</v>
      </c>
      <c r="J35" s="338" t="str">
        <f>VLOOKUP($C33,改修数据_装备名基准全数据,13,0)</f>
        <v>4/11</v>
      </c>
      <c r="K35" s="65">
        <f>VLOOKUP($C33,改修数据_装备名基准全数据,14,0)</f>
        <v>1</v>
      </c>
      <c r="L35" s="755"/>
      <c r="M35" s="755"/>
      <c r="N35" s="755"/>
      <c r="O35" s="755"/>
      <c r="P35" s="755"/>
      <c r="Q35" s="755"/>
      <c r="R35" s="755"/>
      <c r="S35" s="825"/>
      <c r="T35" s="826"/>
      <c r="U35" s="827"/>
    </row>
    <row r="36" spans="2:21">
      <c r="B36" s="854"/>
      <c r="C36" s="845" t="s">
        <v>840</v>
      </c>
      <c r="D36" s="257" t="s">
        <v>1639</v>
      </c>
      <c r="E36" s="830">
        <f>VLOOKUP($C36,改修数据_装备名基准全数据,2,0)</f>
        <v>10</v>
      </c>
      <c r="F36" s="832">
        <f>VLOOKUP($C36,改修数据_装备名基准全数据,3,0)</f>
        <v>110</v>
      </c>
      <c r="G36" s="834">
        <f>VLOOKUP($C36,改修数据_装备名基准全数据,4,0)</f>
        <v>140</v>
      </c>
      <c r="H36" s="836">
        <f>VLOOKUP($C36,改修数据_装备名基准全数据,5,0)</f>
        <v>0</v>
      </c>
      <c r="I36" s="336" t="str">
        <f>VLOOKUP($C36,改修数据_装备名基准全数据,6,0)</f>
        <v>3/4</v>
      </c>
      <c r="J36" s="338" t="str">
        <f>VLOOKUP($C36,改修数据_装备名基准全数据,7,0)</f>
        <v>2/3</v>
      </c>
      <c r="K36" s="65">
        <f>VLOOKUP($C36,改修数据_装备名基准全数据,8,0)</f>
        <v>0</v>
      </c>
      <c r="L36" s="844" t="str">
        <f>VLOOKUP($C36,改修数据_装备名基准全数据,15,0)</f>
        <v>×</v>
      </c>
      <c r="M36" s="844" t="str">
        <f>VLOOKUP($C36,改修数据_装备名基准全数据,16,0)</f>
        <v>×</v>
      </c>
      <c r="N36" s="844" t="str">
        <f>VLOOKUP($C36,改修数据_装备名基准全数据,17,0)</f>
        <v>三隈</v>
      </c>
      <c r="O36" s="844" t="str">
        <f>VLOOKUP($C36,改修数据_装备名基准全数据,18,0)</f>
        <v>三隈</v>
      </c>
      <c r="P36" s="844" t="str">
        <f>VLOOKUP($C36,改修数据_装备名基准全数据,19,0)</f>
        <v>×</v>
      </c>
      <c r="Q36" s="844" t="str">
        <f>VLOOKUP($C36,改修数据_装备名基准全数据,20,0)</f>
        <v>×</v>
      </c>
      <c r="R36" s="844" t="str">
        <f>VLOOKUP($C36,改修数据_装备名基准全数据,21,0)</f>
        <v>×</v>
      </c>
      <c r="S36" s="825" t="str">
        <f>IF(VLOOKUP($C36,改修数据_装备名基准全数据,22,0) &lt;&gt; "",VLOOKUP($C36,改修数据_装备名基准全数据,22,0),"")</f>
        <v>同装備</v>
      </c>
      <c r="T36" s="826" t="str">
        <f>IF(VLOOKUP($C36,改修数据_装备名基准全数据,23,0) &lt;&gt; "",VLOOKUP($C36,改修数据_装备名基准全数据,23,0),"")</f>
        <v/>
      </c>
      <c r="U36" s="827" t="str">
        <f>IF(VLOOKUP($C36,改修数据_装备名基准全数据,24,0) &lt;&gt; "",VLOOKUP($C36,改修数据_装备名基准全数据,24,0),"")</f>
        <v/>
      </c>
    </row>
    <row r="37" spans="2:21">
      <c r="B37" s="854"/>
      <c r="C37" s="845"/>
      <c r="D37" s="257" t="s">
        <v>1640</v>
      </c>
      <c r="E37" s="830"/>
      <c r="F37" s="832"/>
      <c r="G37" s="834"/>
      <c r="H37" s="836"/>
      <c r="I37" s="336" t="str">
        <f>VLOOKUP($C36,改修数据_装备名基准全数据,9,0)</f>
        <v>3/5</v>
      </c>
      <c r="J37" s="338" t="str">
        <f>VLOOKUP($C36,改修数据_装备名基准全数据,10,0)</f>
        <v>3/5</v>
      </c>
      <c r="K37" s="65">
        <f>VLOOKUP($C36,改修数据_装备名基准全数据,11,0)</f>
        <v>1</v>
      </c>
      <c r="L37" s="755"/>
      <c r="M37" s="755"/>
      <c r="N37" s="755"/>
      <c r="O37" s="755"/>
      <c r="P37" s="755"/>
      <c r="Q37" s="755"/>
      <c r="R37" s="755"/>
      <c r="S37" s="825"/>
      <c r="T37" s="826"/>
      <c r="U37" s="827"/>
    </row>
    <row r="38" spans="2:21" ht="14.25" thickBot="1">
      <c r="B38" s="855"/>
      <c r="C38" s="849"/>
      <c r="D38" s="258" t="s">
        <v>1641</v>
      </c>
      <c r="E38" s="850"/>
      <c r="F38" s="851"/>
      <c r="G38" s="852"/>
      <c r="H38" s="853"/>
      <c r="I38" s="337" t="str">
        <f>VLOOKUP($C36,改修数据_装备名基准全数据,12,0)</f>
        <v>-/-</v>
      </c>
      <c r="J38" s="339" t="str">
        <f>VLOOKUP($C36,改修数据_装备名基准全数据,13,0)</f>
        <v>-/-</v>
      </c>
      <c r="K38" s="247" t="str">
        <f>VLOOKUP($C36,改修数据_装备名基准全数据,14,0)</f>
        <v>-</v>
      </c>
      <c r="L38" s="756"/>
      <c r="M38" s="756"/>
      <c r="N38" s="756"/>
      <c r="O38" s="756"/>
      <c r="P38" s="756"/>
      <c r="Q38" s="756"/>
      <c r="R38" s="756"/>
      <c r="S38" s="841"/>
      <c r="T38" s="842"/>
      <c r="U38" s="843"/>
    </row>
    <row r="39" spans="2:21" ht="13.5" customHeight="1">
      <c r="B39" s="846" t="s">
        <v>1906</v>
      </c>
      <c r="C39" s="856" t="s">
        <v>797</v>
      </c>
      <c r="D39" s="256" t="s">
        <v>1639</v>
      </c>
      <c r="E39" s="829">
        <f>VLOOKUP($C39,改修数据_装备名基准全数据,2,0)</f>
        <v>20</v>
      </c>
      <c r="F39" s="831">
        <f>VLOOKUP($C39,改修数据_装备名基准全数据,3,0)</f>
        <v>240</v>
      </c>
      <c r="G39" s="833">
        <f>VLOOKUP($C39,改修数据_装备名基准全数据,4,0)</f>
        <v>300</v>
      </c>
      <c r="H39" s="835">
        <f>VLOOKUP($C39,改修数据_装备名基准全数据,5,0)</f>
        <v>0</v>
      </c>
      <c r="I39" s="353" t="str">
        <f>VLOOKUP($C39,改修数据_装备名基准全数据,6,0)</f>
        <v>2/3</v>
      </c>
      <c r="J39" s="354" t="str">
        <f>VLOOKUP($C39,改修数据_装备名基准全数据,7,0)</f>
        <v>1/2</v>
      </c>
      <c r="K39" s="355">
        <f>VLOOKUP($C39,改修数据_装备名基准全数据,8,0)</f>
        <v>0</v>
      </c>
      <c r="L39" s="837" t="str">
        <f>VLOOKUP($C39,改修数据_装备名基准全数据,15,0)</f>
        <v>扶桑</v>
      </c>
      <c r="M39" s="837" t="str">
        <f>VLOOKUP($C39,改修数据_装备名基准全数据,16,0)</f>
        <v>×</v>
      </c>
      <c r="N39" s="837" t="str">
        <f>VLOOKUP($C39,改修数据_装备名基准全数据,17,0)</f>
        <v>×</v>
      </c>
      <c r="O39" s="837" t="str">
        <f>VLOOKUP($C39,改修数据_装备名基准全数据,18,0)</f>
        <v>×</v>
      </c>
      <c r="P39" s="837" t="str">
        <f>VLOOKUP($C39,改修数据_装备名基准全数据,19,0)</f>
        <v>×</v>
      </c>
      <c r="Q39" s="837" t="str">
        <f>VLOOKUP($C39,改修数据_装备名基准全数据,20,0)</f>
        <v>扶桑</v>
      </c>
      <c r="R39" s="837" t="str">
        <f>VLOOKUP($C39,改修数据_装备名基准全数据,21,0)</f>
        <v>扶桑</v>
      </c>
      <c r="S39" s="838" t="str">
        <f>IF(VLOOKUP($C39,改修数据_装备名基准全数据,22,0) &lt;&gt; "",VLOOKUP($C39,改修数据_装备名基准全数据,22,0),"")</f>
        <v>同装備</v>
      </c>
      <c r="T39" s="839" t="str">
        <f>IF(VLOOKUP($C39,改修数据_装备名基准全数据,23,0) &lt;&gt; "",VLOOKUP($C39,改修数据_装备名基准全数据,23,0),"")</f>
        <v>試製35.6cm三連装砲</v>
      </c>
      <c r="U39" s="840" t="str">
        <f>IF(VLOOKUP($C39,改修数据_装备名基准全数据,24,0) &lt;&gt; "",VLOOKUP($C39,改修数据_装备名基准全数据,24,0),"")</f>
        <v/>
      </c>
    </row>
    <row r="40" spans="2:21">
      <c r="B40" s="847"/>
      <c r="C40" s="845"/>
      <c r="D40" s="257" t="s">
        <v>1640</v>
      </c>
      <c r="E40" s="830"/>
      <c r="F40" s="832"/>
      <c r="G40" s="834"/>
      <c r="H40" s="836"/>
      <c r="I40" s="336" t="str">
        <f>VLOOKUP($C39,改修数据_装备名基准全数据,9,0)</f>
        <v>3/4</v>
      </c>
      <c r="J40" s="338" t="str">
        <f>VLOOKUP($C39,改修数据_装备名基准全数据,10,0)</f>
        <v>2/4</v>
      </c>
      <c r="K40" s="65">
        <f>VLOOKUP($C39,改修数据_装备名基准全数据,11,0)</f>
        <v>1</v>
      </c>
      <c r="L40" s="755"/>
      <c r="M40" s="755"/>
      <c r="N40" s="755"/>
      <c r="O40" s="755"/>
      <c r="P40" s="755"/>
      <c r="Q40" s="755"/>
      <c r="R40" s="755"/>
      <c r="S40" s="825"/>
      <c r="T40" s="826"/>
      <c r="U40" s="827"/>
    </row>
    <row r="41" spans="2:21">
      <c r="B41" s="847"/>
      <c r="C41" s="845"/>
      <c r="D41" s="257" t="s">
        <v>1641</v>
      </c>
      <c r="E41" s="830"/>
      <c r="F41" s="832"/>
      <c r="G41" s="834"/>
      <c r="H41" s="836"/>
      <c r="I41" s="336" t="str">
        <f>VLOOKUP($C39,改修数据_装备名基准全数据,12,0)</f>
        <v>6/12</v>
      </c>
      <c r="J41" s="338" t="str">
        <f>VLOOKUP($C39,改修数据_装备名基准全数据,13,0)</f>
        <v>5/12</v>
      </c>
      <c r="K41" s="65">
        <f>VLOOKUP($C39,改修数据_装备名基准全数据,14,0)</f>
        <v>3</v>
      </c>
      <c r="L41" s="755"/>
      <c r="M41" s="755"/>
      <c r="N41" s="755"/>
      <c r="O41" s="755"/>
      <c r="P41" s="755"/>
      <c r="Q41" s="755"/>
      <c r="R41" s="755"/>
      <c r="S41" s="825"/>
      <c r="T41" s="826"/>
      <c r="U41" s="827"/>
    </row>
    <row r="42" spans="2:21" ht="18.75" customHeight="1">
      <c r="B42" s="847"/>
      <c r="C42" s="845" t="s">
        <v>893</v>
      </c>
      <c r="D42" s="257" t="s">
        <v>1639</v>
      </c>
      <c r="E42" s="830">
        <f>VLOOKUP($C42,改修数据_装备名基准全数据,2,0)</f>
        <v>30</v>
      </c>
      <c r="F42" s="832">
        <f>VLOOKUP($C42,改修数据_装备名基准全数据,3,0)</f>
        <v>330</v>
      </c>
      <c r="G42" s="834">
        <f>VLOOKUP($C42,改修数据_装备名基准全数据,4,0)</f>
        <v>390</v>
      </c>
      <c r="H42" s="836">
        <f>VLOOKUP($C42,改修数据_装备名基准全数据,5,0)</f>
        <v>30</v>
      </c>
      <c r="I42" s="336" t="str">
        <f>VLOOKUP($C42,改修数据_装备名基准全数据,6,0)</f>
        <v>4/6</v>
      </c>
      <c r="J42" s="338" t="str">
        <f>VLOOKUP($C42,改修数据_装备名基准全数据,7,0)</f>
        <v>3/4</v>
      </c>
      <c r="K42" s="65">
        <f>VLOOKUP($C42,改修数据_装备名基准全数据,8,0)</f>
        <v>2</v>
      </c>
      <c r="L42" s="844" t="str">
        <f>VLOOKUP($C42,改修数据_装备名基准全数据,15,0)</f>
        <v>山城改二</v>
      </c>
      <c r="M42" s="844" t="str">
        <f>VLOOKUP($C42,改修数据_装备名基准全数据,16,0)</f>
        <v>×</v>
      </c>
      <c r="N42" s="844" t="str">
        <f>VLOOKUP($C42,改修数据_装备名基准全数据,17,0)</f>
        <v>×</v>
      </c>
      <c r="O42" s="844" t="str">
        <f>VLOOKUP($C42,改修数据_装备名基准全数据,18,0)</f>
        <v>金剛改二
扶桑改二</v>
      </c>
      <c r="P42" s="844" t="str">
        <f>VLOOKUP($C42,改修数据_装备名基准全数据,19,0)</f>
        <v>金剛改二
榛名改二
扶桑改二
山城改二</v>
      </c>
      <c r="Q42" s="844" t="str">
        <f>VLOOKUP($C42,改修数据_装备名基准全数据,20,0)</f>
        <v>榛名改二
扶桑改二
山城改二</v>
      </c>
      <c r="R42" s="844" t="str">
        <f>VLOOKUP($C42,改修数据_装备名基准全数据,21,0)</f>
        <v>扶桑改二
山城改二</v>
      </c>
      <c r="S42" s="825" t="str">
        <f>IF(VLOOKUP($C42,改修数据_装备名基准全数据,22,0) &lt;&gt; "",VLOOKUP($C42,改修数据_装备名基准全数据,22,0),"")</f>
        <v>35.6cm連装砲</v>
      </c>
      <c r="T42" s="826" t="str">
        <f>IF(VLOOKUP($C42,改修数据_装备名基准全数据,23,0) &lt;&gt; "",VLOOKUP($C42,改修数据_装备名基准全数据,23,0),"")</f>
        <v/>
      </c>
      <c r="U42" s="827" t="str">
        <f>IF(VLOOKUP($C42,改修数据_装备名基准全数据,24,0) &lt;&gt; "",VLOOKUP($C42,改修数据_装备名基准全数据,24,0),"")</f>
        <v/>
      </c>
    </row>
    <row r="43" spans="2:21" ht="18.75" customHeight="1">
      <c r="B43" s="847"/>
      <c r="C43" s="845"/>
      <c r="D43" s="257" t="s">
        <v>1640</v>
      </c>
      <c r="E43" s="830"/>
      <c r="F43" s="832"/>
      <c r="G43" s="834"/>
      <c r="H43" s="836"/>
      <c r="I43" s="336" t="str">
        <f>VLOOKUP($C42,改修数据_装备名基准全数据,9,0)</f>
        <v>6/9</v>
      </c>
      <c r="J43" s="338" t="str">
        <f>VLOOKUP($C42,改修数据_装备名基准全数据,10,0)</f>
        <v>4/7</v>
      </c>
      <c r="K43" s="65">
        <f>VLOOKUP($C42,改修数据_装备名基准全数据,11,0)</f>
        <v>3</v>
      </c>
      <c r="L43" s="755"/>
      <c r="M43" s="755"/>
      <c r="N43" s="755"/>
      <c r="O43" s="755"/>
      <c r="P43" s="755"/>
      <c r="Q43" s="755"/>
      <c r="R43" s="755"/>
      <c r="S43" s="825"/>
      <c r="T43" s="826"/>
      <c r="U43" s="827"/>
    </row>
    <row r="44" spans="2:21" ht="18.75" customHeight="1">
      <c r="B44" s="847"/>
      <c r="C44" s="845"/>
      <c r="D44" s="257" t="s">
        <v>1641</v>
      </c>
      <c r="E44" s="830"/>
      <c r="F44" s="832"/>
      <c r="G44" s="834"/>
      <c r="H44" s="836"/>
      <c r="I44" s="336" t="str">
        <f>VLOOKUP($C42,改修数据_装备名基准全数据,12,0)</f>
        <v>-/-</v>
      </c>
      <c r="J44" s="338" t="str">
        <f>VLOOKUP($C42,改修数据_装备名基准全数据,13,0)</f>
        <v>-/-</v>
      </c>
      <c r="K44" s="65" t="str">
        <f>VLOOKUP($C42,改修数据_装备名基准全数据,14,0)</f>
        <v>-</v>
      </c>
      <c r="L44" s="755"/>
      <c r="M44" s="755"/>
      <c r="N44" s="755"/>
      <c r="O44" s="755"/>
      <c r="P44" s="755"/>
      <c r="Q44" s="755"/>
      <c r="R44" s="755"/>
      <c r="S44" s="825"/>
      <c r="T44" s="826"/>
      <c r="U44" s="827"/>
    </row>
    <row r="45" spans="2:21">
      <c r="B45" s="847"/>
      <c r="C45" s="845" t="s">
        <v>894</v>
      </c>
      <c r="D45" s="257" t="s">
        <v>1639</v>
      </c>
      <c r="E45" s="830">
        <f>VLOOKUP($C45,改修数据_装备名基准全数据,2,0)</f>
        <v>30</v>
      </c>
      <c r="F45" s="832">
        <f>VLOOKUP($C45,改修数据_装备名基准全数据,3,0)</f>
        <v>250</v>
      </c>
      <c r="G45" s="834">
        <f>VLOOKUP($C45,改修数据_装备名基准全数据,4,0)</f>
        <v>300</v>
      </c>
      <c r="H45" s="836">
        <f>VLOOKUP($C45,改修数据_装备名基准全数据,5,0)</f>
        <v>30</v>
      </c>
      <c r="I45" s="336" t="str">
        <f>VLOOKUP($C45,改修数据_装备名基准全数据,6,0)</f>
        <v>3/4</v>
      </c>
      <c r="J45" s="338" t="str">
        <f>VLOOKUP($C45,改修数据_装备名基准全数据,7,0)</f>
        <v>2/3</v>
      </c>
      <c r="K45" s="65">
        <f>VLOOKUP($C45,改修数据_装备名基准全数据,8,0)</f>
        <v>1</v>
      </c>
      <c r="L45" s="844" t="str">
        <f>VLOOKUP($C45,改修数据_装备名基准全数据,15,0)</f>
        <v>榛名改二</v>
      </c>
      <c r="M45" s="844" t="str">
        <f>VLOOKUP($C45,改修数据_装备名基准全数据,16,0)</f>
        <v>榛名改二</v>
      </c>
      <c r="N45" s="844" t="str">
        <f>VLOOKUP($C45,改修数据_装备名基准全数据,17,0)</f>
        <v>榛名改二</v>
      </c>
      <c r="O45" s="844" t="str">
        <f>VLOOKUP($C45,改修数据_装备名基准全数据,18,0)</f>
        <v>榛名改二</v>
      </c>
      <c r="P45" s="844" t="str">
        <f>VLOOKUP($C45,改修数据_装备名基准全数据,19,0)</f>
        <v>×</v>
      </c>
      <c r="Q45" s="844" t="str">
        <f>VLOOKUP($C45,改修数据_装备名基准全数据,20,0)</f>
        <v>×</v>
      </c>
      <c r="R45" s="844" t="str">
        <f>VLOOKUP($C45,改修数据_装备名基准全数据,21,0)</f>
        <v>榛名改二</v>
      </c>
      <c r="S45" s="825" t="str">
        <f>IF(VLOOKUP($C45,改修数据_装备名基准全数据,22,0) &lt;&gt; "",VLOOKUP($C45,改修数据_装备名基准全数据,22,0),"")</f>
        <v>35.6cm連装砲</v>
      </c>
      <c r="T45" s="826" t="str">
        <f>IF(VLOOKUP($C45,改修数据_装备名基准全数据,23,0) &lt;&gt; "",VLOOKUP($C45,改修数据_装备名基准全数据,23,0),"")</f>
        <v/>
      </c>
      <c r="U45" s="827" t="str">
        <f>IF(VLOOKUP($C45,改修数据_装备名基准全数据,24,0) &lt;&gt; "",VLOOKUP($C45,改修数据_装备名基准全数据,24,0),"")</f>
        <v/>
      </c>
    </row>
    <row r="46" spans="2:21">
      <c r="B46" s="847"/>
      <c r="C46" s="845"/>
      <c r="D46" s="257" t="s">
        <v>1640</v>
      </c>
      <c r="E46" s="830"/>
      <c r="F46" s="832"/>
      <c r="G46" s="834"/>
      <c r="H46" s="836"/>
      <c r="I46" s="336" t="str">
        <f>VLOOKUP($C45,改修数据_装备名基准全数据,9,0)</f>
        <v>4/5</v>
      </c>
      <c r="J46" s="338" t="str">
        <f>VLOOKUP($C45,改修数据_装备名基准全数据,10,0)</f>
        <v>3/5</v>
      </c>
      <c r="K46" s="65">
        <f>VLOOKUP($C45,改修数据_装备名基准全数据,11,0)</f>
        <v>2</v>
      </c>
      <c r="L46" s="755"/>
      <c r="M46" s="755"/>
      <c r="N46" s="755"/>
      <c r="O46" s="755"/>
      <c r="P46" s="755"/>
      <c r="Q46" s="755"/>
      <c r="R46" s="755"/>
      <c r="S46" s="825"/>
      <c r="T46" s="826"/>
      <c r="U46" s="827"/>
    </row>
    <row r="47" spans="2:21">
      <c r="B47" s="847"/>
      <c r="C47" s="845"/>
      <c r="D47" s="257" t="s">
        <v>1641</v>
      </c>
      <c r="E47" s="830"/>
      <c r="F47" s="832"/>
      <c r="G47" s="834"/>
      <c r="H47" s="836"/>
      <c r="I47" s="336" t="str">
        <f>VLOOKUP($C45,改修数据_装备名基准全数据,12,0)</f>
        <v>/</v>
      </c>
      <c r="J47" s="338" t="str">
        <f>VLOOKUP($C45,改修数据_装备名基准全数据,13,0)</f>
        <v>/</v>
      </c>
      <c r="K47" s="65">
        <f>VLOOKUP($C45,改修数据_装备名基准全数据,14,0)</f>
        <v>0</v>
      </c>
      <c r="L47" s="755"/>
      <c r="M47" s="755"/>
      <c r="N47" s="755"/>
      <c r="O47" s="755"/>
      <c r="P47" s="755"/>
      <c r="Q47" s="755"/>
      <c r="R47" s="755"/>
      <c r="S47" s="825"/>
      <c r="T47" s="826"/>
      <c r="U47" s="827"/>
    </row>
    <row r="48" spans="2:21">
      <c r="B48" s="847"/>
      <c r="C48" s="845" t="s">
        <v>866</v>
      </c>
      <c r="D48" s="257" t="s">
        <v>1639</v>
      </c>
      <c r="E48" s="830">
        <f>VLOOKUP($C48,改修数据_装备名基准全数据,2,0)</f>
        <v>20</v>
      </c>
      <c r="F48" s="832">
        <f>VLOOKUP($C48,改修数据_装备名基准全数据,3,0)</f>
        <v>380</v>
      </c>
      <c r="G48" s="834">
        <f>VLOOKUP($C48,改修数据_装备名基准全数据,4,0)</f>
        <v>450</v>
      </c>
      <c r="H48" s="836">
        <f>VLOOKUP($C48,改修数据_装备名基准全数据,5,0)</f>
        <v>20</v>
      </c>
      <c r="I48" s="336" t="str">
        <f>VLOOKUP($C48,改修数据_装备名基准全数据,6,0)</f>
        <v>4/5</v>
      </c>
      <c r="J48" s="338" t="str">
        <f>VLOOKUP($C48,改修数据_装备名基准全数据,7,0)</f>
        <v>2/3</v>
      </c>
      <c r="K48" s="65">
        <f>VLOOKUP($C48,改修数据_装备名基准全数据,8,0)</f>
        <v>1</v>
      </c>
      <c r="L48" s="844" t="str">
        <f>VLOOKUP($C48,改修数据_装备名基准全数据,15,0)</f>
        <v>×</v>
      </c>
      <c r="M48" s="844" t="str">
        <f>VLOOKUP($C48,改修数据_装备名基准全数据,16,0)</f>
        <v>×</v>
      </c>
      <c r="N48" s="844" t="str">
        <f>VLOOKUP($C48,改修数据_装备名基准全数据,17,0)</f>
        <v>×</v>
      </c>
      <c r="O48" s="844" t="str">
        <f>VLOOKUP($C48,改修数据_装备名基准全数据,18,0)</f>
        <v>×</v>
      </c>
      <c r="P48" s="844" t="str">
        <f>VLOOKUP($C48,改修数据_装备名基准全数据,19,0)</f>
        <v>Bismarck</v>
      </c>
      <c r="Q48" s="844" t="str">
        <f>VLOOKUP($C48,改修数据_装备名基准全数据,20,0)</f>
        <v>Bismarck</v>
      </c>
      <c r="R48" s="844" t="str">
        <f>VLOOKUP($C48,改修数据_装备名基准全数据,21,0)</f>
        <v>Bismarck</v>
      </c>
      <c r="S48" s="825" t="str">
        <f>IF(VLOOKUP($C48,改修数据_装备名基准全数据,22,0) &lt;&gt; "",VLOOKUP($C48,改修数据_装备名基准全数据,22,0),"")</f>
        <v>(消费)35.6cm連装砲
(更新)41cm連装砲</v>
      </c>
      <c r="T48" s="826" t="str">
        <f>IF(VLOOKUP($C48,改修数据_装备名基准全数据,23,0) &lt;&gt; "",VLOOKUP($C48,改修数据_装备名基准全数据,23,0),"")</f>
        <v>38cm連装砲改★+3</v>
      </c>
      <c r="U48" s="827" t="str">
        <f>IF(VLOOKUP($C48,改修数据_装备名基准全数据,24,0) &lt;&gt; "",VLOOKUP($C48,改修数据_装备名基准全数据,24,0),"")</f>
        <v/>
      </c>
    </row>
    <row r="49" spans="2:21">
      <c r="B49" s="847"/>
      <c r="C49" s="845"/>
      <c r="D49" s="257" t="s">
        <v>1640</v>
      </c>
      <c r="E49" s="830"/>
      <c r="F49" s="832"/>
      <c r="G49" s="834"/>
      <c r="H49" s="836"/>
      <c r="I49" s="336" t="str">
        <f>VLOOKUP($C48,改修数据_装备名基准全数据,9,0)</f>
        <v>5/8</v>
      </c>
      <c r="J49" s="338" t="str">
        <f>VLOOKUP($C48,改修数据_装备名基准全数据,10,0)</f>
        <v>3/5</v>
      </c>
      <c r="K49" s="65">
        <f>VLOOKUP($C48,改修数据_装备名基准全数据,11,0)</f>
        <v>2</v>
      </c>
      <c r="L49" s="755"/>
      <c r="M49" s="755"/>
      <c r="N49" s="755"/>
      <c r="O49" s="755"/>
      <c r="P49" s="755"/>
      <c r="Q49" s="755"/>
      <c r="R49" s="755"/>
      <c r="S49" s="825"/>
      <c r="T49" s="826"/>
      <c r="U49" s="827"/>
    </row>
    <row r="50" spans="2:21">
      <c r="B50" s="847"/>
      <c r="C50" s="845"/>
      <c r="D50" s="257" t="s">
        <v>1641</v>
      </c>
      <c r="E50" s="830"/>
      <c r="F50" s="832"/>
      <c r="G50" s="834"/>
      <c r="H50" s="836"/>
      <c r="I50" s="336" t="str">
        <f>VLOOKUP($C48,改修数据_装备名基准全数据,12,0)</f>
        <v>10/20</v>
      </c>
      <c r="J50" s="338" t="str">
        <f>VLOOKUP($C48,改修数据_装备名基准全数据,13,0)</f>
        <v>6/13</v>
      </c>
      <c r="K50" s="65">
        <f>VLOOKUP($C48,改修数据_装备名基准全数据,14,0)</f>
        <v>2</v>
      </c>
      <c r="L50" s="755"/>
      <c r="M50" s="755"/>
      <c r="N50" s="755"/>
      <c r="O50" s="755"/>
      <c r="P50" s="755"/>
      <c r="Q50" s="755"/>
      <c r="R50" s="755"/>
      <c r="S50" s="825"/>
      <c r="T50" s="826"/>
      <c r="U50" s="827"/>
    </row>
    <row r="51" spans="2:21">
      <c r="B51" s="847"/>
      <c r="C51" s="845" t="s">
        <v>904</v>
      </c>
      <c r="D51" s="257" t="s">
        <v>1639</v>
      </c>
      <c r="E51" s="830">
        <f>VLOOKUP($C51,改修数据_装备名基准全数据,2,0)</f>
        <v>30</v>
      </c>
      <c r="F51" s="832">
        <f>VLOOKUP($C51,改修数据_装备名基准全数据,3,0)</f>
        <v>390</v>
      </c>
      <c r="G51" s="834">
        <f>VLOOKUP($C51,改修数据_装备名基准全数据,4,0)</f>
        <v>470</v>
      </c>
      <c r="H51" s="836">
        <f>VLOOKUP($C51,改修数据_装备名基准全数据,5,0)</f>
        <v>30</v>
      </c>
      <c r="I51" s="336" t="str">
        <f>VLOOKUP($C51,改修数据_装备名基准全数据,6,0)</f>
        <v>5/7</v>
      </c>
      <c r="J51" s="338" t="str">
        <f>VLOOKUP($C51,改修数据_装备名基准全数据,7,0)</f>
        <v>3/4</v>
      </c>
      <c r="K51" s="65">
        <f>VLOOKUP($C51,改修数据_装备名基准全数据,8,0)</f>
        <v>1</v>
      </c>
      <c r="L51" s="844" t="str">
        <f>VLOOKUP($C51,改修数据_装备名基准全数据,15,0)</f>
        <v>Bismarck</v>
      </c>
      <c r="M51" s="844" t="str">
        <f>VLOOKUP($C51,改修数据_装备名基准全数据,16,0)</f>
        <v>Bismarck</v>
      </c>
      <c r="N51" s="844" t="str">
        <f>VLOOKUP($C51,改修数据_装备名基准全数据,17,0)</f>
        <v>Bismarck</v>
      </c>
      <c r="O51" s="844" t="str">
        <f>VLOOKUP($C51,改修数据_装备名基准全数据,18,0)</f>
        <v>×</v>
      </c>
      <c r="P51" s="844" t="str">
        <f>VLOOKUP($C51,改修数据_装备名基准全数据,19,0)</f>
        <v>×</v>
      </c>
      <c r="Q51" s="844" t="str">
        <f>VLOOKUP($C51,改修数据_装备名基准全数据,20,0)</f>
        <v>×</v>
      </c>
      <c r="R51" s="844" t="str">
        <f>VLOOKUP($C51,改修数据_装备名基准全数据,21,0)</f>
        <v>×</v>
      </c>
      <c r="S51" s="825" t="str">
        <f>IF(VLOOKUP($C51,改修数据_装备名基准全数据,22,0) &lt;&gt; "",VLOOKUP($C51,改修数据_装备名基准全数据,22,0),"")</f>
        <v>41cm連装砲</v>
      </c>
      <c r="T51" s="826" t="str">
        <f>IF(VLOOKUP($C51,改修数据_装备名基准全数据,23,0) &lt;&gt; "",VLOOKUP($C51,改修数据_装备名基准全数据,23,0),"")</f>
        <v/>
      </c>
      <c r="U51" s="827" t="str">
        <f>IF(VLOOKUP($C51,改修数据_装备名基准全数据,24,0) &lt;&gt; "",VLOOKUP($C51,改修数据_装备名基准全数据,24,0),"")</f>
        <v/>
      </c>
    </row>
    <row r="52" spans="2:21">
      <c r="B52" s="847"/>
      <c r="C52" s="845"/>
      <c r="D52" s="257" t="s">
        <v>1640</v>
      </c>
      <c r="E52" s="830"/>
      <c r="F52" s="832"/>
      <c r="G52" s="834"/>
      <c r="H52" s="836"/>
      <c r="I52" s="336" t="str">
        <f>VLOOKUP($C51,改修数据_装备名基准全数据,9,0)</f>
        <v>6/9</v>
      </c>
      <c r="J52" s="338" t="str">
        <f>VLOOKUP($C51,改修数据_装备名基准全数据,10,0)</f>
        <v>4/6</v>
      </c>
      <c r="K52" s="65">
        <f>VLOOKUP($C51,改修数据_装备名基准全数据,11,0)</f>
        <v>2</v>
      </c>
      <c r="L52" s="755"/>
      <c r="M52" s="755"/>
      <c r="N52" s="755"/>
      <c r="O52" s="755"/>
      <c r="P52" s="755"/>
      <c r="Q52" s="755"/>
      <c r="R52" s="755"/>
      <c r="S52" s="825"/>
      <c r="T52" s="826"/>
      <c r="U52" s="827"/>
    </row>
    <row r="53" spans="2:21">
      <c r="B53" s="847"/>
      <c r="C53" s="845"/>
      <c r="D53" s="257" t="s">
        <v>1641</v>
      </c>
      <c r="E53" s="830"/>
      <c r="F53" s="832"/>
      <c r="G53" s="834"/>
      <c r="H53" s="836"/>
      <c r="I53" s="336" t="str">
        <f>VLOOKUP($C51,改修数据_装备名基准全数据,12,0)</f>
        <v>-/-</v>
      </c>
      <c r="J53" s="338" t="str">
        <f>VLOOKUP($C51,改修数据_装备名基准全数据,13,0)</f>
        <v>-/-</v>
      </c>
      <c r="K53" s="65" t="str">
        <f>VLOOKUP($C51,改修数据_装备名基准全数据,14,0)</f>
        <v>-</v>
      </c>
      <c r="L53" s="755"/>
      <c r="M53" s="755"/>
      <c r="N53" s="755"/>
      <c r="O53" s="755"/>
      <c r="P53" s="755"/>
      <c r="Q53" s="755"/>
      <c r="R53" s="755"/>
      <c r="S53" s="825"/>
      <c r="T53" s="826"/>
      <c r="U53" s="827"/>
    </row>
    <row r="54" spans="2:21">
      <c r="B54" s="847"/>
      <c r="C54" s="845" t="s">
        <v>923</v>
      </c>
      <c r="D54" s="257" t="s">
        <v>1639</v>
      </c>
      <c r="E54" s="830">
        <f>VLOOKUP($C54,改修数据_装备名基准全数据,2,0)</f>
        <v>30</v>
      </c>
      <c r="F54" s="832">
        <f>VLOOKUP($C54,改修数据_装备名基准全数据,3,0)</f>
        <v>400</v>
      </c>
      <c r="G54" s="834">
        <f>VLOOKUP($C54,改修数据_装备名基准全数据,4,0)</f>
        <v>480</v>
      </c>
      <c r="H54" s="836">
        <f>VLOOKUP($C54,改修数据_装备名基准全数据,5,0)</f>
        <v>20</v>
      </c>
      <c r="I54" s="336" t="str">
        <f>VLOOKUP($C54,改修数据_装备名基准全数据,6,0)</f>
        <v>4/5</v>
      </c>
      <c r="J54" s="338" t="str">
        <f>VLOOKUP($C54,改修数据_装备名基准全数据,7,0)</f>
        <v>2/3</v>
      </c>
      <c r="K54" s="65">
        <f>VLOOKUP($C54,改修数据_装备名基准全数据,8,0)</f>
        <v>1</v>
      </c>
      <c r="L54" s="844" t="str">
        <f>VLOOKUP($C54,改修数据_装备名基准全数据,15,0)</f>
        <v>Roma</v>
      </c>
      <c r="M54" s="844" t="str">
        <f>VLOOKUP($C54,改修数据_装备名基准全数据,16,0)</f>
        <v>Roma</v>
      </c>
      <c r="N54" s="844" t="str">
        <f>VLOOKUP($C54,改修数据_装备名基准全数据,17,0)</f>
        <v>Littorio</v>
      </c>
      <c r="O54" s="844" t="str">
        <f>VLOOKUP($C54,改修数据_装备名基准全数据,18,0)</f>
        <v>Littorio</v>
      </c>
      <c r="P54" s="844" t="str">
        <f>VLOOKUP($C54,改修数据_装备名基准全数据,19,0)</f>
        <v>Littorio</v>
      </c>
      <c r="Q54" s="844" t="str">
        <f>VLOOKUP($C54,改修数据_装备名基准全数据,20,0)</f>
        <v>Littorio</v>
      </c>
      <c r="R54" s="844" t="str">
        <f>VLOOKUP($C54,改修数据_装备名基准全数据,21,0)</f>
        <v>Roma</v>
      </c>
      <c r="S54" s="825" t="str">
        <f>IF(VLOOKUP($C54,改修数据_装备名基准全数据,22,0) &lt;&gt; "",VLOOKUP($C54,改修数据_装备名基准全数据,22,0),"")</f>
        <v>(消费)35.6cm連装砲
(更新)25mm連装機銃</v>
      </c>
      <c r="T54" s="826" t="str">
        <f>IF(VLOOKUP($C54,改修数据_装备名基准全数据,23,0) &lt;&gt; "",VLOOKUP($C54,改修数据_装备名基准全数据,23,0),"")</f>
        <v>381mm/50 三連装砲改★+3</v>
      </c>
      <c r="U54" s="827" t="str">
        <f>IF(VLOOKUP($C54,改修数据_装备名基准全数据,24,0) &lt;&gt; "",VLOOKUP($C54,改修数据_装备名基准全数据,24,0),"")</f>
        <v/>
      </c>
    </row>
    <row r="55" spans="2:21">
      <c r="B55" s="847"/>
      <c r="C55" s="845"/>
      <c r="D55" s="257" t="s">
        <v>1640</v>
      </c>
      <c r="E55" s="830"/>
      <c r="F55" s="832"/>
      <c r="G55" s="834"/>
      <c r="H55" s="836"/>
      <c r="I55" s="336" t="str">
        <f>VLOOKUP($C54,改修数据_装备名基准全数据,9,0)</f>
        <v>5/8</v>
      </c>
      <c r="J55" s="338" t="str">
        <f>VLOOKUP($C54,改修数据_装备名基准全数据,10,0)</f>
        <v>3/5</v>
      </c>
      <c r="K55" s="65">
        <f>VLOOKUP($C54,改修数据_装备名基准全数据,11,0)</f>
        <v>2</v>
      </c>
      <c r="L55" s="755"/>
      <c r="M55" s="755"/>
      <c r="N55" s="755"/>
      <c r="O55" s="755"/>
      <c r="P55" s="755"/>
      <c r="Q55" s="755"/>
      <c r="R55" s="755"/>
      <c r="S55" s="825"/>
      <c r="T55" s="826"/>
      <c r="U55" s="827"/>
    </row>
    <row r="56" spans="2:21">
      <c r="B56" s="847"/>
      <c r="C56" s="845"/>
      <c r="D56" s="257" t="s">
        <v>1641</v>
      </c>
      <c r="E56" s="830"/>
      <c r="F56" s="832"/>
      <c r="G56" s="834"/>
      <c r="H56" s="836"/>
      <c r="I56" s="336" t="str">
        <f>VLOOKUP($C54,改修数据_装备名基准全数据,12,0)</f>
        <v>12/22</v>
      </c>
      <c r="J56" s="338" t="str">
        <f>VLOOKUP($C54,改修数据_装备名基准全数据,13,0)</f>
        <v>7/14</v>
      </c>
      <c r="K56" s="65">
        <f>VLOOKUP($C54,改修数据_装备名基准全数据,14,0)</f>
        <v>2</v>
      </c>
      <c r="L56" s="755"/>
      <c r="M56" s="755"/>
      <c r="N56" s="755"/>
      <c r="O56" s="755"/>
      <c r="P56" s="755"/>
      <c r="Q56" s="755"/>
      <c r="R56" s="755"/>
      <c r="S56" s="825"/>
      <c r="T56" s="826"/>
      <c r="U56" s="827"/>
    </row>
    <row r="57" spans="2:21">
      <c r="B57" s="847"/>
      <c r="C57" s="845" t="s">
        <v>927</v>
      </c>
      <c r="D57" s="257" t="s">
        <v>1639</v>
      </c>
      <c r="E57" s="830">
        <f>VLOOKUP($C57,改修数据_装备名基准全数据,2,0)</f>
        <v>40</v>
      </c>
      <c r="F57" s="832">
        <f>VLOOKUP($C57,改修数据_装备名基准全数据,3,0)</f>
        <v>440</v>
      </c>
      <c r="G57" s="834">
        <f>VLOOKUP($C57,改修数据_装备名基准全数据,4,0)</f>
        <v>500</v>
      </c>
      <c r="H57" s="836">
        <f>VLOOKUP($C57,改修数据_装备名基准全数据,5,0)</f>
        <v>40</v>
      </c>
      <c r="I57" s="336" t="str">
        <f>VLOOKUP($C57,改修数据_装备名基准全数据,6,0)</f>
        <v>5/7</v>
      </c>
      <c r="J57" s="338" t="str">
        <f>VLOOKUP($C57,改修数据_装备名基准全数据,7,0)</f>
        <v>3/4</v>
      </c>
      <c r="K57" s="65">
        <f>VLOOKUP($C57,改修数据_装备名基准全数据,8,0)</f>
        <v>1</v>
      </c>
      <c r="L57" s="844" t="str">
        <f>VLOOKUP($C57,改修数据_装备名基准全数据,15,0)</f>
        <v>Littorio</v>
      </c>
      <c r="M57" s="844" t="str">
        <f>VLOOKUP($C57,改修数据_装备名基准全数据,16,0)</f>
        <v>Littorio</v>
      </c>
      <c r="N57" s="844" t="str">
        <f>VLOOKUP($C57,改修数据_装备名基准全数据,17,0)</f>
        <v>Roma</v>
      </c>
      <c r="O57" s="844" t="str">
        <f>VLOOKUP($C57,改修数据_装备名基准全数据,18,0)</f>
        <v>Roma</v>
      </c>
      <c r="P57" s="844" t="str">
        <f>VLOOKUP($C57,改修数据_装备名基准全数据,19,0)</f>
        <v>Roma</v>
      </c>
      <c r="Q57" s="844" t="str">
        <f>VLOOKUP($C57,改修数据_装备名基准全数据,20,0)</f>
        <v>Roma</v>
      </c>
      <c r="R57" s="844" t="str">
        <f>VLOOKUP($C57,改修数据_装备名基准全数据,21,0)</f>
        <v>Littorio</v>
      </c>
      <c r="S57" s="825" t="str">
        <f>IF(VLOOKUP($C57,改修数据_装备名基准全数据,22,0) &lt;&gt; "",VLOOKUP($C57,改修数据_装备名基准全数据,22,0),"")</f>
        <v>41cm連装砲</v>
      </c>
      <c r="T57" s="826" t="str">
        <f>IF(VLOOKUP($C57,改修数据_装备名基准全数据,23,0) &lt;&gt; "",VLOOKUP($C57,改修数据_装备名基准全数据,23,0),"")</f>
        <v/>
      </c>
      <c r="U57" s="827" t="str">
        <f>IF(VLOOKUP($C57,改修数据_装备名基准全数据,24,0) &lt;&gt; "",VLOOKUP($C57,改修数据_装备名基准全数据,24,0),"")</f>
        <v/>
      </c>
    </row>
    <row r="58" spans="2:21">
      <c r="B58" s="847"/>
      <c r="C58" s="845"/>
      <c r="D58" s="257" t="s">
        <v>1640</v>
      </c>
      <c r="E58" s="830"/>
      <c r="F58" s="832"/>
      <c r="G58" s="834"/>
      <c r="H58" s="836"/>
      <c r="I58" s="336" t="str">
        <f>VLOOKUP($C57,改修数据_装备名基准全数据,9,0)</f>
        <v>7/10</v>
      </c>
      <c r="J58" s="338" t="str">
        <f>VLOOKUP($C57,改修数据_装备名基准全数据,10,0)</f>
        <v>4/6</v>
      </c>
      <c r="K58" s="65">
        <f>VLOOKUP($C57,改修数据_装备名基准全数据,11,0)</f>
        <v>2</v>
      </c>
      <c r="L58" s="755"/>
      <c r="M58" s="755"/>
      <c r="N58" s="755"/>
      <c r="O58" s="755"/>
      <c r="P58" s="755"/>
      <c r="Q58" s="755"/>
      <c r="R58" s="755"/>
      <c r="S58" s="825"/>
      <c r="T58" s="826"/>
      <c r="U58" s="827"/>
    </row>
    <row r="59" spans="2:21">
      <c r="B59" s="847"/>
      <c r="C59" s="845"/>
      <c r="D59" s="257" t="s">
        <v>1641</v>
      </c>
      <c r="E59" s="830"/>
      <c r="F59" s="832"/>
      <c r="G59" s="834"/>
      <c r="H59" s="836"/>
      <c r="I59" s="336" t="str">
        <f>VLOOKUP($C57,改修数据_装备名基准全数据,12,0)</f>
        <v>-/-</v>
      </c>
      <c r="J59" s="338" t="str">
        <f>VLOOKUP($C57,改修数据_装备名基准全数据,13,0)</f>
        <v>-/-</v>
      </c>
      <c r="K59" s="65" t="str">
        <f>VLOOKUP($C57,改修数据_装备名基准全数据,14,0)</f>
        <v>-</v>
      </c>
      <c r="L59" s="755"/>
      <c r="M59" s="755"/>
      <c r="N59" s="755"/>
      <c r="O59" s="755"/>
      <c r="P59" s="755"/>
      <c r="Q59" s="755"/>
      <c r="R59" s="755"/>
      <c r="S59" s="825"/>
      <c r="T59" s="826"/>
      <c r="U59" s="827"/>
    </row>
    <row r="60" spans="2:21">
      <c r="B60" s="847"/>
      <c r="C60" s="845" t="s">
        <v>798</v>
      </c>
      <c r="D60" s="257" t="s">
        <v>1639</v>
      </c>
      <c r="E60" s="830">
        <f>VLOOKUP($C60,改修数据_装备名基准全数据,2,0)</f>
        <v>30</v>
      </c>
      <c r="F60" s="832">
        <f>VLOOKUP($C60,改修数据_装备名基准全数据,3,0)</f>
        <v>350</v>
      </c>
      <c r="G60" s="834">
        <f>VLOOKUP($C60,改修数据_装备名基准全数据,4,0)</f>
        <v>480</v>
      </c>
      <c r="H60" s="836">
        <f>VLOOKUP($C60,改修数据_装备名基准全数据,5,0)</f>
        <v>0</v>
      </c>
      <c r="I60" s="336" t="str">
        <f>VLOOKUP($C60,改修数据_装备名基准全数据,6,0)</f>
        <v>3/4</v>
      </c>
      <c r="J60" s="338" t="str">
        <f>VLOOKUP($C60,改修数据_装备名基准全数据,7,0)</f>
        <v>2/3</v>
      </c>
      <c r="K60" s="65">
        <f>VLOOKUP($C60,改修数据_装备名基准全数据,8,0)</f>
        <v>1</v>
      </c>
      <c r="L60" s="844" t="str">
        <f>VLOOKUP($C60,改修数据_装备名基准全数据,15,0)</f>
        <v>陸奥</v>
      </c>
      <c r="M60" s="844" t="str">
        <f>VLOOKUP($C60,改修数据_装备名基准全数据,16,0)</f>
        <v>陸奥</v>
      </c>
      <c r="N60" s="844" t="str">
        <f>VLOOKUP($C60,改修数据_装备名基准全数据,17,0)</f>
        <v>長門</v>
      </c>
      <c r="O60" s="844" t="str">
        <f>VLOOKUP($C60,改修数据_装备名基准全数据,18,0)</f>
        <v>×</v>
      </c>
      <c r="P60" s="844" t="str">
        <f>VLOOKUP($C60,改修数据_装备名基准全数据,19,0)</f>
        <v>陸奥</v>
      </c>
      <c r="Q60" s="844" t="str">
        <f>VLOOKUP($C60,改修数据_装备名基准全数据,20,0)</f>
        <v>長門</v>
      </c>
      <c r="R60" s="844" t="str">
        <f>VLOOKUP($C60,改修数据_装备名基准全数据,21,0)</f>
        <v>長門</v>
      </c>
      <c r="S60" s="825" t="str">
        <f>IF(VLOOKUP($C60,改修数据_装备名基准全数据,22,0) &lt;&gt; "",VLOOKUP($C60,改修数据_装备名基准全数据,22,0),"")</f>
        <v>同装備</v>
      </c>
      <c r="T60" s="826" t="str">
        <f>IF(VLOOKUP($C60,改修数据_装备名基准全数据,23,0) &lt;&gt; "",VLOOKUP($C60,改修数据_装备名基准全数据,23,0),"")</f>
        <v/>
      </c>
      <c r="U60" s="827" t="str">
        <f>IF(VLOOKUP($C60,改修数据_装备名基准全数据,24,0) &lt;&gt; "",VLOOKUP($C60,改修数据_装备名基准全数据,24,0),"")</f>
        <v/>
      </c>
    </row>
    <row r="61" spans="2:21">
      <c r="B61" s="847"/>
      <c r="C61" s="845"/>
      <c r="D61" s="257" t="s">
        <v>1640</v>
      </c>
      <c r="E61" s="830"/>
      <c r="F61" s="832"/>
      <c r="G61" s="834"/>
      <c r="H61" s="836"/>
      <c r="I61" s="336" t="str">
        <f>VLOOKUP($C60,改修数据_装备名基准全数据,9,0)</f>
        <v>4/7</v>
      </c>
      <c r="J61" s="338" t="str">
        <f>VLOOKUP($C60,改修数据_装备名基准全数据,10,0)</f>
        <v>3/6</v>
      </c>
      <c r="K61" s="65">
        <f>VLOOKUP($C60,改修数据_装备名基准全数据,11,0)</f>
        <v>2</v>
      </c>
      <c r="L61" s="755"/>
      <c r="M61" s="755"/>
      <c r="N61" s="755"/>
      <c r="O61" s="755"/>
      <c r="P61" s="755"/>
      <c r="Q61" s="755"/>
      <c r="R61" s="755"/>
      <c r="S61" s="825"/>
      <c r="T61" s="826"/>
      <c r="U61" s="827"/>
    </row>
    <row r="62" spans="2:21">
      <c r="B62" s="847"/>
      <c r="C62" s="845"/>
      <c r="D62" s="257" t="s">
        <v>1641</v>
      </c>
      <c r="E62" s="830"/>
      <c r="F62" s="832"/>
      <c r="G62" s="834"/>
      <c r="H62" s="836"/>
      <c r="I62" s="336" t="str">
        <f>VLOOKUP($C60,改修数据_装备名基准全数据,12,0)</f>
        <v>-/-</v>
      </c>
      <c r="J62" s="338" t="str">
        <f>VLOOKUP($C60,改修数据_装备名基准全数据,13,0)</f>
        <v>-/-</v>
      </c>
      <c r="K62" s="65" t="str">
        <f>VLOOKUP($C60,改修数据_装备名基准全数据,14,0)</f>
        <v>-</v>
      </c>
      <c r="L62" s="755"/>
      <c r="M62" s="755"/>
      <c r="N62" s="755"/>
      <c r="O62" s="755"/>
      <c r="P62" s="755"/>
      <c r="Q62" s="755"/>
      <c r="R62" s="755"/>
      <c r="S62" s="825"/>
      <c r="T62" s="826"/>
      <c r="U62" s="827"/>
    </row>
    <row r="63" spans="2:21" ht="13.5" customHeight="1">
      <c r="B63" s="847"/>
      <c r="C63" s="845" t="s">
        <v>895</v>
      </c>
      <c r="D63" s="257" t="s">
        <v>1639</v>
      </c>
      <c r="E63" s="830">
        <f>VLOOKUP($C63,改修数据_装备名基准全数据,2,0)</f>
        <v>40</v>
      </c>
      <c r="F63" s="832">
        <f>VLOOKUP($C63,改修数据_装备名基准全数据,3,0)</f>
        <v>440</v>
      </c>
      <c r="G63" s="834">
        <f>VLOOKUP($C63,改修数据_装备名基准全数据,4,0)</f>
        <v>620</v>
      </c>
      <c r="H63" s="836">
        <f>VLOOKUP($C63,改修数据_装备名基准全数据,5,0)</f>
        <v>40</v>
      </c>
      <c r="I63" s="336" t="str">
        <f>VLOOKUP($C63,改修数据_装备名基准全数据,6,0)</f>
        <v>5/7</v>
      </c>
      <c r="J63" s="338" t="str">
        <f>VLOOKUP($C63,改修数据_装备名基准全数据,7,0)</f>
        <v>4/6</v>
      </c>
      <c r="K63" s="65">
        <f>VLOOKUP($C63,改修数据_装备名基准全数据,8,0)</f>
        <v>2</v>
      </c>
      <c r="L63" s="844" t="str">
        <f>VLOOKUP($C63,改修数据_装备名基准全数据,15,0)</f>
        <v>長門改</v>
      </c>
      <c r="M63" s="844" t="str">
        <f>VLOOKUP($C63,改修数据_装备名基准全数据,16,0)</f>
        <v>長門改</v>
      </c>
      <c r="N63" s="844" t="str">
        <f>VLOOKUP($C63,改修数据_装备名基准全数据,17,0)</f>
        <v>陸奥改</v>
      </c>
      <c r="O63" s="844" t="str">
        <f>VLOOKUP($C63,改修数据_装备名基准全数据,18,0)</f>
        <v>長門改
陸奥改</v>
      </c>
      <c r="P63" s="844" t="str">
        <f>VLOOKUP($C63,改修数据_装备名基准全数据,19,0)</f>
        <v>長門改</v>
      </c>
      <c r="Q63" s="844" t="str">
        <f>VLOOKUP($C63,改修数据_装备名基准全数据,20,0)</f>
        <v>陸奥改</v>
      </c>
      <c r="R63" s="844" t="str">
        <f>VLOOKUP($C63,改修数据_装备名基准全数据,21,0)</f>
        <v>陸奥改</v>
      </c>
      <c r="S63" s="825" t="str">
        <f>IF(VLOOKUP($C63,改修数据_装备名基准全数据,22,0) &lt;&gt; "",VLOOKUP($C63,改修数据_装备名基准全数据,22,0),"")</f>
        <v>41cm連装砲</v>
      </c>
      <c r="T63" s="826" t="str">
        <f>IF(VLOOKUP($C63,改修数据_装备名基准全数据,23,0) &lt;&gt; "",VLOOKUP($C63,改修数据_装备名基准全数据,23,0),"")</f>
        <v/>
      </c>
      <c r="U63" s="827" t="str">
        <f>IF(VLOOKUP($C63,改修数据_装备名基准全数据,24,0) &lt;&gt; "",VLOOKUP($C63,改修数据_装备名基准全数据,24,0),"")</f>
        <v/>
      </c>
    </row>
    <row r="64" spans="2:21">
      <c r="B64" s="847"/>
      <c r="C64" s="845"/>
      <c r="D64" s="257" t="s">
        <v>1640</v>
      </c>
      <c r="E64" s="830"/>
      <c r="F64" s="832"/>
      <c r="G64" s="834"/>
      <c r="H64" s="836"/>
      <c r="I64" s="336" t="str">
        <f>VLOOKUP($C63,改修数据_装备名基准全数据,9,0)</f>
        <v>8/10</v>
      </c>
      <c r="J64" s="338" t="str">
        <f>VLOOKUP($C63,改修数据_装备名基准全数据,10,0)</f>
        <v>5/8</v>
      </c>
      <c r="K64" s="65">
        <f>VLOOKUP($C63,改修数据_装备名基准全数据,11,0)</f>
        <v>3</v>
      </c>
      <c r="L64" s="755"/>
      <c r="M64" s="755"/>
      <c r="N64" s="755"/>
      <c r="O64" s="755"/>
      <c r="P64" s="755"/>
      <c r="Q64" s="755"/>
      <c r="R64" s="755"/>
      <c r="S64" s="825"/>
      <c r="T64" s="826"/>
      <c r="U64" s="827"/>
    </row>
    <row r="65" spans="2:21">
      <c r="B65" s="847"/>
      <c r="C65" s="845"/>
      <c r="D65" s="257" t="s">
        <v>1641</v>
      </c>
      <c r="E65" s="830"/>
      <c r="F65" s="832"/>
      <c r="G65" s="834"/>
      <c r="H65" s="836"/>
      <c r="I65" s="336" t="str">
        <f>VLOOKUP($C63,改修数据_装备名基准全数据,12,0)</f>
        <v>-/-</v>
      </c>
      <c r="J65" s="338" t="str">
        <f>VLOOKUP($C63,改修数据_装备名基准全数据,13,0)</f>
        <v>-/-</v>
      </c>
      <c r="K65" s="65" t="str">
        <f>VLOOKUP($C63,改修数据_装备名基准全数据,14,0)</f>
        <v>-</v>
      </c>
      <c r="L65" s="755"/>
      <c r="M65" s="755"/>
      <c r="N65" s="755"/>
      <c r="O65" s="755"/>
      <c r="P65" s="755"/>
      <c r="Q65" s="755"/>
      <c r="R65" s="755"/>
      <c r="S65" s="825"/>
      <c r="T65" s="826"/>
      <c r="U65" s="827"/>
    </row>
    <row r="66" spans="2:21">
      <c r="B66" s="847"/>
      <c r="C66" s="845" t="s">
        <v>907</v>
      </c>
      <c r="D66" s="257" t="s">
        <v>1639</v>
      </c>
      <c r="E66" s="830">
        <f>VLOOKUP($C66,改修数据_装备名基准全数据,2,0)</f>
        <v>40</v>
      </c>
      <c r="F66" s="832">
        <f>VLOOKUP($C66,改修数据_装备名基准全数据,3,0)</f>
        <v>420</v>
      </c>
      <c r="G66" s="834">
        <f>VLOOKUP($C66,改修数据_装备名基准全数据,4,0)</f>
        <v>650</v>
      </c>
      <c r="H66" s="836">
        <f>VLOOKUP($C66,改修数据_装备名基准全数据,5,0)</f>
        <v>40</v>
      </c>
      <c r="I66" s="336" t="str">
        <f>VLOOKUP($C66,改修数据_装备名基准全数据,6,0)</f>
        <v>5/6</v>
      </c>
      <c r="J66" s="338" t="str">
        <f>VLOOKUP($C66,改修数据_装备名基准全数据,7,0)</f>
        <v>3/5</v>
      </c>
      <c r="K66" s="65">
        <f>VLOOKUP($C66,改修数据_装备名基准全数据,8,0)</f>
        <v>2</v>
      </c>
      <c r="L66" s="844" t="str">
        <f>VLOOKUP($C66,改修数据_装备名基准全数据,15,0)</f>
        <v>大和</v>
      </c>
      <c r="M66" s="844" t="str">
        <f>VLOOKUP($C66,改修数据_装备名基准全数据,16,0)</f>
        <v>大和</v>
      </c>
      <c r="N66" s="844" t="str">
        <f>VLOOKUP($C66,改修数据_装备名基准全数据,17,0)</f>
        <v>武蔵</v>
      </c>
      <c r="O66" s="844" t="str">
        <f>VLOOKUP($C66,改修数据_装备名基准全数据,18,0)</f>
        <v>武蔵</v>
      </c>
      <c r="P66" s="844" t="str">
        <f>VLOOKUP($C66,改修数据_装备名基准全数据,19,0)</f>
        <v>×</v>
      </c>
      <c r="Q66" s="844" t="str">
        <f>VLOOKUP($C66,改修数据_装备名基准全数据,20,0)</f>
        <v>×</v>
      </c>
      <c r="R66" s="844" t="str">
        <f>VLOOKUP($C66,改修数据_装备名基准全数据,21,0)</f>
        <v>×</v>
      </c>
      <c r="S66" s="825" t="str">
        <f>IF(VLOOKUP($C66,改修数据_装备名基准全数据,22,0) &lt;&gt; "",VLOOKUP($C66,改修数据_装备名基准全数据,22,0),"")</f>
        <v>41cm連装砲</v>
      </c>
      <c r="T66" s="826" t="str">
        <f>IF(VLOOKUP($C66,改修数据_装备名基准全数据,23,0) &lt;&gt; "",VLOOKUP($C66,改修数据_装备名基准全数据,23,0),"")</f>
        <v>46cm三連装砲★+5</v>
      </c>
      <c r="U66" s="827" t="str">
        <f>IF(VLOOKUP($C66,改修数据_装备名基准全数据,24,0) &lt;&gt; "",VLOOKUP($C66,改修数据_装备名基准全数据,24,0),"")</f>
        <v/>
      </c>
    </row>
    <row r="67" spans="2:21">
      <c r="B67" s="847"/>
      <c r="C67" s="845"/>
      <c r="D67" s="257" t="s">
        <v>1640</v>
      </c>
      <c r="E67" s="830"/>
      <c r="F67" s="832"/>
      <c r="G67" s="834"/>
      <c r="H67" s="836"/>
      <c r="I67" s="336" t="str">
        <f>VLOOKUP($C66,改修数据_装备名基准全数据,9,0)</f>
        <v>6/8</v>
      </c>
      <c r="J67" s="338" t="str">
        <f>VLOOKUP($C66,改修数据_装备名基准全数据,10,0)</f>
        <v>4/7</v>
      </c>
      <c r="K67" s="65">
        <f>VLOOKUP($C66,改修数据_装备名基准全数据,11,0)</f>
        <v>3</v>
      </c>
      <c r="L67" s="755"/>
      <c r="M67" s="755"/>
      <c r="N67" s="755"/>
      <c r="O67" s="755"/>
      <c r="P67" s="755"/>
      <c r="Q67" s="755"/>
      <c r="R67" s="755"/>
      <c r="S67" s="825"/>
      <c r="T67" s="826"/>
      <c r="U67" s="827"/>
    </row>
    <row r="68" spans="2:21">
      <c r="B68" s="847"/>
      <c r="C68" s="845"/>
      <c r="D68" s="257" t="s">
        <v>1641</v>
      </c>
      <c r="E68" s="830"/>
      <c r="F68" s="832"/>
      <c r="G68" s="834"/>
      <c r="H68" s="836"/>
      <c r="I68" s="336" t="str">
        <f>VLOOKUP($C66,改修数据_装备名基准全数据,12,0)</f>
        <v>12/18</v>
      </c>
      <c r="J68" s="338" t="str">
        <f>VLOOKUP($C66,改修数据_装备名基准全数据,13,0)</f>
        <v>8/14</v>
      </c>
      <c r="K68" s="65">
        <f>VLOOKUP($C66,改修数据_装备名基准全数据,14,0)</f>
        <v>4</v>
      </c>
      <c r="L68" s="755"/>
      <c r="M68" s="755"/>
      <c r="N68" s="755"/>
      <c r="O68" s="755"/>
      <c r="P68" s="755"/>
      <c r="Q68" s="755"/>
      <c r="R68" s="755"/>
      <c r="S68" s="825"/>
      <c r="T68" s="826"/>
      <c r="U68" s="827"/>
    </row>
    <row r="69" spans="2:21">
      <c r="B69" s="847"/>
      <c r="C69" s="845" t="s">
        <v>799</v>
      </c>
      <c r="D69" s="257" t="s">
        <v>1639</v>
      </c>
      <c r="E69" s="830">
        <f>VLOOKUP($C69,改修数据_装备名基准全数据,2,0)</f>
        <v>50</v>
      </c>
      <c r="F69" s="832">
        <f>VLOOKUP($C69,改修数据_装备名基准全数据,3,0)</f>
        <v>480</v>
      </c>
      <c r="G69" s="834">
        <f>VLOOKUP($C69,改修数据_装备名基准全数据,4,0)</f>
        <v>800</v>
      </c>
      <c r="H69" s="836">
        <f>VLOOKUP($C69,改修数据_装备名基准全数据,5,0)</f>
        <v>50</v>
      </c>
      <c r="I69" s="336" t="str">
        <f>VLOOKUP($C69,改修数据_装备名基准全数据,6,0)</f>
        <v>6/8</v>
      </c>
      <c r="J69" s="338" t="str">
        <f>VLOOKUP($C69,改修数据_装备名基准全数据,7,0)</f>
        <v>4/6</v>
      </c>
      <c r="K69" s="65">
        <f>VLOOKUP($C69,改修数据_装备名基准全数据,8,0)</f>
        <v>1</v>
      </c>
      <c r="L69" s="844" t="str">
        <f>VLOOKUP($C69,改修数据_装备名基准全数据,15,0)</f>
        <v>武蔵</v>
      </c>
      <c r="M69" s="844" t="str">
        <f>VLOOKUP($C69,改修数据_装备名基准全数据,16,0)</f>
        <v>武蔵</v>
      </c>
      <c r="N69" s="844" t="str">
        <f>VLOOKUP($C69,改修数据_装备名基准全数据,17,0)</f>
        <v>×</v>
      </c>
      <c r="O69" s="844" t="str">
        <f>VLOOKUP($C69,改修数据_装备名基准全数据,18,0)</f>
        <v>×</v>
      </c>
      <c r="P69" s="844" t="str">
        <f>VLOOKUP($C69,改修数据_装备名基准全数据,19,0)</f>
        <v>×</v>
      </c>
      <c r="Q69" s="844" t="str">
        <f>VLOOKUP($C69,改修数据_装备名基准全数据,20,0)</f>
        <v>大和</v>
      </c>
      <c r="R69" s="844" t="str">
        <f>VLOOKUP($C69,改修数据_装备名基准全数据,21,0)</f>
        <v>大和</v>
      </c>
      <c r="S69" s="825" t="str">
        <f>IF(VLOOKUP($C69,改修数据_装备名基准全数据,22,0) &lt;&gt; "",VLOOKUP($C69,改修数据_装备名基准全数据,22,0),"")</f>
        <v>同装備</v>
      </c>
      <c r="T69" s="826" t="str">
        <f>IF(VLOOKUP($C69,改修数据_装备名基准全数据,23,0) &lt;&gt; "",VLOOKUP($C69,改修数据_装备名基准全数据,23,0),"")</f>
        <v/>
      </c>
      <c r="U69" s="827" t="str">
        <f>IF(VLOOKUP($C69,改修数据_装备名基准全数据,24,0) &lt;&gt; "",VLOOKUP($C69,改修数据_装备名基准全数据,24,0),"")</f>
        <v/>
      </c>
    </row>
    <row r="70" spans="2:21">
      <c r="B70" s="847"/>
      <c r="C70" s="845"/>
      <c r="D70" s="257" t="s">
        <v>1640</v>
      </c>
      <c r="E70" s="830"/>
      <c r="F70" s="832"/>
      <c r="G70" s="834"/>
      <c r="H70" s="836"/>
      <c r="I70" s="336" t="str">
        <f>VLOOKUP($C69,改修数据_装备名基准全数据,9,0)</f>
        <v>8/10</v>
      </c>
      <c r="J70" s="338" t="str">
        <f>VLOOKUP($C69,改修数据_装备名基准全数据,10,0)</f>
        <v>5/8</v>
      </c>
      <c r="K70" s="65">
        <f>VLOOKUP($C69,改修数据_装备名基准全数据,11,0)</f>
        <v>2</v>
      </c>
      <c r="L70" s="755"/>
      <c r="M70" s="755"/>
      <c r="N70" s="755"/>
      <c r="O70" s="755"/>
      <c r="P70" s="755"/>
      <c r="Q70" s="755"/>
      <c r="R70" s="755"/>
      <c r="S70" s="825"/>
      <c r="T70" s="826"/>
      <c r="U70" s="827"/>
    </row>
    <row r="71" spans="2:21">
      <c r="B71" s="847"/>
      <c r="C71" s="845"/>
      <c r="D71" s="257" t="s">
        <v>1641</v>
      </c>
      <c r="E71" s="830"/>
      <c r="F71" s="832"/>
      <c r="G71" s="834"/>
      <c r="H71" s="836"/>
      <c r="I71" s="336" t="str">
        <f>VLOOKUP($C69,改修数据_装备名基准全数据,12,0)</f>
        <v>-/-</v>
      </c>
      <c r="J71" s="338" t="str">
        <f>VLOOKUP($C69,改修数据_装备名基准全数据,13,0)</f>
        <v>-/-</v>
      </c>
      <c r="K71" s="65" t="str">
        <f>VLOOKUP($C69,改修数据_装备名基准全数据,14,0)</f>
        <v>-</v>
      </c>
      <c r="L71" s="755"/>
      <c r="M71" s="755"/>
      <c r="N71" s="755"/>
      <c r="O71" s="755"/>
      <c r="P71" s="755"/>
      <c r="Q71" s="755"/>
      <c r="R71" s="755"/>
      <c r="S71" s="825"/>
      <c r="T71" s="826"/>
      <c r="U71" s="827"/>
    </row>
    <row r="72" spans="2:21" ht="13.5" customHeight="1">
      <c r="B72" s="847"/>
      <c r="C72" s="845" t="s">
        <v>918</v>
      </c>
      <c r="D72" s="257" t="s">
        <v>1639</v>
      </c>
      <c r="E72" s="830">
        <f>VLOOKUP($C72,改修数据_装备名基准全数据,2,0)</f>
        <v>50</v>
      </c>
      <c r="F72" s="832">
        <f>VLOOKUP($C72,改修数据_装备名基准全数据,3,0)</f>
        <v>550</v>
      </c>
      <c r="G72" s="834">
        <f>VLOOKUP($C72,改修数据_装备名基准全数据,4,0)</f>
        <v>950</v>
      </c>
      <c r="H72" s="836">
        <f>VLOOKUP($C72,改修数据_装备名基准全数据,5,0)</f>
        <v>80</v>
      </c>
      <c r="I72" s="336" t="str">
        <f>VLOOKUP($C72,改修数据_装备名基准全数据,6,0)</f>
        <v>7/9</v>
      </c>
      <c r="J72" s="338" t="str">
        <f>VLOOKUP($C72,改修数据_装备名基准全数据,7,0)</f>
        <v>5/7</v>
      </c>
      <c r="K72" s="65">
        <f>VLOOKUP($C72,改修数据_装备名基准全数据,8,0)</f>
        <v>2</v>
      </c>
      <c r="L72" s="844" t="str">
        <f>VLOOKUP($C72,改修数据_装备名基准全数据,15,0)</f>
        <v>×</v>
      </c>
      <c r="M72" s="844" t="str">
        <f>VLOOKUP($C72,改修数据_装备名基准全数据,16,0)</f>
        <v>大和改
武蔵改</v>
      </c>
      <c r="N72" s="844" t="str">
        <f>VLOOKUP($C72,改修数据_装备名基准全数据,17,0)</f>
        <v>大和改</v>
      </c>
      <c r="O72" s="844" t="str">
        <f>VLOOKUP($C72,改修数据_装备名基准全数据,18,0)</f>
        <v>武蔵改</v>
      </c>
      <c r="P72" s="844" t="str">
        <f>VLOOKUP($C72,改修数据_装备名基准全数据,19,0)</f>
        <v>×</v>
      </c>
      <c r="Q72" s="844" t="str">
        <f>VLOOKUP($C72,改修数据_装备名基准全数据,20,0)</f>
        <v>×</v>
      </c>
      <c r="R72" s="844" t="str">
        <f>VLOOKUP($C72,改修数据_装备名基准全数据,21,0)</f>
        <v>×</v>
      </c>
      <c r="S72" s="825" t="str">
        <f>IF(VLOOKUP($C72,改修数据_装备名基准全数据,22,0) &lt;&gt; "",VLOOKUP($C72,改修数据_装备名基准全数据,22,0),"")</f>
        <v>46cm三連装砲</v>
      </c>
      <c r="T72" s="826" t="str">
        <f>IF(VLOOKUP($C72,改修数据_装备名基准全数据,23,0) &lt;&gt; "",VLOOKUP($C72,改修数据_装备名基准全数据,23,0),"")</f>
        <v/>
      </c>
      <c r="U72" s="827" t="str">
        <f>IF(VLOOKUP($C72,改修数据_装备名基准全数据,24,0) &lt;&gt; "",VLOOKUP($C72,改修数据_装备名基准全数据,24,0),"")</f>
        <v/>
      </c>
    </row>
    <row r="73" spans="2:21">
      <c r="B73" s="847"/>
      <c r="C73" s="845"/>
      <c r="D73" s="257" t="s">
        <v>1640</v>
      </c>
      <c r="E73" s="830"/>
      <c r="F73" s="832"/>
      <c r="G73" s="834"/>
      <c r="H73" s="836"/>
      <c r="I73" s="336" t="str">
        <f>VLOOKUP($C72,改修数据_装备名基准全数据,9,0)</f>
        <v>10/15</v>
      </c>
      <c r="J73" s="338" t="str">
        <f>VLOOKUP($C72,改修数据_装备名基准全数据,10,0)</f>
        <v>7/10</v>
      </c>
      <c r="K73" s="65">
        <f>VLOOKUP($C72,改修数据_装备名基准全数据,11,0)</f>
        <v>3</v>
      </c>
      <c r="L73" s="755"/>
      <c r="M73" s="755"/>
      <c r="N73" s="755"/>
      <c r="O73" s="755"/>
      <c r="P73" s="755"/>
      <c r="Q73" s="755"/>
      <c r="R73" s="755"/>
      <c r="S73" s="825"/>
      <c r="T73" s="826"/>
      <c r="U73" s="827"/>
    </row>
    <row r="74" spans="2:21">
      <c r="B74" s="847"/>
      <c r="C74" s="859"/>
      <c r="D74" s="593" t="s">
        <v>1641</v>
      </c>
      <c r="E74" s="867"/>
      <c r="F74" s="868"/>
      <c r="G74" s="869"/>
      <c r="H74" s="870"/>
      <c r="I74" s="597" t="str">
        <f>VLOOKUP($C72,改修数据_装备名基准全数据,12,0)</f>
        <v>-/-</v>
      </c>
      <c r="J74" s="598" t="str">
        <f>VLOOKUP($C72,改修数据_装备名基准全数据,13,0)</f>
        <v>-/-</v>
      </c>
      <c r="K74" s="599" t="str">
        <f>VLOOKUP($C72,改修数据_装备名基准全数据,14,0)</f>
        <v>-</v>
      </c>
      <c r="L74" s="863"/>
      <c r="M74" s="863"/>
      <c r="N74" s="863"/>
      <c r="O74" s="863"/>
      <c r="P74" s="863"/>
      <c r="Q74" s="863"/>
      <c r="R74" s="863"/>
      <c r="S74" s="865"/>
      <c r="T74" s="866"/>
      <c r="U74" s="864"/>
    </row>
    <row r="75" spans="2:21">
      <c r="B75" s="847"/>
      <c r="C75" s="845" t="s">
        <v>3530</v>
      </c>
      <c r="D75" s="257" t="s">
        <v>1639</v>
      </c>
      <c r="E75" s="830">
        <f>VLOOKUP($C75,改修数据_装备名基准全数据,2,0)</f>
        <v>45</v>
      </c>
      <c r="F75" s="832">
        <f>VLOOKUP($C75,改修数据_装备名基准全数据,3,0)</f>
        <v>450</v>
      </c>
      <c r="G75" s="834">
        <f>VLOOKUP($C75,改修数据_装备名基准全数据,4,0)</f>
        <v>750</v>
      </c>
      <c r="H75" s="836">
        <f>VLOOKUP($C75,改修数据_装备名基准全数据,5,0)</f>
        <v>100</v>
      </c>
      <c r="I75" s="336" t="str">
        <f>VLOOKUP($C75,改修数据_装备名基准全数据,6,0)</f>
        <v>10/15</v>
      </c>
      <c r="J75" s="338" t="str">
        <f>VLOOKUP($C75,改修数据_装备名基准全数据,7,0)</f>
        <v>6/8</v>
      </c>
      <c r="K75" s="65" t="str">
        <f>VLOOKUP($C75,改修数据_装备名基准全数据,8,0)</f>
        <v>3</v>
      </c>
      <c r="L75" s="755" t="str">
        <f>VLOOKUP($C75,改修数据_装备名基准全数据,15,0)</f>
        <v>Iowa</v>
      </c>
      <c r="M75" s="755" t="str">
        <f>VLOOKUP($C75,改修数据_装备名基准全数据,16,0)</f>
        <v>Iowa</v>
      </c>
      <c r="N75" s="755" t="str">
        <f>VLOOKUP($C75,改修数据_装备名基准全数据,17,0)</f>
        <v>Iowa</v>
      </c>
      <c r="O75" s="755" t="str">
        <f>VLOOKUP($C75,改修数据_装备名基准全数据,18,0)</f>
        <v>Iowa</v>
      </c>
      <c r="P75" s="755" t="str">
        <f>VLOOKUP($C75,改修数据_装备名基准全数据,19,0)</f>
        <v>Iowa</v>
      </c>
      <c r="Q75" s="755" t="str">
        <f>VLOOKUP($C75,改修数据_装备名基准全数据,20,0)</f>
        <v>Iowa</v>
      </c>
      <c r="R75" s="755" t="str">
        <f>VLOOKUP($C75,改修数据_装备名基准全数据,21,0)</f>
        <v>Iowa</v>
      </c>
      <c r="S75" s="825" t="str">
        <f>IF(VLOOKUP($C75,改修数据_装备名基准全数据,22,0) &lt;&gt; "",VLOOKUP($C75,改修数据_装备名基准全数据,22,0),"")</f>
        <v>(初期)41cm連装砲
(★6)46cm三連装砲
(更新)32号対水上電探</v>
      </c>
      <c r="T75" s="826" t="str">
        <f>IF(VLOOKUP($C75,改修数据_装备名基准全数据,23,0) &lt;&gt; "",VLOOKUP($C75,改修数据_装备名基准全数据,23,0),"")</f>
        <v>16inch三連装砲 Mk.7＋GFCS</v>
      </c>
      <c r="U75" s="827" t="str">
        <f>IF(VLOOKUP($C75,改修数据_装备名基准全数据,24,0) &lt;&gt; "",VLOOKUP($C75,改修数据_装备名基准全数据,24,0),"")</f>
        <v/>
      </c>
    </row>
    <row r="76" spans="2:21">
      <c r="B76" s="847"/>
      <c r="C76" s="845"/>
      <c r="D76" s="257" t="s">
        <v>1640</v>
      </c>
      <c r="E76" s="830"/>
      <c r="F76" s="832"/>
      <c r="G76" s="834"/>
      <c r="H76" s="836"/>
      <c r="I76" s="336" t="str">
        <f>VLOOKUP($C75,改修数据_装备名基准全数据,9,0)</f>
        <v>16/24</v>
      </c>
      <c r="J76" s="338" t="str">
        <f>VLOOKUP($C75,改修数据_装备名基准全数据,10,0)</f>
        <v>8/12</v>
      </c>
      <c r="K76" s="65" t="str">
        <f>VLOOKUP($C75,改修数据_装备名基准全数据,11,0)</f>
        <v>3</v>
      </c>
      <c r="L76" s="755"/>
      <c r="M76" s="755"/>
      <c r="N76" s="755"/>
      <c r="O76" s="755"/>
      <c r="P76" s="755"/>
      <c r="Q76" s="755"/>
      <c r="R76" s="755"/>
      <c r="S76" s="825"/>
      <c r="T76" s="826"/>
      <c r="U76" s="827"/>
    </row>
    <row r="77" spans="2:21">
      <c r="B77" s="847"/>
      <c r="C77" s="845"/>
      <c r="D77" s="257" t="s">
        <v>1641</v>
      </c>
      <c r="E77" s="830"/>
      <c r="F77" s="832"/>
      <c r="G77" s="834"/>
      <c r="H77" s="836"/>
      <c r="I77" s="336" t="str">
        <f>VLOOKUP($C75,改修数据_装备名基准全数据,12,0)</f>
        <v>20/28</v>
      </c>
      <c r="J77" s="338" t="str">
        <f>VLOOKUP($C75,改修数据_装备名基准全数据,13,0)</f>
        <v>12/20</v>
      </c>
      <c r="K77" s="65" t="str">
        <f>VLOOKUP($C75,改修数据_装备名基准全数据,14,0)</f>
        <v>2</v>
      </c>
      <c r="L77" s="755"/>
      <c r="M77" s="755"/>
      <c r="N77" s="755"/>
      <c r="O77" s="755"/>
      <c r="P77" s="755"/>
      <c r="Q77" s="755"/>
      <c r="R77" s="755"/>
      <c r="S77" s="825"/>
      <c r="T77" s="826"/>
      <c r="U77" s="827"/>
    </row>
    <row r="78" spans="2:21" ht="13.5" customHeight="1">
      <c r="B78" s="847"/>
      <c r="C78" s="845" t="s">
        <v>3531</v>
      </c>
      <c r="D78" s="257" t="s">
        <v>1639</v>
      </c>
      <c r="E78" s="830">
        <f>VLOOKUP($C78,改修数据_装备名基准全数据,2,0)</f>
        <v>45</v>
      </c>
      <c r="F78" s="832">
        <f>VLOOKUP($C78,改修数据_装备名基准全数据,3,0)</f>
        <v>500</v>
      </c>
      <c r="G78" s="834">
        <f>VLOOKUP($C78,改修数据_装备名基准全数据,4,0)</f>
        <v>770</v>
      </c>
      <c r="H78" s="836">
        <f>VLOOKUP($C78,改修数据_装备名基准全数据,5,0)</f>
        <v>500</v>
      </c>
      <c r="I78" s="336" t="str">
        <f>VLOOKUP($C78,改修数据_装备名基准全数据,6,0)</f>
        <v>16/24</v>
      </c>
      <c r="J78" s="338" t="str">
        <f>VLOOKUP($C78,改修数据_装备名基准全数据,7,0)</f>
        <v>8/12</v>
      </c>
      <c r="K78" s="65" t="str">
        <f>VLOOKUP($C78,改修数据_装备名基准全数据,8,0)</f>
        <v>2</v>
      </c>
      <c r="L78" s="844" t="str">
        <f>VLOOKUP($C78,改修数据_装备名基准全数据,15,0)</f>
        <v>Iowa</v>
      </c>
      <c r="M78" s="844" t="str">
        <f>VLOOKUP($C78,改修数据_装备名基准全数据,16,0)</f>
        <v>×</v>
      </c>
      <c r="N78" s="844" t="str">
        <f>VLOOKUP($C78,改修数据_装备名基准全数据,17,0)</f>
        <v>×</v>
      </c>
      <c r="O78" s="844" t="str">
        <f>VLOOKUP($C78,改修数据_装备名基准全数据,18,0)</f>
        <v>×</v>
      </c>
      <c r="P78" s="844" t="str">
        <f>VLOOKUP($C78,改修数据_装备名基准全数据,19,0)</f>
        <v>Iowa</v>
      </c>
      <c r="Q78" s="844" t="str">
        <f>VLOOKUP($C78,改修数据_装备名基准全数据,20,0)</f>
        <v>Iowa</v>
      </c>
      <c r="R78" s="844" t="str">
        <f>VLOOKUP($C78,改修数据_装备名基准全数据,21,0)</f>
        <v>Iowa</v>
      </c>
      <c r="S78" s="825" t="str">
        <f>IF(VLOOKUP($C78,改修数据_装备名基准全数据,22,0) &lt;&gt; "",VLOOKUP($C78,改修数据_装备名基准全数据,22,0),"")</f>
        <v>(初期)22号対水上電探
(★6)32号対水上電探</v>
      </c>
      <c r="T78" s="826" t="str">
        <f>IF(VLOOKUP($C78,改修数据_装备名基准全数据,23,0) &lt;&gt; "",VLOOKUP($C78,改修数据_装备名基准全数据,23,0),"")</f>
        <v/>
      </c>
      <c r="U78" s="827" t="str">
        <f>IF(VLOOKUP($C78,改修数据_装备名基准全数据,24,0) &lt;&gt; "",VLOOKUP($C78,改修数据_装备名基准全数据,24,0),"")</f>
        <v/>
      </c>
    </row>
    <row r="79" spans="2:21">
      <c r="B79" s="847"/>
      <c r="C79" s="845"/>
      <c r="D79" s="257" t="s">
        <v>1640</v>
      </c>
      <c r="E79" s="830"/>
      <c r="F79" s="832"/>
      <c r="G79" s="834"/>
      <c r="H79" s="836"/>
      <c r="I79" s="336" t="str">
        <f>VLOOKUP($C78,改修数据_装备名基准全数据,9,0)</f>
        <v>16/24</v>
      </c>
      <c r="J79" s="338" t="str">
        <f>VLOOKUP($C78,改修数据_装备名基准全数据,10,0)</f>
        <v>8/16</v>
      </c>
      <c r="K79" s="65" t="str">
        <f>VLOOKUP($C78,改修数据_装备名基准全数据,11,0)</f>
        <v>2</v>
      </c>
      <c r="L79" s="755"/>
      <c r="M79" s="755"/>
      <c r="N79" s="755"/>
      <c r="O79" s="755"/>
      <c r="P79" s="755"/>
      <c r="Q79" s="755"/>
      <c r="R79" s="755"/>
      <c r="S79" s="825"/>
      <c r="T79" s="826"/>
      <c r="U79" s="827"/>
    </row>
    <row r="80" spans="2:21" ht="14.25" thickBot="1">
      <c r="B80" s="848"/>
      <c r="C80" s="849"/>
      <c r="D80" s="258" t="s">
        <v>1641</v>
      </c>
      <c r="E80" s="850"/>
      <c r="F80" s="851"/>
      <c r="G80" s="852"/>
      <c r="H80" s="853"/>
      <c r="I80" s="337" t="str">
        <f>VLOOKUP($C78,改修数据_装备名基准全数据,12,0)</f>
        <v>-/-</v>
      </c>
      <c r="J80" s="339" t="str">
        <f>VLOOKUP($C78,改修数据_装备名基准全数据,13,0)</f>
        <v>-/-</v>
      </c>
      <c r="K80" s="247" t="str">
        <f>VLOOKUP($C78,改修数据_装备名基准全数据,14,0)</f>
        <v>-</v>
      </c>
      <c r="L80" s="756"/>
      <c r="M80" s="756"/>
      <c r="N80" s="756"/>
      <c r="O80" s="756"/>
      <c r="P80" s="756"/>
      <c r="Q80" s="756"/>
      <c r="R80" s="756"/>
      <c r="S80" s="841"/>
      <c r="T80" s="842"/>
      <c r="U80" s="843"/>
    </row>
    <row r="81" spans="2:21" ht="13.5" customHeight="1">
      <c r="B81" s="846" t="s">
        <v>1907</v>
      </c>
      <c r="C81" s="856" t="s">
        <v>925</v>
      </c>
      <c r="D81" s="256" t="s">
        <v>1639</v>
      </c>
      <c r="E81" s="829">
        <f>VLOOKUP($C81,改修数据_装备名基准全数据,2,0)</f>
        <v>10</v>
      </c>
      <c r="F81" s="831">
        <f>VLOOKUP($C81,改修数据_装备名基准全数据,3,0)</f>
        <v>20</v>
      </c>
      <c r="G81" s="833">
        <f>VLOOKUP($C81,改修数据_装备名基准全数据,4,0)</f>
        <v>70</v>
      </c>
      <c r="H81" s="835">
        <f>VLOOKUP($C81,改修数据_装备名基准全数据,5,0)</f>
        <v>10</v>
      </c>
      <c r="I81" s="353" t="str">
        <f>VLOOKUP($C81,改修数据_装备名基准全数据,6,0)</f>
        <v>1/2</v>
      </c>
      <c r="J81" s="354" t="str">
        <f>VLOOKUP($C81,改修数据_装备名基准全数据,7,0)</f>
        <v>1/2</v>
      </c>
      <c r="K81" s="355">
        <f>VLOOKUP($C81,改修数据_装备名基准全数据,8,0)</f>
        <v>1</v>
      </c>
      <c r="L81" s="837" t="str">
        <f>VLOOKUP($C81,改修数据_装备名基准全数据,15,0)</f>
        <v>Roma</v>
      </c>
      <c r="M81" s="837" t="str">
        <f>VLOOKUP($C81,改修数据_装备名基准全数据,16,0)</f>
        <v>Littorio</v>
      </c>
      <c r="N81" s="837" t="str">
        <f>VLOOKUP($C81,改修数据_装备名基准全数据,17,0)</f>
        <v>Littorio</v>
      </c>
      <c r="O81" s="837" t="str">
        <f>VLOOKUP($C81,改修数据_装备名基准全数据,18,0)</f>
        <v>Littorio</v>
      </c>
      <c r="P81" s="837" t="str">
        <f>VLOOKUP($C81,改修数据_装备名基准全数据,19,0)</f>
        <v>Littorio
Roma</v>
      </c>
      <c r="Q81" s="837" t="str">
        <f>VLOOKUP($C81,改修数据_装备名基准全数据,20,0)</f>
        <v>Roma</v>
      </c>
      <c r="R81" s="837" t="str">
        <f>VLOOKUP($C81,改修数据_装备名基准全数据,21,0)</f>
        <v>Roma</v>
      </c>
      <c r="S81" s="838" t="str">
        <f>IF(VLOOKUP($C81,改修数据_装备名基准全数据,22,0) &lt;&gt; "",VLOOKUP($C81,改修数据_装备名基准全数据,22,0),"")</f>
        <v>10cm連装高角砲</v>
      </c>
      <c r="T81" s="839" t="str">
        <f>IF(VLOOKUP($C81,改修数据_装备名基准全数据,23,0) &lt;&gt; "",VLOOKUP($C81,改修数据_装备名基准全数据,23,0),"")</f>
        <v/>
      </c>
      <c r="U81" s="840" t="str">
        <f>IF(VLOOKUP($C81,改修数据_装备名基准全数据,24,0) &lt;&gt; "",VLOOKUP($C81,改修数据_装备名基准全数据,24,0),"")</f>
        <v/>
      </c>
    </row>
    <row r="82" spans="2:21">
      <c r="B82" s="854"/>
      <c r="C82" s="845"/>
      <c r="D82" s="257" t="s">
        <v>1640</v>
      </c>
      <c r="E82" s="830"/>
      <c r="F82" s="832"/>
      <c r="G82" s="834"/>
      <c r="H82" s="836"/>
      <c r="I82" s="336" t="str">
        <f>VLOOKUP($C81,改修数据_装备名基准全数据,9,0)</f>
        <v>2/3</v>
      </c>
      <c r="J82" s="338" t="str">
        <f>VLOOKUP($C81,改修数据_装备名基准全数据,10,0)</f>
        <v>1/2</v>
      </c>
      <c r="K82" s="65">
        <f>VLOOKUP($C81,改修数据_装备名基准全数据,11,0)</f>
        <v>2</v>
      </c>
      <c r="L82" s="755"/>
      <c r="M82" s="755"/>
      <c r="N82" s="755"/>
      <c r="O82" s="755"/>
      <c r="P82" s="755"/>
      <c r="Q82" s="755"/>
      <c r="R82" s="755"/>
      <c r="S82" s="825"/>
      <c r="T82" s="826"/>
      <c r="U82" s="827"/>
    </row>
    <row r="83" spans="2:21">
      <c r="B83" s="854"/>
      <c r="C83" s="845"/>
      <c r="D83" s="257" t="s">
        <v>1641</v>
      </c>
      <c r="E83" s="830"/>
      <c r="F83" s="832"/>
      <c r="G83" s="834"/>
      <c r="H83" s="836"/>
      <c r="I83" s="336" t="str">
        <f>VLOOKUP($C81,改修数据_装备名基准全数据,12,0)</f>
        <v>-/-</v>
      </c>
      <c r="J83" s="338" t="str">
        <f>VLOOKUP($C81,改修数据_装备名基准全数据,13,0)</f>
        <v>-/-</v>
      </c>
      <c r="K83" s="65" t="str">
        <f>VLOOKUP($C81,改修数据_装备名基准全数据,14,0)</f>
        <v>-</v>
      </c>
      <c r="L83" s="755"/>
      <c r="M83" s="755"/>
      <c r="N83" s="755"/>
      <c r="O83" s="755"/>
      <c r="P83" s="755"/>
      <c r="Q83" s="755"/>
      <c r="R83" s="755"/>
      <c r="S83" s="825"/>
      <c r="T83" s="826"/>
      <c r="U83" s="827"/>
    </row>
    <row r="84" spans="2:21" ht="13.5" customHeight="1">
      <c r="B84" s="854"/>
      <c r="C84" s="845" t="s">
        <v>801</v>
      </c>
      <c r="D84" s="257" t="s">
        <v>1639</v>
      </c>
      <c r="E84" s="830">
        <f>VLOOKUP($C84,改修数据_装备名基准全数据,2,0)</f>
        <v>10</v>
      </c>
      <c r="F84" s="832">
        <f>VLOOKUP($C84,改修数据_装备名基准全数据,3,0)</f>
        <v>60</v>
      </c>
      <c r="G84" s="834">
        <f>VLOOKUP($C84,改修数据_装备名基准全数据,4,0)</f>
        <v>90</v>
      </c>
      <c r="H84" s="836">
        <f>VLOOKUP($C84,改修数据_装备名基准全数据,5,0)</f>
        <v>0</v>
      </c>
      <c r="I84" s="336" t="str">
        <f>VLOOKUP($C84,改修数据_装备名基准全数据,6,0)</f>
        <v>2/2</v>
      </c>
      <c r="J84" s="338" t="str">
        <f>VLOOKUP($C84,改修数据_装备名基准全数据,7,0)</f>
        <v>1/2</v>
      </c>
      <c r="K84" s="65">
        <f>VLOOKUP($C84,改修数据_装备名基准全数据,8,0)</f>
        <v>0</v>
      </c>
      <c r="L84" s="844" t="str">
        <f>VLOOKUP($C84,改修数据_装备名基准全数据,15,0)</f>
        <v>阿賀野
 金剛</v>
      </c>
      <c r="M84" s="844" t="str">
        <f>VLOOKUP($C84,改修数据_装备名基准全数据,16,0)</f>
        <v>阿賀野
 金剛
山城</v>
      </c>
      <c r="N84" s="844" t="str">
        <f>VLOOKUP($C84,改修数据_装备名基准全数据,17,0)</f>
        <v>阿賀野
山城</v>
      </c>
      <c r="O84" s="844" t="str">
        <f>VLOOKUP($C84,改修数据_装备名基准全数据,18,0)</f>
        <v>山城</v>
      </c>
      <c r="P84" s="844" t="str">
        <f>VLOOKUP($C84,改修数据_装备名基准全数据,19,0)</f>
        <v>×</v>
      </c>
      <c r="Q84" s="844" t="str">
        <f>VLOOKUP($C84,改修数据_装备名基准全数据,20,0)</f>
        <v>×</v>
      </c>
      <c r="R84" s="844" t="str">
        <f>VLOOKUP($C84,改修数据_装备名基准全数据,21,0)</f>
        <v xml:space="preserve"> 金剛</v>
      </c>
      <c r="S84" s="825" t="str">
        <f>IF(VLOOKUP($C84,改修数据_装备名基准全数据,22,0) &lt;&gt; "",VLOOKUP($C84,改修数据_装备名基准全数据,22,0),"")</f>
        <v>同装備</v>
      </c>
      <c r="T84" s="826" t="str">
        <f>IF(VLOOKUP($C84,改修数据_装备名基准全数据,23,0) &lt;&gt; "",VLOOKUP($C84,改修数据_装备名基准全数据,23,0),"")</f>
        <v>15.2cm連装砲</v>
      </c>
      <c r="U84" s="827" t="str">
        <f>IF(VLOOKUP($C84,改修数据_装备名基准全数据,24,0) &lt;&gt; "",VLOOKUP($C84,改修数据_装备名基准全数据,24,0),"")</f>
        <v/>
      </c>
    </row>
    <row r="85" spans="2:21">
      <c r="B85" s="854"/>
      <c r="C85" s="845"/>
      <c r="D85" s="257" t="s">
        <v>1640</v>
      </c>
      <c r="E85" s="830"/>
      <c r="F85" s="832"/>
      <c r="G85" s="834"/>
      <c r="H85" s="836"/>
      <c r="I85" s="336" t="str">
        <f>VLOOKUP($C84,改修数据_装备名基准全数据,9,0)</f>
        <v>2/3</v>
      </c>
      <c r="J85" s="338" t="str">
        <f>VLOOKUP($C84,改修数据_装备名基准全数据,10,0)</f>
        <v>2/3</v>
      </c>
      <c r="K85" s="65">
        <f>VLOOKUP($C84,改修数据_装备名基准全数据,11,0)</f>
        <v>1</v>
      </c>
      <c r="L85" s="755"/>
      <c r="M85" s="755"/>
      <c r="N85" s="755"/>
      <c r="O85" s="755"/>
      <c r="P85" s="755"/>
      <c r="Q85" s="755"/>
      <c r="R85" s="755"/>
      <c r="S85" s="825"/>
      <c r="T85" s="826"/>
      <c r="U85" s="827"/>
    </row>
    <row r="86" spans="2:21">
      <c r="B86" s="854"/>
      <c r="C86" s="845"/>
      <c r="D86" s="257" t="s">
        <v>1641</v>
      </c>
      <c r="E86" s="830"/>
      <c r="F86" s="832"/>
      <c r="G86" s="834"/>
      <c r="H86" s="836"/>
      <c r="I86" s="336" t="str">
        <f>VLOOKUP($C84,改修数据_装备名基准全数据,12,0)</f>
        <v>3/4</v>
      </c>
      <c r="J86" s="338" t="str">
        <f>VLOOKUP($C84,改修数据_装备名基准全数据,13,0)</f>
        <v>3/5</v>
      </c>
      <c r="K86" s="65">
        <f>VLOOKUP($C84,改修数据_装备名基准全数据,14,0)</f>
        <v>2</v>
      </c>
      <c r="L86" s="755"/>
      <c r="M86" s="755"/>
      <c r="N86" s="755"/>
      <c r="O86" s="755"/>
      <c r="P86" s="755"/>
      <c r="Q86" s="755"/>
      <c r="R86" s="755"/>
      <c r="S86" s="825"/>
      <c r="T86" s="826"/>
      <c r="U86" s="827"/>
    </row>
    <row r="87" spans="2:21" ht="13.5" customHeight="1">
      <c r="B87" s="854"/>
      <c r="C87" s="845" t="s">
        <v>924</v>
      </c>
      <c r="D87" s="257" t="s">
        <v>1639</v>
      </c>
      <c r="E87" s="830">
        <f>VLOOKUP($C87,改修数据_装备名基准全数据,2,0)</f>
        <v>10</v>
      </c>
      <c r="F87" s="832">
        <f>VLOOKUP($C87,改修数据_装备名基准全数据,3,0)</f>
        <v>90</v>
      </c>
      <c r="G87" s="834">
        <f>VLOOKUP($C87,改修数据_装备名基准全数据,4,0)</f>
        <v>120</v>
      </c>
      <c r="H87" s="836">
        <f>VLOOKUP($C87,改修数据_装备名基准全数据,5,0)</f>
        <v>0</v>
      </c>
      <c r="I87" s="336" t="str">
        <f>VLOOKUP($C87,改修数据_装备名基准全数据,6,0)</f>
        <v>2/3</v>
      </c>
      <c r="J87" s="338" t="str">
        <f>VLOOKUP($C87,改修数据_装备名基准全数据,7,0)</f>
        <v>2/3</v>
      </c>
      <c r="K87" s="65">
        <f>VLOOKUP($C87,改修数据_装备名基准全数据,8,0)</f>
        <v>0</v>
      </c>
      <c r="L87" s="844" t="str">
        <f>VLOOKUP($C87,改修数据_装备名基准全数据,15,0)</f>
        <v>Littorio
Roma</v>
      </c>
      <c r="M87" s="844" t="str">
        <f>VLOOKUP($C87,改修数据_装备名基准全数据,16,0)</f>
        <v>Roma</v>
      </c>
      <c r="N87" s="844" t="str">
        <f>VLOOKUP($C87,改修数据_装备名基准全数据,17,0)</f>
        <v>Littorio</v>
      </c>
      <c r="O87" s="844" t="str">
        <f>VLOOKUP($C87,改修数据_装备名基准全数据,18,0)</f>
        <v>Littorio</v>
      </c>
      <c r="P87" s="844" t="str">
        <f>VLOOKUP($C87,改修数据_装备名基准全数据,19,0)</f>
        <v>Roma</v>
      </c>
      <c r="Q87" s="844" t="str">
        <f>VLOOKUP($C87,改修数据_装备名基准全数据,20,0)</f>
        <v>Roma</v>
      </c>
      <c r="R87" s="844" t="str">
        <f>VLOOKUP($C87,改修数据_装备名基准全数据,21,0)</f>
        <v>Littorio</v>
      </c>
      <c r="S87" s="825" t="str">
        <f>IF(VLOOKUP($C87,改修数据_装备名基准全数据,22,0) &lt;&gt; "",VLOOKUP($C87,改修数据_装备名基准全数据,22,0),"")</f>
        <v>15.5cm三連装砲</v>
      </c>
      <c r="T87" s="826" t="str">
        <f>IF(VLOOKUP($C87,改修数据_装备名基准全数据,23,0) &lt;&gt; "",VLOOKUP($C87,改修数据_装备名基准全数据,23,0),"")</f>
        <v/>
      </c>
      <c r="U87" s="827" t="str">
        <f>IF(VLOOKUP($C87,改修数据_装备名基准全数据,24,0) &lt;&gt; "",VLOOKUP($C87,改修数据_装备名基准全数据,24,0),"")</f>
        <v/>
      </c>
    </row>
    <row r="88" spans="2:21">
      <c r="B88" s="854"/>
      <c r="C88" s="845"/>
      <c r="D88" s="257" t="s">
        <v>1640</v>
      </c>
      <c r="E88" s="830"/>
      <c r="F88" s="832"/>
      <c r="G88" s="834"/>
      <c r="H88" s="836"/>
      <c r="I88" s="336" t="str">
        <f>VLOOKUP($C87,改修数据_装备名基准全数据,9,0)</f>
        <v>3/4</v>
      </c>
      <c r="J88" s="338" t="str">
        <f>VLOOKUP($C87,改修数据_装备名基准全数据,10,0)</f>
        <v>3/5</v>
      </c>
      <c r="K88" s="65">
        <f>VLOOKUP($C87,改修数据_装备名基准全数据,11,0)</f>
        <v>1</v>
      </c>
      <c r="L88" s="755"/>
      <c r="M88" s="755"/>
      <c r="N88" s="755"/>
      <c r="O88" s="755"/>
      <c r="P88" s="755"/>
      <c r="Q88" s="755"/>
      <c r="R88" s="755"/>
      <c r="S88" s="825"/>
      <c r="T88" s="826"/>
      <c r="U88" s="827"/>
    </row>
    <row r="89" spans="2:21" ht="14.25" thickBot="1">
      <c r="B89" s="855"/>
      <c r="C89" s="849"/>
      <c r="D89" s="258" t="s">
        <v>1641</v>
      </c>
      <c r="E89" s="850"/>
      <c r="F89" s="851"/>
      <c r="G89" s="852"/>
      <c r="H89" s="853"/>
      <c r="I89" s="337" t="str">
        <f>VLOOKUP($C87,改修数据_装备名基准全数据,12,0)</f>
        <v>-/-</v>
      </c>
      <c r="J89" s="339" t="str">
        <f>VLOOKUP($C87,改修数据_装备名基准全数据,13,0)</f>
        <v>-/-</v>
      </c>
      <c r="K89" s="247" t="str">
        <f>VLOOKUP($C87,改修数据_装备名基准全数据,14,0)</f>
        <v>-</v>
      </c>
      <c r="L89" s="756"/>
      <c r="M89" s="756"/>
      <c r="N89" s="756"/>
      <c r="O89" s="756"/>
      <c r="P89" s="756"/>
      <c r="Q89" s="756"/>
      <c r="R89" s="756"/>
      <c r="S89" s="841"/>
      <c r="T89" s="842"/>
      <c r="U89" s="843"/>
    </row>
    <row r="90" spans="2:21">
      <c r="B90" s="846" t="s">
        <v>1908</v>
      </c>
      <c r="C90" s="856" t="s">
        <v>803</v>
      </c>
      <c r="D90" s="256" t="s">
        <v>1639</v>
      </c>
      <c r="E90" s="829">
        <f>VLOOKUP($C90,改修数据_装备名基准全数据,2,0)</f>
        <v>50</v>
      </c>
      <c r="F90" s="831">
        <f>VLOOKUP($C90,改修数据_装备名基准全数据,3,0)</f>
        <v>70</v>
      </c>
      <c r="G90" s="833">
        <f>VLOOKUP($C90,改修数据_装备名基准全数据,4,0)</f>
        <v>60</v>
      </c>
      <c r="H90" s="835">
        <f>VLOOKUP($C90,改修数据_装备名基准全数据,5,0)</f>
        <v>20</v>
      </c>
      <c r="I90" s="353" t="str">
        <f>VLOOKUP($C90,改修数据_装备名基准全数据,6,0)</f>
        <v>1/2</v>
      </c>
      <c r="J90" s="354" t="str">
        <f>VLOOKUP($C90,改修数据_装备名基准全数据,7,0)</f>
        <v>1/1</v>
      </c>
      <c r="K90" s="355">
        <f>VLOOKUP($C90,改修数据_装备名基准全数据,8,0)</f>
        <v>0</v>
      </c>
      <c r="L90" s="837" t="str">
        <f>VLOOKUP($C90,改修数据_装备名基准全数据,15,0)</f>
        <v>叢雲</v>
      </c>
      <c r="M90" s="837" t="str">
        <f>VLOOKUP($C90,改修数据_装备名基准全数据,16,0)</f>
        <v>叢雲</v>
      </c>
      <c r="N90" s="837" t="str">
        <f>VLOOKUP($C90,改修数据_装备名基准全数据,17,0)</f>
        <v>叢雲</v>
      </c>
      <c r="O90" s="837" t="str">
        <f>VLOOKUP($C90,改修数据_装备名基准全数据,18,0)</f>
        <v>×</v>
      </c>
      <c r="P90" s="837" t="str">
        <f>VLOOKUP($C90,改修数据_装备名基准全数据,19,0)</f>
        <v>吹雪</v>
      </c>
      <c r="Q90" s="837" t="str">
        <f>VLOOKUP($C90,改修数据_装备名基准全数据,20,0)</f>
        <v>吹雪</v>
      </c>
      <c r="R90" s="837" t="str">
        <f>VLOOKUP($C90,改修数据_装备名基准全数据,21,0)</f>
        <v>吹雪</v>
      </c>
      <c r="S90" s="838" t="str">
        <f>IF(VLOOKUP($C90,改修数据_装备名基准全数据,22,0) &lt;&gt; "",VLOOKUP($C90,改修数据_装备名基准全数据,22,0),"")</f>
        <v>同装備</v>
      </c>
      <c r="T90" s="839" t="str">
        <f>IF(VLOOKUP($C90,改修数据_装备名基准全数据,23,0) &lt;&gt; "",VLOOKUP($C90,改修数据_装备名基准全数据,23,0),"")</f>
        <v>61cm三連装(酸素)魚雷</v>
      </c>
      <c r="U90" s="840" t="str">
        <f>IF(VLOOKUP($C90,改修数据_装备名基准全数据,24,0) &lt;&gt; "",VLOOKUP($C90,改修数据_装备名基准全数据,24,0),"")</f>
        <v>吹雪改二不可</v>
      </c>
    </row>
    <row r="91" spans="2:21">
      <c r="B91" s="854"/>
      <c r="C91" s="845"/>
      <c r="D91" s="257" t="s">
        <v>1640</v>
      </c>
      <c r="E91" s="830"/>
      <c r="F91" s="832"/>
      <c r="G91" s="834"/>
      <c r="H91" s="836"/>
      <c r="I91" s="336" t="str">
        <f>VLOOKUP($C90,改修数据_装备名基准全数据,9,0)</f>
        <v>2/3</v>
      </c>
      <c r="J91" s="338" t="str">
        <f>VLOOKUP($C90,改修数据_装备名基准全数据,10,0)</f>
        <v>1/2</v>
      </c>
      <c r="K91" s="65">
        <f>VLOOKUP($C90,改修数据_装备名基准全数据,11,0)</f>
        <v>1</v>
      </c>
      <c r="L91" s="755"/>
      <c r="M91" s="755"/>
      <c r="N91" s="755"/>
      <c r="O91" s="755"/>
      <c r="P91" s="755"/>
      <c r="Q91" s="755"/>
      <c r="R91" s="755"/>
      <c r="S91" s="825"/>
      <c r="T91" s="826"/>
      <c r="U91" s="827"/>
    </row>
    <row r="92" spans="2:21">
      <c r="B92" s="854"/>
      <c r="C92" s="845"/>
      <c r="D92" s="257" t="s">
        <v>1641</v>
      </c>
      <c r="E92" s="830"/>
      <c r="F92" s="832"/>
      <c r="G92" s="834"/>
      <c r="H92" s="836"/>
      <c r="I92" s="336" t="str">
        <f>VLOOKUP($C90,改修数据_装备名基准全数据,12,0)</f>
        <v>3/5</v>
      </c>
      <c r="J92" s="338" t="str">
        <f>VLOOKUP($C90,改修数据_装备名基准全数据,13,0)</f>
        <v>2/4</v>
      </c>
      <c r="K92" s="65">
        <f>VLOOKUP($C90,改修数据_装备名基准全数据,14,0)</f>
        <v>2</v>
      </c>
      <c r="L92" s="755"/>
      <c r="M92" s="755"/>
      <c r="N92" s="755"/>
      <c r="O92" s="755"/>
      <c r="P92" s="755"/>
      <c r="Q92" s="755"/>
      <c r="R92" s="755"/>
      <c r="S92" s="825"/>
      <c r="T92" s="826"/>
      <c r="U92" s="827"/>
    </row>
    <row r="93" spans="2:21">
      <c r="B93" s="854"/>
      <c r="C93" s="845" t="s">
        <v>915</v>
      </c>
      <c r="D93" s="257" t="s">
        <v>1639</v>
      </c>
      <c r="E93" s="830">
        <f>VLOOKUP($C93,改修数据_装备名基准全数据,2,0)</f>
        <v>60</v>
      </c>
      <c r="F93" s="832">
        <f>VLOOKUP($C93,改修数据_装备名基准全数据,3,0)</f>
        <v>90</v>
      </c>
      <c r="G93" s="834">
        <f>VLOOKUP($C93,改修数据_装备名基准全数据,4,0)</f>
        <v>60</v>
      </c>
      <c r="H93" s="836">
        <f>VLOOKUP($C93,改修数据_装备名基准全数据,5,0)</f>
        <v>20</v>
      </c>
      <c r="I93" s="336" t="str">
        <f>VLOOKUP($C93,改修数据_装备名基准全数据,6,0)</f>
        <v>1/2</v>
      </c>
      <c r="J93" s="338" t="str">
        <f>VLOOKUP($C93,改修数据_装备名基准全数据,7,0)</f>
        <v>1/1</v>
      </c>
      <c r="K93" s="65">
        <f>VLOOKUP($C93,改修数据_装备名基准全数据,8,0)</f>
        <v>0</v>
      </c>
      <c r="L93" s="844" t="str">
        <f>VLOOKUP($C93,改修数据_装备名基准全数据,15,0)</f>
        <v>×</v>
      </c>
      <c r="M93" s="844" t="str">
        <f>VLOOKUP($C93,改修数据_装备名基准全数据,16,0)</f>
        <v>×</v>
      </c>
      <c r="N93" s="844" t="str">
        <f>VLOOKUP($C93,改修数据_装备名基准全数据,17,0)</f>
        <v>×</v>
      </c>
      <c r="O93" s="844" t="str">
        <f>VLOOKUP($C93,改修数据_装备名基准全数据,18,0)</f>
        <v>×</v>
      </c>
      <c r="P93" s="844" t="str">
        <f>VLOOKUP($C93,改修数据_装备名基准全数据,19,0)</f>
        <v>吹雪改二</v>
      </c>
      <c r="Q93" s="844" t="str">
        <f>VLOOKUP($C93,改修数据_装备名基准全数据,20,0)</f>
        <v>吹雪改二</v>
      </c>
      <c r="R93" s="844" t="str">
        <f>VLOOKUP($C93,改修数据_装备名基准全数据,21,0)</f>
        <v>吹雪改二</v>
      </c>
      <c r="S93" s="825" t="str">
        <f>IF(VLOOKUP($C93,改修数据_装备名基准全数据,22,0) &lt;&gt; "",VLOOKUP($C93,改修数据_装备名基准全数据,22,0),"")</f>
        <v>(消费)61cm三連装魚雷
(更新)61cm四連装魚雷</v>
      </c>
      <c r="T93" s="826" t="str">
        <f>IF(VLOOKUP($C93,改修数据_装备名基准全数据,23,0) &lt;&gt; "",VLOOKUP($C93,改修数据_装备名基准全数据,23,0),"")</f>
        <v>61cm四連装(酸素)魚雷★+5</v>
      </c>
      <c r="U93" s="827" t="str">
        <f>IF(VLOOKUP($C93,改修数据_装备名基准全数据,24,0) &lt;&gt; "",VLOOKUP($C93,改修数据_装备名基准全数据,24,0),"")</f>
        <v/>
      </c>
    </row>
    <row r="94" spans="2:21">
      <c r="B94" s="854"/>
      <c r="C94" s="845"/>
      <c r="D94" s="257" t="s">
        <v>1640</v>
      </c>
      <c r="E94" s="830"/>
      <c r="F94" s="832"/>
      <c r="G94" s="834"/>
      <c r="H94" s="836"/>
      <c r="I94" s="336" t="str">
        <f>VLOOKUP($C93,改修数据_装备名基准全数据,9,0)</f>
        <v>3/5</v>
      </c>
      <c r="J94" s="338" t="str">
        <f>VLOOKUP($C93,改修数据_装备名基准全数据,10,0)</f>
        <v>1/3</v>
      </c>
      <c r="K94" s="65">
        <f>VLOOKUP($C93,改修数据_装备名基准全数据,11,0)</f>
        <v>1</v>
      </c>
      <c r="L94" s="755"/>
      <c r="M94" s="755"/>
      <c r="N94" s="755"/>
      <c r="O94" s="755"/>
      <c r="P94" s="755"/>
      <c r="Q94" s="755"/>
      <c r="R94" s="755"/>
      <c r="S94" s="825"/>
      <c r="T94" s="826"/>
      <c r="U94" s="827"/>
    </row>
    <row r="95" spans="2:21">
      <c r="B95" s="854"/>
      <c r="C95" s="845"/>
      <c r="D95" s="257" t="s">
        <v>1641</v>
      </c>
      <c r="E95" s="830"/>
      <c r="F95" s="832"/>
      <c r="G95" s="834"/>
      <c r="H95" s="836"/>
      <c r="I95" s="336" t="str">
        <f>VLOOKUP($C93,改修数据_装备名基准全数据,12,0)</f>
        <v>4/8</v>
      </c>
      <c r="J95" s="338" t="str">
        <f>VLOOKUP($C93,改修数据_装备名基准全数据,13,0)</f>
        <v>3/6</v>
      </c>
      <c r="K95" s="65">
        <f>VLOOKUP($C93,改修数据_装备名基准全数据,14,0)</f>
        <v>2</v>
      </c>
      <c r="L95" s="755"/>
      <c r="M95" s="755"/>
      <c r="N95" s="755"/>
      <c r="O95" s="755"/>
      <c r="P95" s="755"/>
      <c r="Q95" s="755"/>
      <c r="R95" s="755"/>
      <c r="S95" s="825"/>
      <c r="T95" s="826"/>
      <c r="U95" s="827"/>
    </row>
    <row r="96" spans="2:21">
      <c r="B96" s="854"/>
      <c r="C96" s="845" t="s">
        <v>804</v>
      </c>
      <c r="D96" s="257" t="s">
        <v>1639</v>
      </c>
      <c r="E96" s="830">
        <f>VLOOKUP($C96,改修数据_装备名基准全数据,2,0)</f>
        <v>70</v>
      </c>
      <c r="F96" s="832">
        <f>VLOOKUP($C96,改修数据_装备名基准全数据,3,0)</f>
        <v>100</v>
      </c>
      <c r="G96" s="834">
        <f>VLOOKUP($C96,改修数据_装备名基准全数据,4,0)</f>
        <v>70</v>
      </c>
      <c r="H96" s="836">
        <f>VLOOKUP($C96,改修数据_装备名基准全数据,5,0)</f>
        <v>20</v>
      </c>
      <c r="I96" s="336" t="str">
        <f>VLOOKUP($C96,改修数据_装备名基准全数据,6,0)</f>
        <v>1/2</v>
      </c>
      <c r="J96" s="338" t="str">
        <f>VLOOKUP($C96,改修数据_装备名基准全数据,7,0)</f>
        <v>1/2</v>
      </c>
      <c r="K96" s="65">
        <f>VLOOKUP($C96,改修数据_装备名基准全数据,8,0)</f>
        <v>0</v>
      </c>
      <c r="L96" s="844" t="str">
        <f>VLOOKUP($C96,改修数据_装备名基准全数据,15,0)</f>
        <v>〇</v>
      </c>
      <c r="M96" s="844" t="str">
        <f>VLOOKUP($C96,改修数据_装备名基准全数据,16,0)</f>
        <v>〇</v>
      </c>
      <c r="N96" s="844" t="str">
        <f>VLOOKUP($C96,改修数据_装备名基准全数据,17,0)</f>
        <v>〇</v>
      </c>
      <c r="O96" s="844" t="str">
        <f>VLOOKUP($C96,改修数据_装备名基准全数据,18,0)</f>
        <v>×</v>
      </c>
      <c r="P96" s="844" t="str">
        <f>VLOOKUP($C96,改修数据_装备名基准全数据,19,0)</f>
        <v>×</v>
      </c>
      <c r="Q96" s="844" t="str">
        <f>VLOOKUP($C96,改修数据_装备名基准全数据,20,0)</f>
        <v>〇</v>
      </c>
      <c r="R96" s="844" t="str">
        <f>VLOOKUP($C96,改修数据_装备名基准全数据,21,0)</f>
        <v>〇</v>
      </c>
      <c r="S96" s="825" t="str">
        <f>IF(VLOOKUP($C96,改修数据_装备名基准全数据,22,0) &lt;&gt; "",VLOOKUP($C96,改修数据_装备名基准全数据,22,0),"")</f>
        <v>同装備</v>
      </c>
      <c r="T96" s="826" t="str">
        <f>IF(VLOOKUP($C96,改修数据_装备名基准全数据,23,0) &lt;&gt; "",VLOOKUP($C96,改修数据_装备名基准全数据,23,0),"")</f>
        <v>61cm四連装(酸素)魚雷★+3</v>
      </c>
      <c r="U96" s="827" t="str">
        <f>IF(VLOOKUP($C96,改修数据_装备名基准全数据,24,0) &lt;&gt; "",VLOOKUP($C96,改修数据_装备名基准全数据,24,0),"")</f>
        <v/>
      </c>
    </row>
    <row r="97" spans="2:21">
      <c r="B97" s="854"/>
      <c r="C97" s="845"/>
      <c r="D97" s="257" t="s">
        <v>1640</v>
      </c>
      <c r="E97" s="830"/>
      <c r="F97" s="832"/>
      <c r="G97" s="834"/>
      <c r="H97" s="836"/>
      <c r="I97" s="336" t="str">
        <f>VLOOKUP($C96,改修数据_装备名基准全数据,9,0)</f>
        <v>2/3</v>
      </c>
      <c r="J97" s="338" t="str">
        <f>VLOOKUP($C96,改修数据_装备名基准全数据,10,0)</f>
        <v>1/2</v>
      </c>
      <c r="K97" s="65">
        <f>VLOOKUP($C96,改修数据_装备名基准全数据,11,0)</f>
        <v>1</v>
      </c>
      <c r="L97" s="755"/>
      <c r="M97" s="755"/>
      <c r="N97" s="755"/>
      <c r="O97" s="755"/>
      <c r="P97" s="755"/>
      <c r="Q97" s="755"/>
      <c r="R97" s="755"/>
      <c r="S97" s="825"/>
      <c r="T97" s="826"/>
      <c r="U97" s="827"/>
    </row>
    <row r="98" spans="2:21">
      <c r="B98" s="854"/>
      <c r="C98" s="845"/>
      <c r="D98" s="257" t="s">
        <v>1641</v>
      </c>
      <c r="E98" s="830"/>
      <c r="F98" s="832"/>
      <c r="G98" s="834"/>
      <c r="H98" s="836"/>
      <c r="I98" s="336" t="str">
        <f>VLOOKUP($C96,改修数据_装备名基准全数据,12,0)</f>
        <v>3/5</v>
      </c>
      <c r="J98" s="338" t="str">
        <f>VLOOKUP($C96,改修数据_装备名基准全数据,13,0)</f>
        <v>3/6</v>
      </c>
      <c r="K98" s="65">
        <f>VLOOKUP($C96,改修数据_装备名基准全数据,14,0)</f>
        <v>2</v>
      </c>
      <c r="L98" s="755"/>
      <c r="M98" s="755"/>
      <c r="N98" s="755"/>
      <c r="O98" s="755"/>
      <c r="P98" s="755"/>
      <c r="Q98" s="755"/>
      <c r="R98" s="755"/>
      <c r="S98" s="825"/>
      <c r="T98" s="826"/>
      <c r="U98" s="827"/>
    </row>
    <row r="99" spans="2:21" ht="13.5" customHeight="1">
      <c r="B99" s="854"/>
      <c r="C99" s="845" t="s">
        <v>805</v>
      </c>
      <c r="D99" s="257" t="s">
        <v>1639</v>
      </c>
      <c r="E99" s="830">
        <f>VLOOKUP($C99,改修数据_装备名基准全数据,2,0)</f>
        <v>80</v>
      </c>
      <c r="F99" s="832">
        <f>VLOOKUP($C99,改修数据_装备名基准全数据,3,0)</f>
        <v>120</v>
      </c>
      <c r="G99" s="834">
        <f>VLOOKUP($C99,改修数据_装备名基准全数据,4,0)</f>
        <v>80</v>
      </c>
      <c r="H99" s="836">
        <f>VLOOKUP($C99,改修数据_装备名基准全数据,5,0)</f>
        <v>20</v>
      </c>
      <c r="I99" s="336" t="str">
        <f>VLOOKUP($C99,改修数据_装备名基准全数据,6,0)</f>
        <v>2/3</v>
      </c>
      <c r="J99" s="338" t="str">
        <f>VLOOKUP($C99,改修数据_装备名基准全数据,7,0)</f>
        <v>1/2</v>
      </c>
      <c r="K99" s="65">
        <f>VLOOKUP($C99,改修数据_装备名基准全数据,8,0)</f>
        <v>0</v>
      </c>
      <c r="L99" s="844" t="str">
        <f>VLOOKUP($C99,改修数据_装备名基准全数据,15,0)</f>
        <v>大井
北上</v>
      </c>
      <c r="M99" s="844" t="str">
        <f>VLOOKUP($C99,改修数据_装备名基准全数据,16,0)</f>
        <v>大井
北上</v>
      </c>
      <c r="N99" s="844" t="str">
        <f>VLOOKUP($C99,改修数据_装备名基准全数据,17,0)</f>
        <v>大井
北上</v>
      </c>
      <c r="O99" s="844" t="str">
        <f>VLOOKUP($C99,改修数据_装备名基准全数据,18,0)</f>
        <v>大井
北上</v>
      </c>
      <c r="P99" s="844" t="str">
        <f>VLOOKUP($C99,改修数据_装备名基准全数据,19,0)</f>
        <v>大井
北上</v>
      </c>
      <c r="Q99" s="844" t="str">
        <f>VLOOKUP($C99,改修数据_装备名基准全数据,20,0)</f>
        <v>大井
北上</v>
      </c>
      <c r="R99" s="844" t="str">
        <f>VLOOKUP($C99,改修数据_装备名基准全数据,21,0)</f>
        <v>大井
北上</v>
      </c>
      <c r="S99" s="825" t="str">
        <f>IF(VLOOKUP($C99,改修数据_装备名基准全数据,22,0) &lt;&gt; "",VLOOKUP($C99,改修数据_装备名基准全数据,22,0),"")</f>
        <v>同装備</v>
      </c>
      <c r="T99" s="826" t="str">
        <f>IF(VLOOKUP($C99,改修数据_装备名基准全数据,23,0) &lt;&gt; "",VLOOKUP($C99,改修数据_装备名基准全数据,23,0),"")</f>
        <v>61cm五連装(酸素)魚雷</v>
      </c>
      <c r="U99" s="827" t="str">
        <f>IF(VLOOKUP($C99,改修数据_装备名基准全数据,24,0) &lt;&gt; "",VLOOKUP($C99,改修数据_装备名基准全数据,24,0),"")</f>
        <v/>
      </c>
    </row>
    <row r="100" spans="2:21">
      <c r="B100" s="854"/>
      <c r="C100" s="845"/>
      <c r="D100" s="257" t="s">
        <v>1640</v>
      </c>
      <c r="E100" s="830"/>
      <c r="F100" s="832"/>
      <c r="G100" s="834"/>
      <c r="H100" s="836"/>
      <c r="I100" s="336" t="str">
        <f>VLOOKUP($C99,改修数据_装备名基准全数据,9,0)</f>
        <v>4/8</v>
      </c>
      <c r="J100" s="338" t="str">
        <f>VLOOKUP($C99,改修数据_装备名基准全数据,10,0)</f>
        <v>2/4</v>
      </c>
      <c r="K100" s="65">
        <f>VLOOKUP($C99,改修数据_装备名基准全数据,11,0)</f>
        <v>1</v>
      </c>
      <c r="L100" s="755"/>
      <c r="M100" s="755"/>
      <c r="N100" s="755"/>
      <c r="O100" s="755"/>
      <c r="P100" s="755"/>
      <c r="Q100" s="755"/>
      <c r="R100" s="755"/>
      <c r="S100" s="825"/>
      <c r="T100" s="826"/>
      <c r="U100" s="827"/>
    </row>
    <row r="101" spans="2:21">
      <c r="B101" s="854"/>
      <c r="C101" s="845"/>
      <c r="D101" s="257" t="s">
        <v>1641</v>
      </c>
      <c r="E101" s="830"/>
      <c r="F101" s="832"/>
      <c r="G101" s="834"/>
      <c r="H101" s="836"/>
      <c r="I101" s="336" t="str">
        <f>VLOOKUP($C99,改修数据_装备名基准全数据,12,0)</f>
        <v>5/10</v>
      </c>
      <c r="J101" s="338" t="str">
        <f>VLOOKUP($C99,改修数据_装备名基准全数据,13,0)</f>
        <v>5/11</v>
      </c>
      <c r="K101" s="65">
        <f>VLOOKUP($C99,改修数据_装备名基准全数据,14,0)</f>
        <v>3</v>
      </c>
      <c r="L101" s="755"/>
      <c r="M101" s="755"/>
      <c r="N101" s="755"/>
      <c r="O101" s="755"/>
      <c r="P101" s="755"/>
      <c r="Q101" s="755"/>
      <c r="R101" s="755"/>
      <c r="S101" s="825"/>
      <c r="T101" s="826"/>
      <c r="U101" s="827"/>
    </row>
    <row r="102" spans="2:21">
      <c r="B102" s="854"/>
      <c r="C102" s="845" t="s">
        <v>848</v>
      </c>
      <c r="D102" s="257" t="s">
        <v>1639</v>
      </c>
      <c r="E102" s="830">
        <f>VLOOKUP($C102,改修数据_装备名基准全数据,2,0)</f>
        <v>100</v>
      </c>
      <c r="F102" s="832">
        <f>VLOOKUP($C102,改修数据_装备名基准全数据,3,0)</f>
        <v>150</v>
      </c>
      <c r="G102" s="834">
        <f>VLOOKUP($C102,改修数据_装备名基准全数据,4,0)</f>
        <v>90</v>
      </c>
      <c r="H102" s="836">
        <f>VLOOKUP($C102,改修数据_装备名基准全数据,5,0)</f>
        <v>30</v>
      </c>
      <c r="I102" s="336" t="str">
        <f>VLOOKUP($C102,改修数据_装备名基准全数据,6,0)</f>
        <v>3/4</v>
      </c>
      <c r="J102" s="338" t="str">
        <f>VLOOKUP($C102,改修数据_装备名基准全数据,7,0)</f>
        <v>3/5</v>
      </c>
      <c r="K102" s="65">
        <f>VLOOKUP($C102,改修数据_装备名基准全数据,8,0)</f>
        <v>0</v>
      </c>
      <c r="L102" s="844" t="str">
        <f>VLOOKUP($C102,改修数据_装备名基准全数据,15,0)</f>
        <v>×</v>
      </c>
      <c r="M102" s="844" t="str">
        <f>VLOOKUP($C102,改修数据_装备名基准全数据,16,0)</f>
        <v>×</v>
      </c>
      <c r="N102" s="844" t="str">
        <f>VLOOKUP($C102,改修数据_装备名基准全数据,17,0)</f>
        <v>×</v>
      </c>
      <c r="O102" s="844" t="str">
        <f>VLOOKUP($C102,改修数据_装备名基准全数据,18,0)</f>
        <v>島風</v>
      </c>
      <c r="P102" s="844" t="str">
        <f>VLOOKUP($C102,改修数据_装备名基准全数据,19,0)</f>
        <v>島風</v>
      </c>
      <c r="Q102" s="844" t="str">
        <f>VLOOKUP($C102,改修数据_装备名基准全数据,20,0)</f>
        <v>×</v>
      </c>
      <c r="R102" s="844" t="str">
        <f>VLOOKUP($C102,改修数据_装备名基准全数据,21,0)</f>
        <v>×</v>
      </c>
      <c r="S102" s="825" t="str">
        <f>IF(VLOOKUP($C102,改修数据_装备名基准全数据,22,0) &lt;&gt; "",VLOOKUP($C102,改修数据_装备名基准全数据,22,0),"")</f>
        <v>同装備</v>
      </c>
      <c r="T102" s="826" t="str">
        <f>IF(VLOOKUP($C102,改修数据_装备名基准全数据,23,0) &lt;&gt; "",VLOOKUP($C102,改修数据_装备名基准全数据,23,0),"")</f>
        <v/>
      </c>
      <c r="U102" s="827" t="str">
        <f>IF(VLOOKUP($C102,改修数据_装备名基准全数据,24,0) &lt;&gt; "",VLOOKUP($C102,改修数据_装备名基准全数据,24,0),"")</f>
        <v/>
      </c>
    </row>
    <row r="103" spans="2:21">
      <c r="B103" s="854"/>
      <c r="C103" s="845"/>
      <c r="D103" s="257" t="s">
        <v>1640</v>
      </c>
      <c r="E103" s="830"/>
      <c r="F103" s="832"/>
      <c r="G103" s="834"/>
      <c r="H103" s="836"/>
      <c r="I103" s="336" t="str">
        <f>VLOOKUP($C102,改修数据_装备名基准全数据,9,0)</f>
        <v>5/9</v>
      </c>
      <c r="J103" s="338" t="str">
        <f>VLOOKUP($C102,改修数据_装备名基准全数据,10,0)</f>
        <v>3/7</v>
      </c>
      <c r="K103" s="65">
        <f>VLOOKUP($C102,改修数据_装备名基准全数据,11,0)</f>
        <v>1</v>
      </c>
      <c r="L103" s="755"/>
      <c r="M103" s="755"/>
      <c r="N103" s="755"/>
      <c r="O103" s="755"/>
      <c r="P103" s="755"/>
      <c r="Q103" s="755"/>
      <c r="R103" s="755"/>
      <c r="S103" s="825"/>
      <c r="T103" s="826"/>
      <c r="U103" s="827"/>
    </row>
    <row r="104" spans="2:21" ht="14.25" thickBot="1">
      <c r="B104" s="854"/>
      <c r="C104" s="849"/>
      <c r="D104" s="258" t="s">
        <v>1641</v>
      </c>
      <c r="E104" s="850"/>
      <c r="F104" s="851"/>
      <c r="G104" s="852"/>
      <c r="H104" s="853"/>
      <c r="I104" s="337" t="str">
        <f>VLOOKUP($C102,改修数据_装备名基准全数据,12,0)</f>
        <v>-/-</v>
      </c>
      <c r="J104" s="339" t="str">
        <f>VLOOKUP($C102,改修数据_装备名基准全数据,13,0)</f>
        <v>-/-</v>
      </c>
      <c r="K104" s="247" t="str">
        <f>VLOOKUP($C102,改修数据_装备名基准全数据,14,0)</f>
        <v>-</v>
      </c>
      <c r="L104" s="756"/>
      <c r="M104" s="756"/>
      <c r="N104" s="756"/>
      <c r="O104" s="756"/>
      <c r="P104" s="756"/>
      <c r="Q104" s="756"/>
      <c r="R104" s="756"/>
      <c r="S104" s="841"/>
      <c r="T104" s="842"/>
      <c r="U104" s="843"/>
    </row>
    <row r="105" spans="2:21">
      <c r="B105" s="854"/>
      <c r="C105" s="845" t="s">
        <v>3551</v>
      </c>
      <c r="D105" s="257" t="s">
        <v>1639</v>
      </c>
      <c r="E105" s="830">
        <f>VLOOKUP($C105,改修数据_装备名基准全数据,2,0)</f>
        <v>120</v>
      </c>
      <c r="F105" s="832">
        <f>VLOOKUP($C105,改修数据_装备名基准全数据,3,0)</f>
        <v>180</v>
      </c>
      <c r="G105" s="834">
        <f>VLOOKUP($C105,改修数据_装备名基准全数据,4,0)</f>
        <v>120</v>
      </c>
      <c r="H105" s="836">
        <f>VLOOKUP($C105,改修数据_装备名基准全数据,5,0)</f>
        <v>40</v>
      </c>
      <c r="I105" s="336" t="str">
        <f>VLOOKUP($C105,改修数据_装备名基准全数据,6,0)</f>
        <v>6/8</v>
      </c>
      <c r="J105" s="338" t="str">
        <f>VLOOKUP($C105,改修数据_装备名基准全数据,7,0)</f>
        <v>5/6</v>
      </c>
      <c r="K105" s="65" t="str">
        <f>VLOOKUP($C105,改修数据_装备名基准全数据,8,0)</f>
        <v>2</v>
      </c>
      <c r="L105" s="844" t="str">
        <f>VLOOKUP($C105,改修数据_装备名基准全数据,15,0)</f>
        <v>島風</v>
      </c>
      <c r="M105" s="844" t="str">
        <f>VLOOKUP($C105,改修数据_装备名基准全数据,16,0)</f>
        <v>×</v>
      </c>
      <c r="N105" s="844" t="str">
        <f>VLOOKUP($C105,改修数据_装备名基准全数据,17,0)</f>
        <v>×</v>
      </c>
      <c r="O105" s="844" t="str">
        <f>VLOOKUP($C105,改修数据_装备名基准全数据,18,0)</f>
        <v>初月</v>
      </c>
      <c r="P105" s="844" t="str">
        <f>VLOOKUP($C105,改修数据_装备名基准全数据,19,0)</f>
        <v>初月</v>
      </c>
      <c r="Q105" s="844" t="str">
        <f>VLOOKUP($C105,改修数据_装备名基准全数据,20,0)</f>
        <v>初月</v>
      </c>
      <c r="R105" s="844" t="str">
        <f>VLOOKUP($C105,改修数据_装备名基准全数据,21,0)</f>
        <v>島風
初月</v>
      </c>
      <c r="S105" s="825" t="str">
        <f>IF(VLOOKUP($C105,改修数据_装备名基准全数据,22,0) &lt;&gt; "",VLOOKUP($C105,改修数据_装备名基准全数据,22,0),"")</f>
        <v>(初期)61cm四連装(酸素)魚雷
(★6)61cm五連装(酸素)魚雷</v>
      </c>
      <c r="T105" s="826" t="str">
        <f>IF(VLOOKUP($C105,改修数据_装备名基准全数据,23,0) &lt;&gt; "",VLOOKUP($C105,改修数据_装备名基准全数据,23,0),"")</f>
        <v/>
      </c>
      <c r="U105" s="827" t="str">
        <f>IF(VLOOKUP($C105,改修数据_装备名基准全数据,24,0) &lt;&gt; "",VLOOKUP($C105,改修数据_装备名基准全数据,24,0),"")</f>
        <v/>
      </c>
    </row>
    <row r="106" spans="2:21">
      <c r="B106" s="854"/>
      <c r="C106" s="845"/>
      <c r="D106" s="257" t="s">
        <v>1640</v>
      </c>
      <c r="E106" s="830"/>
      <c r="F106" s="832"/>
      <c r="G106" s="834"/>
      <c r="H106" s="836"/>
      <c r="I106" s="336" t="str">
        <f>VLOOKUP($C105,改修数据_装备名基准全数据,9,0)</f>
        <v>9/12</v>
      </c>
      <c r="J106" s="338" t="str">
        <f>VLOOKUP($C105,改修数据_装备名基准全数据,10,0)</f>
        <v>6/12</v>
      </c>
      <c r="K106" s="65" t="str">
        <f>VLOOKUP($C105,改修数据_装备名基准全数据,11,0)</f>
        <v>1</v>
      </c>
      <c r="L106" s="755"/>
      <c r="M106" s="755"/>
      <c r="N106" s="755"/>
      <c r="O106" s="755"/>
      <c r="P106" s="755"/>
      <c r="Q106" s="755"/>
      <c r="R106" s="755"/>
      <c r="S106" s="825"/>
      <c r="T106" s="826"/>
      <c r="U106" s="827"/>
    </row>
    <row r="107" spans="2:21" ht="14.25" thickBot="1">
      <c r="B107" s="855"/>
      <c r="C107" s="849"/>
      <c r="D107" s="258" t="s">
        <v>1641</v>
      </c>
      <c r="E107" s="850"/>
      <c r="F107" s="851"/>
      <c r="G107" s="852"/>
      <c r="H107" s="853"/>
      <c r="I107" s="337" t="str">
        <f>VLOOKUP($C105,改修数据_装备名基准全数据,12,0)</f>
        <v>-/-</v>
      </c>
      <c r="J107" s="339" t="str">
        <f>VLOOKUP($C105,改修数据_装备名基准全数据,13,0)</f>
        <v>-/-</v>
      </c>
      <c r="K107" s="247" t="str">
        <f>VLOOKUP($C105,改修数据_装备名基准全数据,14,0)</f>
        <v>-</v>
      </c>
      <c r="L107" s="756"/>
      <c r="M107" s="756"/>
      <c r="N107" s="756"/>
      <c r="O107" s="756"/>
      <c r="P107" s="756"/>
      <c r="Q107" s="756"/>
      <c r="R107" s="756"/>
      <c r="S107" s="841"/>
      <c r="T107" s="842"/>
      <c r="U107" s="843"/>
    </row>
    <row r="108" spans="2:21" ht="13.5" customHeight="1">
      <c r="B108" s="823" t="s">
        <v>3596</v>
      </c>
      <c r="C108" s="828" t="s">
        <v>3582</v>
      </c>
      <c r="D108" s="256" t="s">
        <v>1639</v>
      </c>
      <c r="E108" s="829">
        <f>VLOOKUP($C108,改修数据_装备名基准全数据,2,0)</f>
        <v>70</v>
      </c>
      <c r="F108" s="831">
        <f>VLOOKUP($C108,改修数据_装备名基准全数据,3,0)</f>
        <v>50</v>
      </c>
      <c r="G108" s="833">
        <f>VLOOKUP($C108,改修数据_装备名基准全数据,4,0)</f>
        <v>0</v>
      </c>
      <c r="H108" s="835">
        <f>VLOOKUP($C108,改修数据_装备名基准全数据,5,0)</f>
        <v>170</v>
      </c>
      <c r="I108" s="353" t="str">
        <f>VLOOKUP($C108,改修数据_装备名基准全数据,6,0)</f>
        <v>1/3</v>
      </c>
      <c r="J108" s="354" t="str">
        <f>VLOOKUP($C108,改修数据_装备名基准全数据,7,0)</f>
        <v>1/2</v>
      </c>
      <c r="K108" s="355" t="str">
        <f>VLOOKUP($C108,改修数据_装备名基准全数据,8,0)</f>
        <v>1</v>
      </c>
      <c r="L108" s="837" t="str">
        <f>VLOOKUP($C108,改修数据_装备名基准全数据,15,0)</f>
        <v>鳳翔</v>
      </c>
      <c r="M108" s="837" t="str">
        <f>VLOOKUP($C108,改修数据_装备名基准全数据,16,0)</f>
        <v>鳳翔</v>
      </c>
      <c r="N108" s="837" t="str">
        <f>VLOOKUP($C108,改修数据_装备名基准全数据,17,0)</f>
        <v>鳳翔</v>
      </c>
      <c r="O108" s="837" t="str">
        <f>VLOOKUP($C108,改修数据_装备名基准全数据,18,0)</f>
        <v>鳳翔</v>
      </c>
      <c r="P108" s="837" t="str">
        <f>VLOOKUP($C108,改修数据_装备名基准全数据,19,0)</f>
        <v>鳳翔</v>
      </c>
      <c r="Q108" s="837" t="str">
        <f>VLOOKUP($C108,改修数据_装备名基准全数据,20,0)</f>
        <v>鳳翔</v>
      </c>
      <c r="R108" s="837" t="str">
        <f>VLOOKUP($C108,改修数据_装备名基准全数据,21,0)</f>
        <v>鳳翔</v>
      </c>
      <c r="S108" s="838" t="str">
        <f>IF(VLOOKUP($C108,改修数据_装备名基准全数据,22,0) &lt;&gt; "",VLOOKUP($C108,改修数据_装备名基准全数据,22,0),"")</f>
        <v>(初期)同装備
(★6)7.7mm機銃
(更新)同装備</v>
      </c>
      <c r="T108" s="839" t="str">
        <f>IF(VLOOKUP($C108,改修数据_装备名基准全数据,23,0) &lt;&gt; "",VLOOKUP($C108,改修数据_装备名基准全数据,23,0),"")</f>
        <v>零式艦戦21型★+3</v>
      </c>
      <c r="U108" s="840" t="str">
        <f>IF(VLOOKUP($C108,改修数据_装备名基准全数据,24,0) &lt;&gt; "",VLOOKUP($C108,改修数据_装备名基准全数据,24,0),"")</f>
        <v/>
      </c>
    </row>
    <row r="109" spans="2:21">
      <c r="B109" s="824"/>
      <c r="C109" s="760"/>
      <c r="D109" s="257" t="s">
        <v>1640</v>
      </c>
      <c r="E109" s="830"/>
      <c r="F109" s="832"/>
      <c r="G109" s="834"/>
      <c r="H109" s="836"/>
      <c r="I109" s="336" t="str">
        <f>VLOOKUP($C108,改修数据_装备名基准全数据,9,0)</f>
        <v>2/4</v>
      </c>
      <c r="J109" s="338" t="str">
        <f>VLOOKUP($C108,改修数据_装备名基准全数据,10,0)</f>
        <v>1/3</v>
      </c>
      <c r="K109" s="65" t="str">
        <f>VLOOKUP($C108,改修数据_装备名基准全数据,11,0)</f>
        <v>1</v>
      </c>
      <c r="L109" s="755"/>
      <c r="M109" s="755"/>
      <c r="N109" s="755"/>
      <c r="O109" s="755"/>
      <c r="P109" s="755"/>
      <c r="Q109" s="755"/>
      <c r="R109" s="755"/>
      <c r="S109" s="825"/>
      <c r="T109" s="826"/>
      <c r="U109" s="827"/>
    </row>
    <row r="110" spans="2:21">
      <c r="B110" s="824"/>
      <c r="C110" s="760"/>
      <c r="D110" s="257" t="s">
        <v>1641</v>
      </c>
      <c r="E110" s="830"/>
      <c r="F110" s="832"/>
      <c r="G110" s="834"/>
      <c r="H110" s="836"/>
      <c r="I110" s="336" t="str">
        <f>VLOOKUP($C108,改修数据_装备名基准全数据,12,0)</f>
        <v>3/6</v>
      </c>
      <c r="J110" s="338" t="str">
        <f>VLOOKUP($C108,改修数据_装备名基准全数据,13,0)</f>
        <v>2/4</v>
      </c>
      <c r="K110" s="65" t="str">
        <f>VLOOKUP($C108,改修数据_装备名基准全数据,14,0)</f>
        <v>2</v>
      </c>
      <c r="L110" s="755"/>
      <c r="M110" s="755"/>
      <c r="N110" s="755"/>
      <c r="O110" s="755"/>
      <c r="P110" s="755"/>
      <c r="Q110" s="755"/>
      <c r="R110" s="755"/>
      <c r="S110" s="825"/>
      <c r="T110" s="826"/>
      <c r="U110" s="827"/>
    </row>
    <row r="111" spans="2:21" ht="13.5" customHeight="1">
      <c r="B111" s="824"/>
      <c r="C111" s="760" t="s">
        <v>3583</v>
      </c>
      <c r="D111" s="257" t="s">
        <v>1639</v>
      </c>
      <c r="E111" s="830">
        <f>VLOOKUP($C111,改修数据_装备名基准全数据,2,0)</f>
        <v>100</v>
      </c>
      <c r="F111" s="832">
        <f>VLOOKUP($C111,改修数据_装备名基准全数据,3,0)</f>
        <v>80</v>
      </c>
      <c r="G111" s="834">
        <f>VLOOKUP($C111,改修数据_装备名基准全数据,4,0)</f>
        <v>0</v>
      </c>
      <c r="H111" s="836">
        <f>VLOOKUP($C111,改修数据_装备名基准全数据,5,0)</f>
        <v>250</v>
      </c>
      <c r="I111" s="336" t="str">
        <f>VLOOKUP($C111,改修数据_装备名基准全数据,6,0)</f>
        <v>2/4</v>
      </c>
      <c r="J111" s="338" t="str">
        <f>VLOOKUP($C111,改修数据_装备名基准全数据,7,0)</f>
        <v>2/3</v>
      </c>
      <c r="K111" s="65" t="str">
        <f>VLOOKUP($C111,改修数据_装备名基准全数据,8,0)</f>
        <v>1</v>
      </c>
      <c r="L111" s="755" t="str">
        <f>VLOOKUP($C111,改修数据_装备名基准全数据,15,0)</f>
        <v>加賀</v>
      </c>
      <c r="M111" s="755" t="str">
        <f>VLOOKUP($C111,改修数据_装备名基准全数据,16,0)</f>
        <v>加賀</v>
      </c>
      <c r="N111" s="755" t="str">
        <f>VLOOKUP($C111,改修数据_装备名基准全数据,17,0)</f>
        <v>加賀</v>
      </c>
      <c r="O111" s="755" t="str">
        <f>VLOOKUP($C111,改修数据_装备名基准全数据,18,0)</f>
        <v>×</v>
      </c>
      <c r="P111" s="755" t="str">
        <f>VLOOKUP($C111,改修数据_装备名基准全数据,19,0)</f>
        <v>赤城</v>
      </c>
      <c r="Q111" s="755" t="str">
        <f>VLOOKUP($C111,改修数据_装备名基准全数据,20,0)</f>
        <v>赤城</v>
      </c>
      <c r="R111" s="755" t="str">
        <f>VLOOKUP($C111,改修数据_装备名基准全数据,21,0)</f>
        <v>赤城</v>
      </c>
      <c r="S111" s="825" t="str">
        <f>IF(VLOOKUP($C111,改修数据_装备名基准全数据,22,0) &lt;&gt; "",VLOOKUP($C111,改修数据_装备名基准全数据,22,0),"")</f>
        <v>(消费)同装備
(更新)7.7mm機銃</v>
      </c>
      <c r="T111" s="826" t="str">
        <f>IF(VLOOKUP($C111,改修数据_装备名基准全数据,23,0) &lt;&gt; "",VLOOKUP($C111,改修数据_装备名基准全数据,23,0),"")</f>
        <v>零式艦戦32型★+3</v>
      </c>
      <c r="U111" s="827" t="str">
        <f>IF(VLOOKUP($C111,改修数据_装备名基准全数据,24,0) &lt;&gt; "",VLOOKUP($C111,改修数据_装备名基准全数据,24,0),"")</f>
        <v/>
      </c>
    </row>
    <row r="112" spans="2:21">
      <c r="B112" s="824"/>
      <c r="C112" s="760"/>
      <c r="D112" s="257" t="s">
        <v>1640</v>
      </c>
      <c r="E112" s="830"/>
      <c r="F112" s="832"/>
      <c r="G112" s="834"/>
      <c r="H112" s="836"/>
      <c r="I112" s="336" t="str">
        <f>VLOOKUP($C111,改修数据_装备名基准全数据,9,0)</f>
        <v>3/5</v>
      </c>
      <c r="J112" s="338" t="str">
        <f>VLOOKUP($C111,改修数据_装备名基准全数据,10,0)</f>
        <v>2/4</v>
      </c>
      <c r="K112" s="65" t="str">
        <f>VLOOKUP($C111,改修数据_装备名基准全数据,11,0)</f>
        <v>2</v>
      </c>
      <c r="L112" s="755"/>
      <c r="M112" s="755"/>
      <c r="N112" s="755"/>
      <c r="O112" s="755"/>
      <c r="P112" s="755"/>
      <c r="Q112" s="755"/>
      <c r="R112" s="755"/>
      <c r="S112" s="825"/>
      <c r="T112" s="826"/>
      <c r="U112" s="827"/>
    </row>
    <row r="113" spans="2:21">
      <c r="B113" s="824"/>
      <c r="C113" s="760"/>
      <c r="D113" s="257" t="s">
        <v>1641</v>
      </c>
      <c r="E113" s="830"/>
      <c r="F113" s="832"/>
      <c r="G113" s="834"/>
      <c r="H113" s="836"/>
      <c r="I113" s="336" t="str">
        <f>VLOOKUP($C111,改修数据_装备名基准全数据,12,0)</f>
        <v>4/7</v>
      </c>
      <c r="J113" s="338" t="str">
        <f>VLOOKUP($C111,改修数据_装备名基准全数据,13,0)</f>
        <v>3/5</v>
      </c>
      <c r="K113" s="65" t="str">
        <f>VLOOKUP($C111,改修数据_装备名基准全数据,14,0)</f>
        <v>2</v>
      </c>
      <c r="L113" s="755"/>
      <c r="M113" s="755"/>
      <c r="N113" s="755"/>
      <c r="O113" s="755"/>
      <c r="P113" s="755"/>
      <c r="Q113" s="755"/>
      <c r="R113" s="755"/>
      <c r="S113" s="825"/>
      <c r="T113" s="826"/>
      <c r="U113" s="827"/>
    </row>
    <row r="114" spans="2:21" ht="13.5" customHeight="1">
      <c r="B114" s="824"/>
      <c r="C114" s="760" t="s">
        <v>3584</v>
      </c>
      <c r="D114" s="257" t="s">
        <v>1639</v>
      </c>
      <c r="E114" s="830">
        <f>VLOOKUP($C114,改修数据_装备名基准全数据,2,0)</f>
        <v>100</v>
      </c>
      <c r="F114" s="832">
        <f>VLOOKUP($C114,改修数据_装备名基准全数据,3,0)</f>
        <v>80</v>
      </c>
      <c r="G114" s="834">
        <f>VLOOKUP($C114,改修数据_装备名基准全数据,4,0)</f>
        <v>0</v>
      </c>
      <c r="H114" s="836">
        <f>VLOOKUP($C114,改修数据_装备名基准全数据,5,0)</f>
        <v>250</v>
      </c>
      <c r="I114" s="336" t="str">
        <f>VLOOKUP($C114,改修数据_装备名基准全数据,6,0)</f>
        <v>2/4</v>
      </c>
      <c r="J114" s="338" t="str">
        <f>VLOOKUP($C114,改修数据_装备名基准全数据,7,0)</f>
        <v>2/3</v>
      </c>
      <c r="K114" s="65" t="str">
        <f>VLOOKUP($C114,改修数据_装备名基准全数据,8,0)</f>
        <v>2</v>
      </c>
      <c r="L114" s="755" t="str">
        <f>VLOOKUP($C114,改修数据_装备名基准全数据,15,0)</f>
        <v>加賀</v>
      </c>
      <c r="M114" s="755" t="str">
        <f>VLOOKUP($C114,改修数据_装备名基准全数据,16,0)</f>
        <v>加賀</v>
      </c>
      <c r="N114" s="755" t="str">
        <f>VLOOKUP($C114,改修数据_装备名基准全数据,17,0)</f>
        <v>加賀</v>
      </c>
      <c r="O114" s="755" t="str">
        <f>VLOOKUP($C114,改修数据_装备名基准全数据,18,0)</f>
        <v>×</v>
      </c>
      <c r="P114" s="755" t="str">
        <f>VLOOKUP($C114,改修数据_装备名基准全数据,19,0)</f>
        <v>赤城</v>
      </c>
      <c r="Q114" s="755" t="str">
        <f>VLOOKUP($C114,改修数据_装备名基准全数据,20,0)</f>
        <v>赤城</v>
      </c>
      <c r="R114" s="755" t="str">
        <f>VLOOKUP($C114,改修数据_装备名基准全数据,21,0)</f>
        <v>赤城</v>
      </c>
      <c r="S114" s="825" t="str">
        <f>IF(VLOOKUP($C114,改修数据_装备名基准全数据,22,0) &lt;&gt; "",VLOOKUP($C114,改修数据_装备名基准全数据,22,0),"")</f>
        <v>(消费)零式艦戦21型
(更新)7.7mm機銃</v>
      </c>
      <c r="T114" s="826" t="str">
        <f>IF(VLOOKUP($C114,改修数据_装备名基准全数据,23,0) &lt;&gt; "",VLOOKUP($C114,改修数据_装备名基准全数据,23,0),"")</f>
        <v>零式艦戦32型(熟練)★+3</v>
      </c>
      <c r="U114" s="827" t="str">
        <f>IF(VLOOKUP($C114,改修数据_装备名基准全数据,24,0) &lt;&gt; "",VLOOKUP($C114,改修数据_装备名基准全数据,24,0),"")</f>
        <v/>
      </c>
    </row>
    <row r="115" spans="2:21">
      <c r="B115" s="824"/>
      <c r="C115" s="760"/>
      <c r="D115" s="257" t="s">
        <v>1640</v>
      </c>
      <c r="E115" s="830"/>
      <c r="F115" s="832"/>
      <c r="G115" s="834"/>
      <c r="H115" s="836"/>
      <c r="I115" s="336" t="str">
        <f>VLOOKUP($C114,改修数据_装备名基准全数据,9,0)</f>
        <v>3/5</v>
      </c>
      <c r="J115" s="338" t="str">
        <f>VLOOKUP($C114,改修数据_装备名基准全数据,10,0)</f>
        <v>2/5</v>
      </c>
      <c r="K115" s="65" t="str">
        <f>VLOOKUP($C114,改修数据_装备名基准全数据,11,0)</f>
        <v>3</v>
      </c>
      <c r="L115" s="755"/>
      <c r="M115" s="755"/>
      <c r="N115" s="755"/>
      <c r="O115" s="755"/>
      <c r="P115" s="755"/>
      <c r="Q115" s="755"/>
      <c r="R115" s="755"/>
      <c r="S115" s="825"/>
      <c r="T115" s="826"/>
      <c r="U115" s="827"/>
    </row>
    <row r="116" spans="2:21">
      <c r="B116" s="824"/>
      <c r="C116" s="760"/>
      <c r="D116" s="257" t="s">
        <v>1641</v>
      </c>
      <c r="E116" s="830"/>
      <c r="F116" s="832"/>
      <c r="G116" s="834"/>
      <c r="H116" s="836"/>
      <c r="I116" s="336" t="str">
        <f>VLOOKUP($C114,改修数据_装备名基准全数据,12,0)</f>
        <v>4/7</v>
      </c>
      <c r="J116" s="338" t="str">
        <f>VLOOKUP($C114,改修数据_装备名基准全数据,13,0)</f>
        <v>3/5</v>
      </c>
      <c r="K116" s="65" t="str">
        <f>VLOOKUP($C114,改修数据_装备名基准全数据,14,0)</f>
        <v>3</v>
      </c>
      <c r="L116" s="755"/>
      <c r="M116" s="755"/>
      <c r="N116" s="755"/>
      <c r="O116" s="755"/>
      <c r="P116" s="755"/>
      <c r="Q116" s="755"/>
      <c r="R116" s="755"/>
      <c r="S116" s="825"/>
      <c r="T116" s="826"/>
      <c r="U116" s="827"/>
    </row>
    <row r="117" spans="2:21" ht="13.5" customHeight="1">
      <c r="B117" s="824"/>
      <c r="C117" s="760" t="s">
        <v>3585</v>
      </c>
      <c r="D117" s="257" t="s">
        <v>1639</v>
      </c>
      <c r="E117" s="830">
        <f>VLOOKUP($C117,改修数据_装备名基准全数据,2,0)</f>
        <v>90</v>
      </c>
      <c r="F117" s="832">
        <f>VLOOKUP($C117,改修数据_装备名基准全数据,3,0)</f>
        <v>100</v>
      </c>
      <c r="G117" s="834">
        <f>VLOOKUP($C117,改修数据_装备名基准全数据,4,0)</f>
        <v>0</v>
      </c>
      <c r="H117" s="836">
        <f>VLOOKUP($C117,改修数据_装备名基准全数据,5,0)</f>
        <v>260</v>
      </c>
      <c r="I117" s="336" t="str">
        <f>VLOOKUP($C117,改修数据_装备名基准全数据,6,0)</f>
        <v>3/5</v>
      </c>
      <c r="J117" s="338" t="str">
        <f>VLOOKUP($C117,改修数据_装备名基准全数据,7,0)</f>
        <v>2/3</v>
      </c>
      <c r="K117" s="65" t="str">
        <f>VLOOKUP($C117,改修数据_装备名基准全数据,8,0)</f>
        <v>1</v>
      </c>
      <c r="L117" s="755" t="str">
        <f>VLOOKUP($C117,改修数据_装备名基准全数据,15,0)</f>
        <v>赤城</v>
      </c>
      <c r="M117" s="755" t="str">
        <f>VLOOKUP($C117,改修数据_装备名基准全数据,16,0)</f>
        <v>赤城</v>
      </c>
      <c r="N117" s="755" t="str">
        <f>VLOOKUP($C117,改修数据_装备名基准全数据,17,0)</f>
        <v>×</v>
      </c>
      <c r="O117" s="755" t="str">
        <f>VLOOKUP($C117,改修数据_装备名基准全数据,18,0)</f>
        <v>加賀</v>
      </c>
      <c r="P117" s="755" t="str">
        <f>VLOOKUP($C117,改修数据_装备名基准全数据,19,0)</f>
        <v>加賀</v>
      </c>
      <c r="Q117" s="755" t="str">
        <f>VLOOKUP($C117,改修数据_装备名基准全数据,20,0)</f>
        <v>×</v>
      </c>
      <c r="R117" s="755" t="str">
        <f>VLOOKUP($C117,改修数据_装备名基准全数据,21,0)</f>
        <v>×</v>
      </c>
      <c r="S117" s="825" t="str">
        <f>IF(VLOOKUP($C117,改修数据_装备名基准全数据,22,0) &lt;&gt; "",VLOOKUP($C117,改修数据_装备名基准全数据,22,0),"")</f>
        <v>(消费)零式艦戦21型
(更新)零式艦戦32型</v>
      </c>
      <c r="T117" s="826" t="str">
        <f>IF(VLOOKUP($C117,改修数据_装备名基准全数据,23,0) &lt;&gt; "",VLOOKUP($C117,改修数据_装备名基准全数据,23,0),"")</f>
        <v>零式艦戦52型★+3</v>
      </c>
      <c r="U117" s="827" t="str">
        <f>IF(VLOOKUP($C117,改修数据_装备名基准全数据,24,0) &lt;&gt; "",VLOOKUP($C117,改修数据_装备名基准全数据,24,0),"")</f>
        <v/>
      </c>
    </row>
    <row r="118" spans="2:21">
      <c r="B118" s="824"/>
      <c r="C118" s="760"/>
      <c r="D118" s="257" t="s">
        <v>1640</v>
      </c>
      <c r="E118" s="830"/>
      <c r="F118" s="832"/>
      <c r="G118" s="834"/>
      <c r="H118" s="836"/>
      <c r="I118" s="336" t="str">
        <f>VLOOKUP($C117,改修数据_装备名基准全数据,9,0)</f>
        <v>4/6</v>
      </c>
      <c r="J118" s="338" t="str">
        <f>VLOOKUP($C117,改修数据_装备名基准全数据,10,0)</f>
        <v>3/4</v>
      </c>
      <c r="K118" s="65" t="str">
        <f>VLOOKUP($C117,改修数据_装备名基准全数据,11,0)</f>
        <v>2</v>
      </c>
      <c r="L118" s="755"/>
      <c r="M118" s="755"/>
      <c r="N118" s="755"/>
      <c r="O118" s="755"/>
      <c r="P118" s="755"/>
      <c r="Q118" s="755"/>
      <c r="R118" s="755"/>
      <c r="S118" s="825"/>
      <c r="T118" s="826"/>
      <c r="U118" s="827"/>
    </row>
    <row r="119" spans="2:21">
      <c r="B119" s="824"/>
      <c r="C119" s="760"/>
      <c r="D119" s="257" t="s">
        <v>1641</v>
      </c>
      <c r="E119" s="830"/>
      <c r="F119" s="832"/>
      <c r="G119" s="834"/>
      <c r="H119" s="836"/>
      <c r="I119" s="336" t="str">
        <f>VLOOKUP($C117,改修数据_装备名基准全数据,12,0)</f>
        <v>5/8</v>
      </c>
      <c r="J119" s="338" t="str">
        <f>VLOOKUP($C117,改修数据_装备名基准全数据,13,0)</f>
        <v>4/6</v>
      </c>
      <c r="K119" s="65" t="str">
        <f>VLOOKUP($C117,改修数据_装备名基准全数据,14,0)</f>
        <v>1</v>
      </c>
      <c r="L119" s="755"/>
      <c r="M119" s="755"/>
      <c r="N119" s="755"/>
      <c r="O119" s="755"/>
      <c r="P119" s="755"/>
      <c r="Q119" s="755"/>
      <c r="R119" s="755"/>
      <c r="S119" s="825"/>
      <c r="T119" s="826"/>
      <c r="U119" s="827"/>
    </row>
    <row r="120" spans="2:21" ht="13.5" customHeight="1">
      <c r="B120" s="824"/>
      <c r="C120" s="760" t="s">
        <v>3586</v>
      </c>
      <c r="D120" s="257" t="s">
        <v>1639</v>
      </c>
      <c r="E120" s="830">
        <f>VLOOKUP($C120,改修数据_装备名基准全数据,2,0)</f>
        <v>90</v>
      </c>
      <c r="F120" s="832">
        <f>VLOOKUP($C120,改修数据_装备名基准全数据,3,0)</f>
        <v>100</v>
      </c>
      <c r="G120" s="834">
        <f>VLOOKUP($C120,改修数据_装备名基准全数据,4,0)</f>
        <v>0</v>
      </c>
      <c r="H120" s="836">
        <f>VLOOKUP($C120,改修数据_装备名基准全数据,5,0)</f>
        <v>260</v>
      </c>
      <c r="I120" s="336" t="str">
        <f>VLOOKUP($C120,改修数据_装备名基准全数据,6,0)</f>
        <v>3/5</v>
      </c>
      <c r="J120" s="338" t="str">
        <f>VLOOKUP($C120,改修数据_装备名基准全数据,7,0)</f>
        <v>2/3</v>
      </c>
      <c r="K120" s="65" t="str">
        <f>VLOOKUP($C120,改修数据_装备名基准全数据,8,0)</f>
        <v>2</v>
      </c>
      <c r="L120" s="755" t="str">
        <f>VLOOKUP($C120,改修数据_装备名基准全数据,15,0)</f>
        <v>赤城</v>
      </c>
      <c r="M120" s="755" t="str">
        <f>VLOOKUP($C120,改修数据_装备名基准全数据,16,0)</f>
        <v>赤城</v>
      </c>
      <c r="N120" s="755" t="str">
        <f>VLOOKUP($C120,改修数据_装备名基准全数据,17,0)</f>
        <v>×</v>
      </c>
      <c r="O120" s="755" t="str">
        <f>VLOOKUP($C120,改修数据_装备名基准全数据,18,0)</f>
        <v>加賀</v>
      </c>
      <c r="P120" s="755" t="str">
        <f>VLOOKUP($C120,改修数据_装备名基准全数据,19,0)</f>
        <v>加賀</v>
      </c>
      <c r="Q120" s="755" t="str">
        <f>VLOOKUP($C120,改修数据_装备名基准全数据,20,0)</f>
        <v>×</v>
      </c>
      <c r="R120" s="755" t="str">
        <f>VLOOKUP($C120,改修数据_装备名基准全数据,21,0)</f>
        <v>×</v>
      </c>
      <c r="S120" s="825" t="str">
        <f>IF(VLOOKUP($C120,改修数据_装备名基准全数据,22,0) &lt;&gt; "",VLOOKUP($C120,改修数据_装备名基准全数据,22,0),"")</f>
        <v>(消费)零式艦戦21型
(更新)零式艦戦32型</v>
      </c>
      <c r="T120" s="826" t="str">
        <f>IF(VLOOKUP($C120,改修数据_装备名基准全数据,23,0) &lt;&gt; "",VLOOKUP($C120,改修数据_装备名基准全数据,23,0),"")</f>
        <v>零式艦戦52型(熟練)★+3</v>
      </c>
      <c r="U120" s="827" t="str">
        <f>IF(VLOOKUP($C120,改修数据_装备名基准全数据,24,0) &lt;&gt; "",VLOOKUP($C120,改修数据_装备名基准全数据,24,0),"")</f>
        <v/>
      </c>
    </row>
    <row r="121" spans="2:21">
      <c r="B121" s="824"/>
      <c r="C121" s="760"/>
      <c r="D121" s="257" t="s">
        <v>1640</v>
      </c>
      <c r="E121" s="830"/>
      <c r="F121" s="832"/>
      <c r="G121" s="834"/>
      <c r="H121" s="836"/>
      <c r="I121" s="336" t="str">
        <f>VLOOKUP($C120,改修数据_装备名基准全数据,9,0)</f>
        <v>4/6</v>
      </c>
      <c r="J121" s="338" t="str">
        <f>VLOOKUP($C120,改修数据_装备名基准全数据,10,0)</f>
        <v>3/5</v>
      </c>
      <c r="K121" s="65" t="str">
        <f>VLOOKUP($C120,改修数据_装备名基准全数据,11,0)</f>
        <v>3</v>
      </c>
      <c r="L121" s="755"/>
      <c r="M121" s="755"/>
      <c r="N121" s="755"/>
      <c r="O121" s="755"/>
      <c r="P121" s="755"/>
      <c r="Q121" s="755"/>
      <c r="R121" s="755"/>
      <c r="S121" s="825"/>
      <c r="T121" s="826"/>
      <c r="U121" s="827"/>
    </row>
    <row r="122" spans="2:21">
      <c r="B122" s="824"/>
      <c r="C122" s="760"/>
      <c r="D122" s="257" t="s">
        <v>1641</v>
      </c>
      <c r="E122" s="830"/>
      <c r="F122" s="832"/>
      <c r="G122" s="834"/>
      <c r="H122" s="836"/>
      <c r="I122" s="336" t="str">
        <f>VLOOKUP($C120,改修数据_装备名基准全数据,12,0)</f>
        <v>5/8</v>
      </c>
      <c r="J122" s="338" t="str">
        <f>VLOOKUP($C120,改修数据_装备名基准全数据,13,0)</f>
        <v>4/6</v>
      </c>
      <c r="K122" s="65" t="str">
        <f>VLOOKUP($C120,改修数据_装备名基准全数据,14,0)</f>
        <v>2</v>
      </c>
      <c r="L122" s="755"/>
      <c r="M122" s="755"/>
      <c r="N122" s="755"/>
      <c r="O122" s="755"/>
      <c r="P122" s="755"/>
      <c r="Q122" s="755"/>
      <c r="R122" s="755"/>
      <c r="S122" s="825"/>
      <c r="T122" s="826"/>
      <c r="U122" s="827"/>
    </row>
    <row r="123" spans="2:21" ht="13.5" customHeight="1">
      <c r="B123" s="824"/>
      <c r="C123" s="760" t="s">
        <v>3587</v>
      </c>
      <c r="D123" s="257" t="s">
        <v>1639</v>
      </c>
      <c r="E123" s="830">
        <f>VLOOKUP($C123,改修数据_装备名基准全数据,2,0)</f>
        <v>120</v>
      </c>
      <c r="F123" s="832">
        <f>VLOOKUP($C123,改修数据_装备名基准全数据,3,0)</f>
        <v>120</v>
      </c>
      <c r="G123" s="834">
        <f>VLOOKUP($C123,改修数据_装备名基准全数据,4,0)</f>
        <v>0</v>
      </c>
      <c r="H123" s="836">
        <f>VLOOKUP($C123,改修数据_装备名基准全数据,5,0)</f>
        <v>280</v>
      </c>
      <c r="I123" s="336" t="str">
        <f>VLOOKUP($C123,改修数据_装备名基准全数据,6,0)</f>
        <v>3/5</v>
      </c>
      <c r="J123" s="338" t="str">
        <f>VLOOKUP($C123,改修数据_装备名基准全数据,7,0)</f>
        <v>3/4</v>
      </c>
      <c r="K123" s="65" t="str">
        <f>VLOOKUP($C123,改修数据_装备名基准全数据,8,0)</f>
        <v>1</v>
      </c>
      <c r="L123" s="755" t="str">
        <f>VLOOKUP($C123,改修数据_装备名基准全数据,15,0)</f>
        <v>瑞鶴</v>
      </c>
      <c r="M123" s="755" t="str">
        <f>VLOOKUP($C123,改修数据_装备名基准全数据,16,0)</f>
        <v>瑞鶴</v>
      </c>
      <c r="N123" s="755" t="str">
        <f>VLOOKUP($C123,改修数据_装备名基准全数据,17,0)</f>
        <v>×</v>
      </c>
      <c r="O123" s="755" t="str">
        <f>VLOOKUP($C123,改修数据_装备名基准全数据,18,0)</f>
        <v>瑞鶴</v>
      </c>
      <c r="P123" s="755" t="str">
        <f>VLOOKUP($C123,改修数据_装备名基准全数据,19,0)</f>
        <v>翔鶴</v>
      </c>
      <c r="Q123" s="755" t="str">
        <f>VLOOKUP($C123,改修数据_装备名基准全数据,20,0)</f>
        <v>翔鶴</v>
      </c>
      <c r="R123" s="755" t="str">
        <f>VLOOKUP($C123,改修数据_装备名基准全数据,21,0)</f>
        <v>翔鶴</v>
      </c>
      <c r="S123" s="825" t="str">
        <f>IF(VLOOKUP($C123,改修数据_装备名基准全数据,22,0) &lt;&gt; "",VLOOKUP($C123,改修数据_装备名基准全数据,22,0),"")</f>
        <v>同装備</v>
      </c>
      <c r="T123" s="826" t="str">
        <f>IF(VLOOKUP($C123,改修数据_装备名基准全数据,23,0) &lt;&gt; "",VLOOKUP($C123,改修数据_装备名基准全数据,23,0),"")</f>
        <v/>
      </c>
      <c r="U123" s="827" t="str">
        <f>IF(VLOOKUP($C123,改修数据_装备名基准全数据,24,0) &lt;&gt; "",VLOOKUP($C123,改修数据_装备名基准全数据,24,0),"")</f>
        <v/>
      </c>
    </row>
    <row r="124" spans="2:21">
      <c r="B124" s="824"/>
      <c r="C124" s="760"/>
      <c r="D124" s="257" t="s">
        <v>1640</v>
      </c>
      <c r="E124" s="830"/>
      <c r="F124" s="832"/>
      <c r="G124" s="834"/>
      <c r="H124" s="836"/>
      <c r="I124" s="336" t="str">
        <f>VLOOKUP($C123,改修数据_装备名基准全数据,9,0)</f>
        <v>5/8</v>
      </c>
      <c r="J124" s="338" t="str">
        <f>VLOOKUP($C123,改修数据_装备名基准全数据,10,0)</f>
        <v>3/5</v>
      </c>
      <c r="K124" s="65" t="str">
        <f>VLOOKUP($C123,改修数据_装备名基准全数据,11,0)</f>
        <v>2</v>
      </c>
      <c r="L124" s="755"/>
      <c r="M124" s="755"/>
      <c r="N124" s="755"/>
      <c r="O124" s="755"/>
      <c r="P124" s="755"/>
      <c r="Q124" s="755"/>
      <c r="R124" s="755"/>
      <c r="S124" s="825"/>
      <c r="T124" s="826"/>
      <c r="U124" s="827"/>
    </row>
    <row r="125" spans="2:21">
      <c r="B125" s="824"/>
      <c r="C125" s="760"/>
      <c r="D125" s="257" t="s">
        <v>1641</v>
      </c>
      <c r="E125" s="830"/>
      <c r="F125" s="832"/>
      <c r="G125" s="834"/>
      <c r="H125" s="836"/>
      <c r="I125" s="336" t="str">
        <f>VLOOKUP($C123,改修数据_装备名基准全数据,12,0)</f>
        <v>-/-</v>
      </c>
      <c r="J125" s="338" t="str">
        <f>VLOOKUP($C123,改修数据_装备名基准全数据,13,0)</f>
        <v>-/-</v>
      </c>
      <c r="K125" s="65" t="str">
        <f>VLOOKUP($C123,改修数据_装备名基准全数据,14,0)</f>
        <v>-</v>
      </c>
      <c r="L125" s="755"/>
      <c r="M125" s="755"/>
      <c r="N125" s="755"/>
      <c r="O125" s="755"/>
      <c r="P125" s="755"/>
      <c r="Q125" s="755"/>
      <c r="R125" s="755"/>
      <c r="S125" s="825"/>
      <c r="T125" s="826"/>
      <c r="U125" s="827"/>
    </row>
    <row r="126" spans="2:21" ht="13.5" customHeight="1">
      <c r="B126" s="824"/>
      <c r="C126" s="760" t="s">
        <v>3588</v>
      </c>
      <c r="D126" s="257" t="s">
        <v>1639</v>
      </c>
      <c r="E126" s="830">
        <f>VLOOKUP($C126,改修数据_装备名基准全数据,2,0)</f>
        <v>120</v>
      </c>
      <c r="F126" s="832">
        <f>VLOOKUP($C126,改修数据_装备名基准全数据,3,0)</f>
        <v>120</v>
      </c>
      <c r="G126" s="834">
        <f>VLOOKUP($C126,改修数据_装备名基准全数据,4,0)</f>
        <v>0</v>
      </c>
      <c r="H126" s="836">
        <f>VLOOKUP($C126,改修数据_装备名基准全数据,5,0)</f>
        <v>280</v>
      </c>
      <c r="I126" s="336" t="str">
        <f>VLOOKUP($C126,改修数据_装备名基准全数据,6,0)</f>
        <v>4/6</v>
      </c>
      <c r="J126" s="338" t="str">
        <f>VLOOKUP($C126,改修数据_装备名基准全数据,7,0)</f>
        <v>3/5</v>
      </c>
      <c r="K126" s="65" t="str">
        <f>VLOOKUP($C126,改修数据_装备名基准全数据,8,0)</f>
        <v>2</v>
      </c>
      <c r="L126" s="755" t="str">
        <f>VLOOKUP($C126,改修数据_装备名基准全数据,15,0)</f>
        <v>瑞鶴</v>
      </c>
      <c r="M126" s="755" t="str">
        <f>VLOOKUP($C126,改修数据_装备名基准全数据,16,0)</f>
        <v>瑞鶴</v>
      </c>
      <c r="N126" s="755" t="str">
        <f>VLOOKUP($C126,改修数据_装备名基准全数据,17,0)</f>
        <v>×</v>
      </c>
      <c r="O126" s="755" t="str">
        <f>VLOOKUP($C126,改修数据_装备名基准全数据,18,0)</f>
        <v>瑞鶴</v>
      </c>
      <c r="P126" s="755" t="str">
        <f>VLOOKUP($C126,改修数据_装备名基准全数据,19,0)</f>
        <v>翔鶴</v>
      </c>
      <c r="Q126" s="755" t="str">
        <f>VLOOKUP($C126,改修数据_装备名基准全数据,20,0)</f>
        <v>翔鶴</v>
      </c>
      <c r="R126" s="755" t="str">
        <f>VLOOKUP($C126,改修数据_装备名基准全数据,21,0)</f>
        <v>翔鶴</v>
      </c>
      <c r="S126" s="825" t="str">
        <f>IF(VLOOKUP($C126,改修数据_装备名基准全数据,22,0) &lt;&gt; "",VLOOKUP($C126,改修数据_装备名基准全数据,22,0),"")</f>
        <v>零式艦戦52型</v>
      </c>
      <c r="T126" s="826" t="str">
        <f>IF(VLOOKUP($C126,改修数据_装备名基准全数据,23,0) &lt;&gt; "",VLOOKUP($C126,改修数据_装备名基准全数据,23,0),"")</f>
        <v/>
      </c>
      <c r="U126" s="827" t="str">
        <f>IF(VLOOKUP($C126,改修数据_装备名基准全数据,24,0) &lt;&gt; "",VLOOKUP($C126,改修数据_装备名基准全数据,24,0),"")</f>
        <v/>
      </c>
    </row>
    <row r="127" spans="2:21">
      <c r="B127" s="824"/>
      <c r="C127" s="760"/>
      <c r="D127" s="257" t="s">
        <v>1640</v>
      </c>
      <c r="E127" s="830"/>
      <c r="F127" s="832"/>
      <c r="G127" s="834"/>
      <c r="H127" s="836"/>
      <c r="I127" s="336" t="str">
        <f>VLOOKUP($C126,改修数据_装备名基准全数据,9,0)</f>
        <v>5/9</v>
      </c>
      <c r="J127" s="338" t="str">
        <f>VLOOKUP($C126,改修数据_装备名基准全数据,10,0)</f>
        <v>4/6</v>
      </c>
      <c r="K127" s="65" t="str">
        <f>VLOOKUP($C126,改修数据_装备名基准全数据,11,0)</f>
        <v>3</v>
      </c>
      <c r="L127" s="755"/>
      <c r="M127" s="755"/>
      <c r="N127" s="755"/>
      <c r="O127" s="755"/>
      <c r="P127" s="755"/>
      <c r="Q127" s="755"/>
      <c r="R127" s="755"/>
      <c r="S127" s="825"/>
      <c r="T127" s="826"/>
      <c r="U127" s="827"/>
    </row>
    <row r="128" spans="2:21">
      <c r="B128" s="824"/>
      <c r="C128" s="760"/>
      <c r="D128" s="257" t="s">
        <v>1641</v>
      </c>
      <c r="E128" s="830"/>
      <c r="F128" s="832"/>
      <c r="G128" s="834"/>
      <c r="H128" s="836"/>
      <c r="I128" s="336" t="str">
        <f>VLOOKUP($C126,改修数据_装备名基准全数据,12,0)</f>
        <v>-/-</v>
      </c>
      <c r="J128" s="338" t="str">
        <f>VLOOKUP($C126,改修数据_装备名基准全数据,13,0)</f>
        <v>-/-</v>
      </c>
      <c r="K128" s="65" t="str">
        <f>VLOOKUP($C126,改修数据_装备名基准全数据,14,0)</f>
        <v>-</v>
      </c>
      <c r="L128" s="755"/>
      <c r="M128" s="755"/>
      <c r="N128" s="755"/>
      <c r="O128" s="755"/>
      <c r="P128" s="755"/>
      <c r="Q128" s="755"/>
      <c r="R128" s="755"/>
      <c r="S128" s="825"/>
      <c r="T128" s="826"/>
      <c r="U128" s="827"/>
    </row>
    <row r="129" spans="2:21" ht="13.5" customHeight="1">
      <c r="B129" s="824"/>
      <c r="C129" s="760" t="s">
        <v>3589</v>
      </c>
      <c r="D129" s="257" t="s">
        <v>1639</v>
      </c>
      <c r="E129" s="830">
        <f>VLOOKUP($C129,改修数据_装备名基准全数据,2,0)</f>
        <v>120</v>
      </c>
      <c r="F129" s="832">
        <f>VLOOKUP($C129,改修数据_装备名基准全数据,3,0)</f>
        <v>120</v>
      </c>
      <c r="G129" s="834">
        <f>VLOOKUP($C129,改修数据_装备名基准全数据,4,0)</f>
        <v>0</v>
      </c>
      <c r="H129" s="836">
        <f>VLOOKUP($C129,改修数据_装备名基准全数据,5,0)</f>
        <v>280</v>
      </c>
      <c r="I129" s="336" t="str">
        <f>VLOOKUP($C129,改修数据_装备名基准全数据,6,0)</f>
        <v>4/6</v>
      </c>
      <c r="J129" s="338" t="str">
        <f>VLOOKUP($C129,改修数据_装备名基准全数据,7,0)</f>
        <v>3/5</v>
      </c>
      <c r="K129" s="65" t="str">
        <f>VLOOKUP($C129,改修数据_装备名基准全数据,8,0)</f>
        <v>2</v>
      </c>
      <c r="L129" s="755" t="str">
        <f>VLOOKUP($C129,改修数据_装备名基准全数据,15,0)</f>
        <v>大鳳</v>
      </c>
      <c r="M129" s="755" t="str">
        <f>VLOOKUP($C129,改修数据_装备名基准全数据,16,0)</f>
        <v>大鳳</v>
      </c>
      <c r="N129" s="755" t="str">
        <f>VLOOKUP($C129,改修数据_装备名基准全数据,17,0)</f>
        <v>大鳳</v>
      </c>
      <c r="O129" s="755" t="str">
        <f>VLOOKUP($C129,改修数据_装备名基准全数据,18,0)</f>
        <v>大鳳
雲龍</v>
      </c>
      <c r="P129" s="755" t="str">
        <f>VLOOKUP($C129,改修数据_装备名基准全数据,19,0)</f>
        <v>大鳳
雲龍</v>
      </c>
      <c r="Q129" s="755" t="str">
        <f>VLOOKUP($C129,改修数据_装备名基准全数据,20,0)</f>
        <v>大鳳
雲龍</v>
      </c>
      <c r="R129" s="755" t="str">
        <f>VLOOKUP($C129,改修数据_装备名基准全数据,21,0)</f>
        <v>大鳳
雲龍</v>
      </c>
      <c r="S129" s="825" t="str">
        <f>IF(VLOOKUP($C129,改修数据_装备名基准全数据,22,0) &lt;&gt; "",VLOOKUP($C129,改修数据_装备名基准全数据,22,0),"")</f>
        <v>(初期)零式艦戦52型
(★6)天山</v>
      </c>
      <c r="T129" s="826" t="str">
        <f>IF(VLOOKUP($C129,改修数据_装备名基准全数据,23,0) &lt;&gt; "",VLOOKUP($C129,改修数据_装备名基准全数据,23,0),"")</f>
        <v/>
      </c>
      <c r="U129" s="827" t="str">
        <f>IF(VLOOKUP($C129,改修数据_装备名基准全数据,24,0) &lt;&gt; "",VLOOKUP($C129,改修数据_装备名基准全数据,24,0),"")</f>
        <v/>
      </c>
    </row>
    <row r="130" spans="2:21">
      <c r="B130" s="824"/>
      <c r="C130" s="760"/>
      <c r="D130" s="257" t="s">
        <v>1640</v>
      </c>
      <c r="E130" s="830"/>
      <c r="F130" s="832"/>
      <c r="G130" s="834"/>
      <c r="H130" s="836"/>
      <c r="I130" s="336" t="str">
        <f>VLOOKUP($C129,改修数据_装备名基准全数据,9,0)</f>
        <v>5/9</v>
      </c>
      <c r="J130" s="338" t="str">
        <f>VLOOKUP($C129,改修数据_装备名基准全数据,10,0)</f>
        <v>4/6</v>
      </c>
      <c r="K130" s="65" t="str">
        <f>VLOOKUP($C129,改修数据_装备名基准全数据,11,0)</f>
        <v>2</v>
      </c>
      <c r="L130" s="755"/>
      <c r="M130" s="755"/>
      <c r="N130" s="755"/>
      <c r="O130" s="755"/>
      <c r="P130" s="755"/>
      <c r="Q130" s="755"/>
      <c r="R130" s="755"/>
      <c r="S130" s="825"/>
      <c r="T130" s="826"/>
      <c r="U130" s="827"/>
    </row>
    <row r="131" spans="2:21">
      <c r="B131" s="824"/>
      <c r="C131" s="760"/>
      <c r="D131" s="257" t="s">
        <v>1641</v>
      </c>
      <c r="E131" s="830"/>
      <c r="F131" s="832"/>
      <c r="G131" s="834"/>
      <c r="H131" s="836"/>
      <c r="I131" s="336" t="str">
        <f>VLOOKUP($C129,改修数据_装备名基准全数据,12,0)</f>
        <v>-/-</v>
      </c>
      <c r="J131" s="338" t="str">
        <f>VLOOKUP($C129,改修数据_装备名基准全数据,13,0)</f>
        <v>-/-</v>
      </c>
      <c r="K131" s="65" t="str">
        <f>VLOOKUP($C129,改修数据_装备名基准全数据,14,0)</f>
        <v>-</v>
      </c>
      <c r="L131" s="755"/>
      <c r="M131" s="755"/>
      <c r="N131" s="755"/>
      <c r="O131" s="755"/>
      <c r="P131" s="755"/>
      <c r="Q131" s="755"/>
      <c r="R131" s="755"/>
      <c r="S131" s="825"/>
      <c r="T131" s="826"/>
      <c r="U131" s="827"/>
    </row>
    <row r="132" spans="2:21" ht="13.5" customHeight="1">
      <c r="B132" s="824"/>
      <c r="C132" s="760" t="s">
        <v>3590</v>
      </c>
      <c r="D132" s="257" t="s">
        <v>1639</v>
      </c>
      <c r="E132" s="830">
        <f>VLOOKUP($C132,改修数据_装备名基准全数据,2,0)</f>
        <v>120</v>
      </c>
      <c r="F132" s="832">
        <f>VLOOKUP($C132,改修数据_装备名基准全数据,3,0)</f>
        <v>120</v>
      </c>
      <c r="G132" s="834">
        <f>VLOOKUP($C132,改修数据_装备名基准全数据,4,0)</f>
        <v>0</v>
      </c>
      <c r="H132" s="836">
        <f>VLOOKUP($C132,改修数据_装备名基准全数据,5,0)</f>
        <v>280</v>
      </c>
      <c r="I132" s="336" t="str">
        <f>VLOOKUP($C132,改修数据_装备名基准全数据,6,0)</f>
        <v>4/6</v>
      </c>
      <c r="J132" s="338" t="str">
        <f>VLOOKUP($C132,改修数据_装备名基准全数据,7,0)</f>
        <v>3/5</v>
      </c>
      <c r="K132" s="65" t="str">
        <f>VLOOKUP($C132,改修数据_装备名基准全数据,8,0)</f>
        <v>2</v>
      </c>
      <c r="L132" s="755" t="str">
        <f>VLOOKUP($C132,改修数据_装备名基准全数据,15,0)</f>
        <v>×</v>
      </c>
      <c r="M132" s="755" t="str">
        <f>VLOOKUP($C132,改修数据_装备名基准全数据,16,0)</f>
        <v>×</v>
      </c>
      <c r="N132" s="755" t="str">
        <f>VLOOKUP($C132,改修数据_装备名基准全数据,17,0)</f>
        <v>瑞鶴</v>
      </c>
      <c r="O132" s="755" t="str">
        <f>VLOOKUP($C132,改修数据_装备名基准全数据,18,0)</f>
        <v>×</v>
      </c>
      <c r="P132" s="755" t="str">
        <f>VLOOKUP($C132,改修数据_装备名基准全数据,19,0)</f>
        <v>瑞鶴</v>
      </c>
      <c r="Q132" s="755" t="str">
        <f>VLOOKUP($C132,改修数据_装备名基准全数据,20,0)</f>
        <v>×</v>
      </c>
      <c r="R132" s="755" t="str">
        <f>VLOOKUP($C132,改修数据_装备名基准全数据,21,0)</f>
        <v>×</v>
      </c>
      <c r="S132" s="825" t="str">
        <f>IF(VLOOKUP($C132,改修数据_装备名基准全数据,22,0) &lt;&gt; "",VLOOKUP($C132,改修数据_装备名基准全数据,22,0),"")</f>
        <v>零式艦戦52型</v>
      </c>
      <c r="T132" s="826" t="str">
        <f>IF(VLOOKUP($C132,改修数据_装备名基准全数据,23,0) &lt;&gt; "",VLOOKUP($C132,改修数据_装备名基准全数据,23,0),"")</f>
        <v/>
      </c>
      <c r="U132" s="827" t="str">
        <f>IF(VLOOKUP($C132,改修数据_装备名基准全数据,24,0) &lt;&gt; "",VLOOKUP($C132,改修数据_装备名基准全数据,24,0),"")</f>
        <v/>
      </c>
    </row>
    <row r="133" spans="2:21">
      <c r="B133" s="824"/>
      <c r="C133" s="760"/>
      <c r="D133" s="257" t="s">
        <v>1640</v>
      </c>
      <c r="E133" s="830"/>
      <c r="F133" s="832"/>
      <c r="G133" s="834"/>
      <c r="H133" s="836"/>
      <c r="I133" s="336" t="str">
        <f>VLOOKUP($C132,改修数据_装备名基准全数据,9,0)</f>
        <v>5/9</v>
      </c>
      <c r="J133" s="338" t="str">
        <f>VLOOKUP($C132,改修数据_装备名基准全数据,10,0)</f>
        <v>4/6</v>
      </c>
      <c r="K133" s="65" t="str">
        <f>VLOOKUP($C132,改修数据_装备名基准全数据,11,0)</f>
        <v>3</v>
      </c>
      <c r="L133" s="755"/>
      <c r="M133" s="755"/>
      <c r="N133" s="755"/>
      <c r="O133" s="755"/>
      <c r="P133" s="755"/>
      <c r="Q133" s="755"/>
      <c r="R133" s="755"/>
      <c r="S133" s="825"/>
      <c r="T133" s="826"/>
      <c r="U133" s="827"/>
    </row>
    <row r="134" spans="2:21">
      <c r="B134" s="824"/>
      <c r="C134" s="760"/>
      <c r="D134" s="257" t="s">
        <v>1641</v>
      </c>
      <c r="E134" s="830"/>
      <c r="F134" s="832"/>
      <c r="G134" s="834"/>
      <c r="H134" s="836"/>
      <c r="I134" s="336" t="str">
        <f>VLOOKUP($C132,改修数据_装备名基准全数据,12,0)</f>
        <v>-/-</v>
      </c>
      <c r="J134" s="338" t="str">
        <f>VLOOKUP($C132,改修数据_装备名基准全数据,13,0)</f>
        <v>-/-</v>
      </c>
      <c r="K134" s="65" t="str">
        <f>VLOOKUP($C132,改修数据_装备名基准全数据,14,0)</f>
        <v>-</v>
      </c>
      <c r="L134" s="755"/>
      <c r="M134" s="755"/>
      <c r="N134" s="755"/>
      <c r="O134" s="755"/>
      <c r="P134" s="755"/>
      <c r="Q134" s="755"/>
      <c r="R134" s="755"/>
      <c r="S134" s="825"/>
      <c r="T134" s="826"/>
      <c r="U134" s="827"/>
    </row>
    <row r="135" spans="2:21" ht="13.5" customHeight="1">
      <c r="B135" s="824"/>
      <c r="C135" s="760" t="s">
        <v>3591</v>
      </c>
      <c r="D135" s="257" t="s">
        <v>1639</v>
      </c>
      <c r="E135" s="830">
        <f>VLOOKUP($C135,改修数据_装备名基准全数据,2,0)</f>
        <v>120</v>
      </c>
      <c r="F135" s="832">
        <f>VLOOKUP($C135,改修数据_装备名基准全数据,3,0)</f>
        <v>120</v>
      </c>
      <c r="G135" s="834">
        <f>VLOOKUP($C135,改修数据_装备名基准全数据,4,0)</f>
        <v>0</v>
      </c>
      <c r="H135" s="836">
        <f>VLOOKUP($C135,改修数据_装备名基准全数据,5,0)</f>
        <v>280</v>
      </c>
      <c r="I135" s="336" t="str">
        <f>VLOOKUP($C135,改修数据_装备名基准全数据,6,0)</f>
        <v>4/6</v>
      </c>
      <c r="J135" s="338" t="str">
        <f>VLOOKUP($C135,改修数据_装备名基准全数据,7,0)</f>
        <v>3/5</v>
      </c>
      <c r="K135" s="65" t="str">
        <f>VLOOKUP($C135,改修数据_装备名基准全数据,8,0)</f>
        <v>2</v>
      </c>
      <c r="L135" s="755" t="str">
        <f>VLOOKUP($C135,改修数据_装备名基准全数据,15,0)</f>
        <v>×</v>
      </c>
      <c r="M135" s="755" t="str">
        <f>VLOOKUP($C135,改修数据_装备名基准全数据,16,0)</f>
        <v>×</v>
      </c>
      <c r="N135" s="755" t="str">
        <f>VLOOKUP($C135,改修数据_装备名基准全数据,17,0)</f>
        <v>×</v>
      </c>
      <c r="O135" s="755" t="str">
        <f>VLOOKUP($C135,改修数据_装备名基准全数据,18,0)</f>
        <v>×</v>
      </c>
      <c r="P135" s="755" t="str">
        <f>VLOOKUP($C135,改修数据_装备名基准全数据,19,0)</f>
        <v>×</v>
      </c>
      <c r="Q135" s="755" t="str">
        <f>VLOOKUP($C135,改修数据_装备名基准全数据,20,0)</f>
        <v>瑞鶴</v>
      </c>
      <c r="R135" s="755" t="str">
        <f>VLOOKUP($C135,改修数据_装备名基准全数据,21,0)</f>
        <v>瑞鶴</v>
      </c>
      <c r="S135" s="825" t="str">
        <f>IF(VLOOKUP($C135,改修数据_装备名基准全数据,22,0) &lt;&gt; "",VLOOKUP($C135,改修数据_装备名基准全数据,22,0),"")</f>
        <v>零式艦戦52型</v>
      </c>
      <c r="T135" s="826" t="str">
        <f>IF(VLOOKUP($C135,改修数据_装备名基准全数据,23,0) &lt;&gt; "",VLOOKUP($C135,改修数据_装备名基准全数据,23,0),"")</f>
        <v/>
      </c>
      <c r="U135" s="827" t="str">
        <f>IF(VLOOKUP($C135,改修数据_装备名基准全数据,24,0) &lt;&gt; "",VLOOKUP($C135,改修数据_装备名基准全数据,24,0),"")</f>
        <v/>
      </c>
    </row>
    <row r="136" spans="2:21">
      <c r="B136" s="824"/>
      <c r="C136" s="760"/>
      <c r="D136" s="257" t="s">
        <v>1640</v>
      </c>
      <c r="E136" s="830"/>
      <c r="F136" s="832"/>
      <c r="G136" s="834"/>
      <c r="H136" s="836"/>
      <c r="I136" s="336" t="str">
        <f>VLOOKUP($C135,改修数据_装备名基准全数据,9,0)</f>
        <v>5/9</v>
      </c>
      <c r="J136" s="338" t="str">
        <f>VLOOKUP($C135,改修数据_装备名基准全数据,10,0)</f>
        <v>4/6</v>
      </c>
      <c r="K136" s="65" t="str">
        <f>VLOOKUP($C135,改修数据_装备名基准全数据,11,0)</f>
        <v>3</v>
      </c>
      <c r="L136" s="755"/>
      <c r="M136" s="755"/>
      <c r="N136" s="755"/>
      <c r="O136" s="755"/>
      <c r="P136" s="755"/>
      <c r="Q136" s="755"/>
      <c r="R136" s="755"/>
      <c r="S136" s="825"/>
      <c r="T136" s="826"/>
      <c r="U136" s="827"/>
    </row>
    <row r="137" spans="2:21">
      <c r="B137" s="824"/>
      <c r="C137" s="760"/>
      <c r="D137" s="257" t="s">
        <v>1641</v>
      </c>
      <c r="E137" s="830"/>
      <c r="F137" s="832"/>
      <c r="G137" s="834"/>
      <c r="H137" s="836"/>
      <c r="I137" s="336" t="str">
        <f>VLOOKUP($C135,改修数据_装备名基准全数据,12,0)</f>
        <v>-/-</v>
      </c>
      <c r="J137" s="338" t="str">
        <f>VLOOKUP($C135,改修数据_装备名基准全数据,13,0)</f>
        <v>-/-</v>
      </c>
      <c r="K137" s="65" t="str">
        <f>VLOOKUP($C135,改修数据_装备名基准全数据,14,0)</f>
        <v>-</v>
      </c>
      <c r="L137" s="755"/>
      <c r="M137" s="755"/>
      <c r="N137" s="755"/>
      <c r="O137" s="755"/>
      <c r="P137" s="755"/>
      <c r="Q137" s="755"/>
      <c r="R137" s="755"/>
      <c r="S137" s="825"/>
      <c r="T137" s="826"/>
      <c r="U137" s="827"/>
    </row>
    <row r="138" spans="2:21" ht="13.5" customHeight="1">
      <c r="B138" s="824"/>
      <c r="C138" s="760" t="s">
        <v>3592</v>
      </c>
      <c r="D138" s="257" t="s">
        <v>1639</v>
      </c>
      <c r="E138" s="830">
        <f>VLOOKUP($C138,改修数据_装备名基准全数据,2,0)</f>
        <v>120</v>
      </c>
      <c r="F138" s="832">
        <f>VLOOKUP($C138,改修数据_装备名基准全数据,3,0)</f>
        <v>120</v>
      </c>
      <c r="G138" s="834">
        <f>VLOOKUP($C138,改修数据_装备名基准全数据,4,0)</f>
        <v>0</v>
      </c>
      <c r="H138" s="836">
        <f>VLOOKUP($C138,改修数据_装备名基准全数据,5,0)</f>
        <v>280</v>
      </c>
      <c r="I138" s="336" t="str">
        <f>VLOOKUP($C138,改修数据_装备名基准全数据,6,0)</f>
        <v>4/6</v>
      </c>
      <c r="J138" s="338" t="str">
        <f>VLOOKUP($C138,改修数据_装备名基准全数据,7,0)</f>
        <v>3/5</v>
      </c>
      <c r="K138" s="65" t="str">
        <f>VLOOKUP($C138,改修数据_装备名基准全数据,8,0)</f>
        <v>2</v>
      </c>
      <c r="L138" s="755" t="str">
        <f>VLOOKUP($C138,改修数据_装备名基准全数据,15,0)</f>
        <v>×</v>
      </c>
      <c r="M138" s="755" t="str">
        <f>VLOOKUP($C138,改修数据_装备名基准全数据,16,0)</f>
        <v>×</v>
      </c>
      <c r="N138" s="755" t="str">
        <f>VLOOKUP($C138,改修数据_装备名基准全数据,17,0)</f>
        <v>×</v>
      </c>
      <c r="O138" s="755" t="str">
        <f>VLOOKUP($C138,改修数据_装备名基准全数据,18,0)</f>
        <v>×</v>
      </c>
      <c r="P138" s="755" t="str">
        <f>VLOOKUP($C138,改修数据_装备名基准全数据,19,0)</f>
        <v>×</v>
      </c>
      <c r="Q138" s="755" t="str">
        <f>VLOOKUP($C138,改修数据_装备名基准全数据,20,0)</f>
        <v>瑞鶴</v>
      </c>
      <c r="R138" s="755" t="str">
        <f>VLOOKUP($C138,改修数据_装备名基准全数据,21,0)</f>
        <v>瑞鶴</v>
      </c>
      <c r="S138" s="825" t="str">
        <f>IF(VLOOKUP($C138,改修数据_装备名基准全数据,22,0) &lt;&gt; "",VLOOKUP($C138,改修数据_装备名基准全数据,22,0),"")</f>
        <v>零式艦戦52型</v>
      </c>
      <c r="T138" s="826" t="str">
        <f>IF(VLOOKUP($C138,改修数据_装备名基准全数据,23,0) &lt;&gt; "",VLOOKUP($C138,改修数据_装备名基准全数据,23,0),"")</f>
        <v/>
      </c>
      <c r="U138" s="827" t="str">
        <f>IF(VLOOKUP($C138,改修数据_装备名基准全数据,24,0) &lt;&gt; "",VLOOKUP($C138,改修数据_装备名基准全数据,24,0),"")</f>
        <v/>
      </c>
    </row>
    <row r="139" spans="2:21">
      <c r="B139" s="824"/>
      <c r="C139" s="760"/>
      <c r="D139" s="257" t="s">
        <v>1640</v>
      </c>
      <c r="E139" s="830"/>
      <c r="F139" s="832"/>
      <c r="G139" s="834"/>
      <c r="H139" s="836"/>
      <c r="I139" s="336" t="str">
        <f>VLOOKUP($C138,改修数据_装备名基准全数据,9,0)</f>
        <v>5/9</v>
      </c>
      <c r="J139" s="338" t="str">
        <f>VLOOKUP($C138,改修数据_装备名基准全数据,10,0)</f>
        <v>4/6</v>
      </c>
      <c r="K139" s="65" t="str">
        <f>VLOOKUP($C138,改修数据_装备名基准全数据,11,0)</f>
        <v>3</v>
      </c>
      <c r="L139" s="755"/>
      <c r="M139" s="755"/>
      <c r="N139" s="755"/>
      <c r="O139" s="755"/>
      <c r="P139" s="755"/>
      <c r="Q139" s="755"/>
      <c r="R139" s="755"/>
      <c r="S139" s="825"/>
      <c r="T139" s="826"/>
      <c r="U139" s="827"/>
    </row>
    <row r="140" spans="2:21" ht="14.25" thickBot="1">
      <c r="B140" s="824"/>
      <c r="C140" s="763"/>
      <c r="D140" s="258" t="s">
        <v>1641</v>
      </c>
      <c r="E140" s="850"/>
      <c r="F140" s="851"/>
      <c r="G140" s="852"/>
      <c r="H140" s="853"/>
      <c r="I140" s="337" t="str">
        <f>VLOOKUP($C138,改修数据_装备名基准全数据,12,0)</f>
        <v>-/-</v>
      </c>
      <c r="J140" s="339" t="str">
        <f>VLOOKUP($C138,改修数据_装备名基准全数据,13,0)</f>
        <v>-/-</v>
      </c>
      <c r="K140" s="247" t="str">
        <f>VLOOKUP($C138,改修数据_装备名基准全数据,14,0)</f>
        <v>-</v>
      </c>
      <c r="L140" s="756"/>
      <c r="M140" s="756"/>
      <c r="N140" s="756"/>
      <c r="O140" s="756"/>
      <c r="P140" s="756"/>
      <c r="Q140" s="756"/>
      <c r="R140" s="756"/>
      <c r="S140" s="841"/>
      <c r="T140" s="842"/>
      <c r="U140" s="843"/>
    </row>
    <row r="141" spans="2:21" ht="13.5" customHeight="1">
      <c r="B141" s="820" t="s">
        <v>3595</v>
      </c>
      <c r="C141" s="828" t="s">
        <v>3593</v>
      </c>
      <c r="D141" s="256" t="s">
        <v>1639</v>
      </c>
      <c r="E141" s="829">
        <f>VLOOKUP($C141,改修数据_装备名基准全数据,2,0)</f>
        <v>120</v>
      </c>
      <c r="F141" s="831">
        <f>VLOOKUP($C141,改修数据_装备名基准全数据,3,0)</f>
        <v>120</v>
      </c>
      <c r="G141" s="833">
        <f>VLOOKUP($C141,改修数据_装备名基准全数据,4,0)</f>
        <v>0</v>
      </c>
      <c r="H141" s="835">
        <f>VLOOKUP($C141,改修数据_装备名基准全数据,5,0)</f>
        <v>280</v>
      </c>
      <c r="I141" s="353" t="str">
        <f>VLOOKUP($C141,改修数据_装备名基准全数据,6,0)</f>
        <v>4/6</v>
      </c>
      <c r="J141" s="354" t="str">
        <f>VLOOKUP($C141,改修数据_装备名基准全数据,7,0)</f>
        <v>3/5</v>
      </c>
      <c r="K141" s="355" t="str">
        <f>VLOOKUP($C141,改修数据_装备名基准全数据,8,0)</f>
        <v>2</v>
      </c>
      <c r="L141" s="837" t="str">
        <f>VLOOKUP($C141,改修数据_装备名基准全数据,15,0)</f>
        <v>翔鶴
隼鷹</v>
      </c>
      <c r="M141" s="837" t="str">
        <f>VLOOKUP($C141,改修数据_装备名基准全数据,16,0)</f>
        <v>翔鶴</v>
      </c>
      <c r="N141" s="837" t="str">
        <f>VLOOKUP($C141,改修数据_装备名基准全数据,17,0)</f>
        <v>×</v>
      </c>
      <c r="O141" s="837" t="str">
        <f>VLOOKUP($C141,改修数据_装备名基准全数据,18,0)</f>
        <v>×</v>
      </c>
      <c r="P141" s="837" t="str">
        <f>VLOOKUP($C141,改修数据_装备名基准全数据,19,0)</f>
        <v>×</v>
      </c>
      <c r="Q141" s="837" t="str">
        <f>VLOOKUP($C141,改修数据_装备名基准全数据,20,0)</f>
        <v>隼鷹</v>
      </c>
      <c r="R141" s="837" t="str">
        <f>VLOOKUP($C141,改修数据_装备名基准全数据,21,0)</f>
        <v>隼鷹</v>
      </c>
      <c r="S141" s="838" t="str">
        <f>IF(VLOOKUP($C141,改修数据_装备名基准全数据,22,0) &lt;&gt; "",VLOOKUP($C141,改修数据_装备名基准全数据,22,0),"")</f>
        <v>(初期)零式艦戦52型
(★6)彗星</v>
      </c>
      <c r="T141" s="839" t="str">
        <f>IF(VLOOKUP($C141,改修数据_装备名基准全数据,23,0) &lt;&gt; "",VLOOKUP($C141,改修数据_装备名基准全数据,23,0),"")</f>
        <v/>
      </c>
      <c r="U141" s="840" t="str">
        <f>IF(VLOOKUP($C141,改修数据_装备名基准全数据,24,0) &lt;&gt; "",VLOOKUP($C141,改修数据_装备名基准全数据,24,0),"")</f>
        <v/>
      </c>
    </row>
    <row r="142" spans="2:21">
      <c r="B142" s="821"/>
      <c r="C142" s="760"/>
      <c r="D142" s="257" t="s">
        <v>1640</v>
      </c>
      <c r="E142" s="830"/>
      <c r="F142" s="832"/>
      <c r="G142" s="834"/>
      <c r="H142" s="836"/>
      <c r="I142" s="336" t="str">
        <f>VLOOKUP($C141,改修数据_装备名基准全数据,9,0)</f>
        <v>5/9</v>
      </c>
      <c r="J142" s="338" t="str">
        <f>VLOOKUP($C141,改修数据_装备名基准全数据,10,0)</f>
        <v>4/6</v>
      </c>
      <c r="K142" s="65" t="str">
        <f>VLOOKUP($C141,改修数据_装备名基准全数据,11,0)</f>
        <v>2</v>
      </c>
      <c r="L142" s="755"/>
      <c r="M142" s="755"/>
      <c r="N142" s="755"/>
      <c r="O142" s="755"/>
      <c r="P142" s="755"/>
      <c r="Q142" s="755"/>
      <c r="R142" s="755"/>
      <c r="S142" s="825"/>
      <c r="T142" s="826"/>
      <c r="U142" s="827"/>
    </row>
    <row r="143" spans="2:21">
      <c r="B143" s="821"/>
      <c r="C143" s="760"/>
      <c r="D143" s="257" t="s">
        <v>1641</v>
      </c>
      <c r="E143" s="830"/>
      <c r="F143" s="832"/>
      <c r="G143" s="834"/>
      <c r="H143" s="836"/>
      <c r="I143" s="336" t="str">
        <f>VLOOKUP($C141,改修数据_装备名基准全数据,12,0)</f>
        <v>-/-</v>
      </c>
      <c r="J143" s="338" t="str">
        <f>VLOOKUP($C141,改修数据_装备名基准全数据,13,0)</f>
        <v>-/-</v>
      </c>
      <c r="K143" s="65" t="str">
        <f>VLOOKUP($C141,改修数据_装备名基准全数据,14,0)</f>
        <v>-</v>
      </c>
      <c r="L143" s="755"/>
      <c r="M143" s="755"/>
      <c r="N143" s="755"/>
      <c r="O143" s="755"/>
      <c r="P143" s="755"/>
      <c r="Q143" s="755"/>
      <c r="R143" s="755"/>
      <c r="S143" s="825"/>
      <c r="T143" s="826"/>
      <c r="U143" s="827"/>
    </row>
    <row r="144" spans="2:21" ht="13.5" customHeight="1">
      <c r="B144" s="821"/>
      <c r="C144" s="760" t="s">
        <v>3594</v>
      </c>
      <c r="D144" s="257" t="s">
        <v>1639</v>
      </c>
      <c r="E144" s="830">
        <f>VLOOKUP($C144,改修数据_装备名基准全数据,2,0)</f>
        <v>120</v>
      </c>
      <c r="F144" s="832">
        <f>VLOOKUP($C144,改修数据_装备名基准全数据,3,0)</f>
        <v>120</v>
      </c>
      <c r="G144" s="834">
        <f>VLOOKUP($C144,改修数据_装备名基准全数据,4,0)</f>
        <v>0</v>
      </c>
      <c r="H144" s="836">
        <f>VLOOKUP($C144,改修数据_装备名基准全数据,5,0)</f>
        <v>280</v>
      </c>
      <c r="I144" s="336" t="str">
        <f>VLOOKUP($C144,改修数据_装备名基准全数据,6,0)</f>
        <v>4/6</v>
      </c>
      <c r="J144" s="338" t="str">
        <f>VLOOKUP($C144,改修数据_装备名基准全数据,7,0)</f>
        <v>3/5</v>
      </c>
      <c r="K144" s="65" t="str">
        <f>VLOOKUP($C144,改修数据_装备名基准全数据,8,0)</f>
        <v>2</v>
      </c>
      <c r="L144" s="755" t="str">
        <f>VLOOKUP($C144,改修数据_装备名基准全数据,15,0)</f>
        <v>×</v>
      </c>
      <c r="M144" s="755" t="str">
        <f>VLOOKUP($C144,改修数据_装备名基准全数据,16,0)</f>
        <v>×</v>
      </c>
      <c r="N144" s="755" t="str">
        <f>VLOOKUP($C144,改修数据_装备名基准全数据,17,0)</f>
        <v>瑞鶴</v>
      </c>
      <c r="O144" s="755" t="str">
        <f>VLOOKUP($C144,改修数据_装备名基准全数据,18,0)</f>
        <v>×</v>
      </c>
      <c r="P144" s="755" t="str">
        <f>VLOOKUP($C144,改修数据_装备名基准全数据,19,0)</f>
        <v>瑞鶴</v>
      </c>
      <c r="Q144" s="755" t="str">
        <f>VLOOKUP($C144,改修数据_装备名基准全数据,20,0)</f>
        <v>×</v>
      </c>
      <c r="R144" s="755" t="str">
        <f>VLOOKUP($C144,改修数据_装备名基准全数据,21,0)</f>
        <v>×</v>
      </c>
      <c r="S144" s="825" t="str">
        <f>IF(VLOOKUP($C144,改修数据_装备名基准全数据,22,0) &lt;&gt; "",VLOOKUP($C144,改修数据_装备名基准全数据,22,0),"")</f>
        <v>(初期)零式艦戦52型
(★6)彗星</v>
      </c>
      <c r="T144" s="826" t="str">
        <f>IF(VLOOKUP($C144,改修数据_装备名基准全数据,23,0) &lt;&gt; "",VLOOKUP($C144,改修数据_装备名基准全数据,23,0),"")</f>
        <v/>
      </c>
      <c r="U144" s="827" t="str">
        <f>IF(VLOOKUP($C144,改修数据_装备名基准全数据,24,0) &lt;&gt; "",VLOOKUP($C144,改修数据_装备名基准全数据,24,0),"")</f>
        <v/>
      </c>
    </row>
    <row r="145" spans="2:21">
      <c r="B145" s="821"/>
      <c r="C145" s="760"/>
      <c r="D145" s="257" t="s">
        <v>1640</v>
      </c>
      <c r="E145" s="830"/>
      <c r="F145" s="832"/>
      <c r="G145" s="834"/>
      <c r="H145" s="836"/>
      <c r="I145" s="336" t="str">
        <f>VLOOKUP($C144,改修数据_装备名基准全数据,9,0)</f>
        <v>5/9</v>
      </c>
      <c r="J145" s="338" t="str">
        <f>VLOOKUP($C144,改修数据_装备名基准全数据,10,0)</f>
        <v>4/6</v>
      </c>
      <c r="K145" s="65" t="str">
        <f>VLOOKUP($C144,改修数据_装备名基准全数据,11,0)</f>
        <v>2</v>
      </c>
      <c r="L145" s="755"/>
      <c r="M145" s="755"/>
      <c r="N145" s="755"/>
      <c r="O145" s="755"/>
      <c r="P145" s="755"/>
      <c r="Q145" s="755"/>
      <c r="R145" s="755"/>
      <c r="S145" s="825"/>
      <c r="T145" s="826"/>
      <c r="U145" s="827"/>
    </row>
    <row r="146" spans="2:21" ht="14.25" thickBot="1">
      <c r="B146" s="822"/>
      <c r="C146" s="763"/>
      <c r="D146" s="258" t="s">
        <v>1641</v>
      </c>
      <c r="E146" s="850"/>
      <c r="F146" s="851"/>
      <c r="G146" s="852"/>
      <c r="H146" s="853"/>
      <c r="I146" s="337" t="str">
        <f>VLOOKUP($C144,改修数据_装备名基准全数据,12,0)</f>
        <v>-/-</v>
      </c>
      <c r="J146" s="339" t="str">
        <f>VLOOKUP($C144,改修数据_装备名基准全数据,13,0)</f>
        <v>-/-</v>
      </c>
      <c r="K146" s="247" t="str">
        <f>VLOOKUP($C144,改修数据_装备名基准全数据,14,0)</f>
        <v>-</v>
      </c>
      <c r="L146" s="756"/>
      <c r="M146" s="756"/>
      <c r="N146" s="756"/>
      <c r="O146" s="756"/>
      <c r="P146" s="756"/>
      <c r="Q146" s="756"/>
      <c r="R146" s="756"/>
      <c r="S146" s="841"/>
      <c r="T146" s="842"/>
      <c r="U146" s="843"/>
    </row>
    <row r="147" spans="2:21" ht="13.5" customHeight="1">
      <c r="B147" s="846" t="s">
        <v>1909</v>
      </c>
      <c r="C147" s="856" t="s">
        <v>815</v>
      </c>
      <c r="D147" s="256" t="s">
        <v>1639</v>
      </c>
      <c r="E147" s="829">
        <f>VLOOKUP($C147,改修数据_装备名基准全数据,2,0)</f>
        <v>90</v>
      </c>
      <c r="F147" s="831">
        <f>VLOOKUP($C147,改修数据_装备名基准全数据,3,0)</f>
        <v>20</v>
      </c>
      <c r="G147" s="833">
        <f>VLOOKUP($C147,改修数据_装备名基准全数据,4,0)</f>
        <v>0</v>
      </c>
      <c r="H147" s="835">
        <f>VLOOKUP($C147,改修数据_装备名基准全数据,5,0)</f>
        <v>300</v>
      </c>
      <c r="I147" s="353" t="str">
        <f>VLOOKUP($C147,改修数据_装备名基准全数据,6,0)</f>
        <v>4/6</v>
      </c>
      <c r="J147" s="354" t="str">
        <f>VLOOKUP($C147,改修数据_装备名基准全数据,7,0)</f>
        <v>2/3</v>
      </c>
      <c r="K147" s="355" t="str">
        <f>VLOOKUP($C147,改修数据_装备名基准全数据,8,0)</f>
        <v>1</v>
      </c>
      <c r="L147" s="837" t="str">
        <f>VLOOKUP($C147,改修数据_装备名基准全数据,15,0)</f>
        <v>秋津洲改
瑞穂</v>
      </c>
      <c r="M147" s="837" t="str">
        <f>VLOOKUP($C147,改修数据_装备名基准全数据,16,0)</f>
        <v>瑞穂</v>
      </c>
      <c r="N147" s="837" t="str">
        <f>VLOOKUP($C147,改修数据_装备名基准全数据,17,0)</f>
        <v>瑞穂</v>
      </c>
      <c r="O147" s="837" t="str">
        <f>VLOOKUP($C147,改修数据_装备名基准全数据,18,0)</f>
        <v>千代田甲</v>
      </c>
      <c r="P147" s="837" t="str">
        <f>VLOOKUP($C147,改修数据_装备名基准全数据,19,0)</f>
        <v>千代田甲
秋津洲改</v>
      </c>
      <c r="Q147" s="837" t="str">
        <f>VLOOKUP($C147,改修数据_装备名基准全数据,20,0)</f>
        <v>千歳甲
秋津洲改
瑞穂</v>
      </c>
      <c r="R147" s="837" t="str">
        <f>VLOOKUP($C147,改修数据_装备名基准全数据,21,0)</f>
        <v>千歳甲
秋津洲改
瑞穂</v>
      </c>
      <c r="S147" s="838" t="str">
        <f>IF(VLOOKUP($C147,改修数据_装备名基准全数据,22,0) &lt;&gt; "",VLOOKUP($C147,改修数据_装备名基准全数据,22,0),"")</f>
        <v>同装備
(更新)零式艦戦21型</v>
      </c>
      <c r="T147" s="839" t="str">
        <f>IF(VLOOKUP($C147,改修数据_装备名基准全数据,23,0) &lt;&gt; "",VLOOKUP($C147,改修数据_装备名基准全数据,23,0),"")</f>
        <v>二式水戦改</v>
      </c>
      <c r="U147" s="840" t="str">
        <f>IF(VLOOKUP($C147,改修数据_装备名基准全数据,24,0) &lt;&gt; "",VLOOKUP($C147,改修数据_装备名基准全数据,24,0),"")</f>
        <v/>
      </c>
    </row>
    <row r="148" spans="2:21">
      <c r="B148" s="847"/>
      <c r="C148" s="845"/>
      <c r="D148" s="257" t="s">
        <v>1640</v>
      </c>
      <c r="E148" s="830"/>
      <c r="F148" s="832"/>
      <c r="G148" s="834"/>
      <c r="H148" s="836"/>
      <c r="I148" s="336" t="str">
        <f>VLOOKUP($C147,改修数据_装备名基准全数据,9,0)</f>
        <v>5/8</v>
      </c>
      <c r="J148" s="338" t="str">
        <f>VLOOKUP($C147,改修数据_装备名基准全数据,10,0)</f>
        <v>3/5</v>
      </c>
      <c r="K148" s="65" t="str">
        <f>VLOOKUP($C147,改修数据_装备名基准全数据,11,0)</f>
        <v>2</v>
      </c>
      <c r="L148" s="755"/>
      <c r="M148" s="755"/>
      <c r="N148" s="755"/>
      <c r="O148" s="755"/>
      <c r="P148" s="755"/>
      <c r="Q148" s="755"/>
      <c r="R148" s="755"/>
      <c r="S148" s="825"/>
      <c r="T148" s="826"/>
      <c r="U148" s="827"/>
    </row>
    <row r="149" spans="2:21">
      <c r="B149" s="847"/>
      <c r="C149" s="845"/>
      <c r="D149" s="257" t="s">
        <v>1641</v>
      </c>
      <c r="E149" s="830"/>
      <c r="F149" s="832"/>
      <c r="G149" s="834"/>
      <c r="H149" s="836"/>
      <c r="I149" s="336" t="str">
        <f>VLOOKUP($C147,改修数据_装备名基准全数据,12,0)</f>
        <v>9/15</v>
      </c>
      <c r="J149" s="338" t="str">
        <f>VLOOKUP($C147,改修数据_装备名基准全数据,13,0)</f>
        <v>5/10</v>
      </c>
      <c r="K149" s="65" t="str">
        <f>VLOOKUP($C147,改修数据_装备名基准全数据,14,0)</f>
        <v>3</v>
      </c>
      <c r="L149" s="755"/>
      <c r="M149" s="755"/>
      <c r="N149" s="755"/>
      <c r="O149" s="755"/>
      <c r="P149" s="755"/>
      <c r="Q149" s="755"/>
      <c r="R149" s="755"/>
      <c r="S149" s="825"/>
      <c r="T149" s="826"/>
      <c r="U149" s="827"/>
    </row>
    <row r="150" spans="2:21" ht="13.5" customHeight="1">
      <c r="B150" s="847"/>
      <c r="C150" s="845" t="s">
        <v>849</v>
      </c>
      <c r="D150" s="257" t="s">
        <v>1639</v>
      </c>
      <c r="E150" s="830">
        <f>VLOOKUP($C150,改修数据_装备名基准全数据,2,0)</f>
        <v>90</v>
      </c>
      <c r="F150" s="832">
        <f>VLOOKUP($C150,改修数据_装备名基准全数据,3,0)</f>
        <v>40</v>
      </c>
      <c r="G150" s="834">
        <f>VLOOKUP($C150,改修数据_装备名基准全数据,4,0)</f>
        <v>0</v>
      </c>
      <c r="H150" s="836">
        <f>VLOOKUP($C150,改修数据_装备名基准全数据,5,0)</f>
        <v>270</v>
      </c>
      <c r="I150" s="336" t="str">
        <f>VLOOKUP($C150,改修数据_装备名基准全数据,6,0)</f>
        <v>4/6</v>
      </c>
      <c r="J150" s="338" t="str">
        <f>VLOOKUP($C150,改修数据_装备名基准全数据,7,0)</f>
        <v>3/5</v>
      </c>
      <c r="K150" s="65">
        <f>VLOOKUP($C150,改修数据_装备名基准全数据,8,0)</f>
        <v>1</v>
      </c>
      <c r="L150" s="844" t="str">
        <f>VLOOKUP($C150,改修数据_装备名基准全数据,15,0)</f>
        <v>瑞穂</v>
      </c>
      <c r="M150" s="844" t="str">
        <f>VLOOKUP($C150,改修数据_装备名基准全数据,16,0)</f>
        <v>瑞穂</v>
      </c>
      <c r="N150" s="844" t="str">
        <f>VLOOKUP($C150,改修数据_装备名基准全数据,17,0)</f>
        <v>瑞穂</v>
      </c>
      <c r="O150" s="844" t="str">
        <f>VLOOKUP($C150,改修数据_装备名基准全数据,18,0)</f>
        <v>瑞穂</v>
      </c>
      <c r="P150" s="844" t="str">
        <f>VLOOKUP($C150,改修数据_装备名基准全数据,19,0)</f>
        <v>武蔵</v>
      </c>
      <c r="Q150" s="844" t="str">
        <f>VLOOKUP($C150,改修数据_装备名基准全数据,20,0)</f>
        <v>武蔵</v>
      </c>
      <c r="R150" s="844" t="str">
        <f>VLOOKUP($C150,改修数据_装备名基准全数据,21,0)</f>
        <v>瑞穂
武蔵</v>
      </c>
      <c r="S150" s="825" t="str">
        <f>IF(VLOOKUP($C150,改修数据_装备名基准全数据,22,0) &lt;&gt; "",VLOOKUP($C150,改修数据_装备名基准全数据,22,0),"")</f>
        <v>(初期)瑞雲
(★6)零式水上観測機</v>
      </c>
      <c r="T150" s="826" t="str">
        <f>IF(VLOOKUP($C150,改修数据_装备名基准全数据,23,0) &lt;&gt; "",VLOOKUP($C150,改修数据_装备名基准全数据,23,0),"")</f>
        <v/>
      </c>
      <c r="U150" s="827" t="str">
        <f>IF(VLOOKUP($C150,改修数据_装备名基准全数据,24,0) &lt;&gt; "",VLOOKUP($C150,改修数据_装备名基准全数据,24,0),"")</f>
        <v/>
      </c>
    </row>
    <row r="151" spans="2:21">
      <c r="B151" s="847"/>
      <c r="C151" s="845"/>
      <c r="D151" s="257" t="s">
        <v>1640</v>
      </c>
      <c r="E151" s="830"/>
      <c r="F151" s="832"/>
      <c r="G151" s="834"/>
      <c r="H151" s="836"/>
      <c r="I151" s="336" t="str">
        <f>VLOOKUP($C150,改修数据_装备名基准全数据,9,0)</f>
        <v>6/9</v>
      </c>
      <c r="J151" s="338" t="str">
        <f>VLOOKUP($C150,改修数据_装备名基准全数据,10,0)</f>
        <v>4/7</v>
      </c>
      <c r="K151" s="65">
        <f>VLOOKUP($C150,改修数据_装备名基准全数据,11,0)</f>
        <v>1</v>
      </c>
      <c r="L151" s="755"/>
      <c r="M151" s="755"/>
      <c r="N151" s="755"/>
      <c r="O151" s="755"/>
      <c r="P151" s="755"/>
      <c r="Q151" s="755"/>
      <c r="R151" s="755"/>
      <c r="S151" s="825"/>
      <c r="T151" s="826"/>
      <c r="U151" s="827"/>
    </row>
    <row r="152" spans="2:21">
      <c r="B152" s="847"/>
      <c r="C152" s="845"/>
      <c r="D152" s="257" t="s">
        <v>1641</v>
      </c>
      <c r="E152" s="830"/>
      <c r="F152" s="832"/>
      <c r="G152" s="834"/>
      <c r="H152" s="836"/>
      <c r="I152" s="336" t="str">
        <f>VLOOKUP($C150,改修数据_装备名基准全数据,12,0)</f>
        <v>-/-</v>
      </c>
      <c r="J152" s="338" t="str">
        <f>VLOOKUP($C150,改修数据_装备名基准全数据,13,0)</f>
        <v>-/-</v>
      </c>
      <c r="K152" s="65" t="str">
        <f>VLOOKUP($C150,改修数据_装备名基准全数据,14,0)</f>
        <v>-</v>
      </c>
      <c r="L152" s="755"/>
      <c r="M152" s="755"/>
      <c r="N152" s="755"/>
      <c r="O152" s="755"/>
      <c r="P152" s="755"/>
      <c r="Q152" s="755"/>
      <c r="R152" s="755"/>
      <c r="S152" s="825"/>
      <c r="T152" s="826"/>
      <c r="U152" s="827"/>
    </row>
    <row r="153" spans="2:21" ht="13.5" customHeight="1">
      <c r="B153" s="847"/>
      <c r="C153" s="845" t="s">
        <v>953</v>
      </c>
      <c r="D153" s="257" t="s">
        <v>1639</v>
      </c>
      <c r="E153" s="830">
        <f>VLOOKUP($C153,改修数据_装备名基准全数据,2,0)</f>
        <v>60</v>
      </c>
      <c r="F153" s="832">
        <f>VLOOKUP($C153,改修数据_装备名基准全数据,3,0)</f>
        <v>30</v>
      </c>
      <c r="G153" s="834">
        <f>VLOOKUP($C153,改修数据_装备名基准全数据,4,0)</f>
        <v>0</v>
      </c>
      <c r="H153" s="836">
        <f>VLOOKUP($C153,改修数据_装备名基准全数据,5,0)</f>
        <v>180</v>
      </c>
      <c r="I153" s="336" t="str">
        <f>VLOOKUP($C153,改修数据_装备名基准全数据,6,0)</f>
        <v>3/5</v>
      </c>
      <c r="J153" s="338" t="str">
        <f>VLOOKUP($C153,改修数据_装备名基准全数据,7,0)</f>
        <v>1/2</v>
      </c>
      <c r="K153" s="65">
        <f>VLOOKUP($C153,改修数据_装备名基准全数据,8,0)</f>
        <v>1</v>
      </c>
      <c r="L153" s="844" t="str">
        <f>VLOOKUP($C153,改修数据_装备名基准全数据,15,0)</f>
        <v>Italia</v>
      </c>
      <c r="M153" s="844" t="str">
        <f>VLOOKUP($C153,改修数据_装备名基准全数据,16,0)</f>
        <v>Zara改</v>
      </c>
      <c r="N153" s="844" t="str">
        <f>VLOOKUP($C153,改修数据_装备名基准全数据,17,0)</f>
        <v>Zara改
Roma改</v>
      </c>
      <c r="O153" s="844" t="str">
        <f>VLOOKUP($C153,改修数据_装备名基准全数据,18,0)</f>
        <v>Zara改
Roma改</v>
      </c>
      <c r="P153" s="844" t="str">
        <f>VLOOKUP($C153,改修数据_装备名基准全数据,19,0)</f>
        <v>Zara改</v>
      </c>
      <c r="Q153" s="844" t="str">
        <f>VLOOKUP($C153,改修数据_装备名基准全数据,20,0)</f>
        <v>Zara改</v>
      </c>
      <c r="R153" s="844" t="str">
        <f>VLOOKUP($C153,改修数据_装备名基准全数据,21,0)</f>
        <v>Italia</v>
      </c>
      <c r="S153" s="825" t="str">
        <f>IF(VLOOKUP($C153,改修数据_装备名基准全数据,22,0) &lt;&gt; "",VLOOKUP($C153,改修数据_装备名基准全数据,22,0),"")</f>
        <v>(初期)零式水上偵察機
(★6)瑞雲
(更新)零式水上偵察機</v>
      </c>
      <c r="T153" s="826" t="str">
        <f>IF(VLOOKUP($C153,改修数据_装备名基准全数据,23,0) &lt;&gt; "",VLOOKUP($C153,改修数据_装备名基准全数据,23,0),"")</f>
        <v>Ro.44水上戦闘機</v>
      </c>
      <c r="U153" s="827" t="str">
        <f>IF(VLOOKUP($C153,改修数据_装备名基准全数据,24,0) &lt;&gt; "",VLOOKUP($C153,改修数据_装备名基准全数据,24,0),"")</f>
        <v/>
      </c>
    </row>
    <row r="154" spans="2:21">
      <c r="B154" s="847"/>
      <c r="C154" s="845"/>
      <c r="D154" s="257" t="s">
        <v>1640</v>
      </c>
      <c r="E154" s="830"/>
      <c r="F154" s="832"/>
      <c r="G154" s="834"/>
      <c r="H154" s="836"/>
      <c r="I154" s="336" t="str">
        <f>VLOOKUP($C153,改修数据_装备名基准全数据,9,0)</f>
        <v>4/6</v>
      </c>
      <c r="J154" s="338" t="str">
        <f>VLOOKUP($C153,改修数据_装备名基准全数据,10,0)</f>
        <v>2/4</v>
      </c>
      <c r="K154" s="65">
        <f>VLOOKUP($C153,改修数据_装备名基准全数据,11,0)</f>
        <v>1</v>
      </c>
      <c r="L154" s="755"/>
      <c r="M154" s="755"/>
      <c r="N154" s="755"/>
      <c r="O154" s="755"/>
      <c r="P154" s="755"/>
      <c r="Q154" s="755"/>
      <c r="R154" s="755"/>
      <c r="S154" s="825"/>
      <c r="T154" s="826"/>
      <c r="U154" s="827"/>
    </row>
    <row r="155" spans="2:21">
      <c r="B155" s="847"/>
      <c r="C155" s="859"/>
      <c r="D155" s="593" t="s">
        <v>1641</v>
      </c>
      <c r="E155" s="867"/>
      <c r="F155" s="868"/>
      <c r="G155" s="869"/>
      <c r="H155" s="870"/>
      <c r="I155" s="597" t="str">
        <f>VLOOKUP($C153,改修数据_装备名基准全数据,12,0)</f>
        <v>5/10</v>
      </c>
      <c r="J155" s="598" t="str">
        <f>VLOOKUP($C153,改修数据_装备名基准全数据,13,0)</f>
        <v>3/5</v>
      </c>
      <c r="K155" s="599">
        <f>VLOOKUP($C153,改修数据_装备名基准全数据,14,0)</f>
        <v>2</v>
      </c>
      <c r="L155" s="863"/>
      <c r="M155" s="863"/>
      <c r="N155" s="863"/>
      <c r="O155" s="863"/>
      <c r="P155" s="863"/>
      <c r="Q155" s="863"/>
      <c r="R155" s="863"/>
      <c r="S155" s="865"/>
      <c r="T155" s="866"/>
      <c r="U155" s="864"/>
    </row>
    <row r="156" spans="2:21" ht="13.5" customHeight="1">
      <c r="B156" s="847"/>
      <c r="C156" s="845" t="s">
        <v>3165</v>
      </c>
      <c r="D156" s="257" t="s">
        <v>1639</v>
      </c>
      <c r="E156" s="830">
        <f>VLOOKUP($C156,改修数据_装备名基准全数据,2,0)</f>
        <v>100</v>
      </c>
      <c r="F156" s="832">
        <f>VLOOKUP($C156,改修数据_装备名基准全数据,3,0)</f>
        <v>30</v>
      </c>
      <c r="G156" s="834">
        <f>VLOOKUP($C156,改修数据_装备名基准全数据,4,0)</f>
        <v>0</v>
      </c>
      <c r="H156" s="836">
        <f>VLOOKUP($C156,改修数据_装备名基准全数据,5,0)</f>
        <v>480</v>
      </c>
      <c r="I156" s="336" t="str">
        <f>VLOOKUP($C156,改修数据_装备名基准全数据,6,0)</f>
        <v>4/7</v>
      </c>
      <c r="J156" s="338" t="str">
        <f>VLOOKUP($C156,改修数据_装备名基准全数据,7,0)</f>
        <v>3/4</v>
      </c>
      <c r="K156" s="65" t="str">
        <f>VLOOKUP($C156,改修数据_装备名基准全数据,8,0)</f>
        <v>1</v>
      </c>
      <c r="L156" s="755" t="str">
        <f>VLOOKUP($C156,改修数据_装备名基准全数据,15,0)</f>
        <v>川内改二</v>
      </c>
      <c r="M156" s="755" t="str">
        <f>VLOOKUP($C156,改修数据_装备名基准全数据,16,0)</f>
        <v>川内改二</v>
      </c>
      <c r="N156" s="755" t="str">
        <f>VLOOKUP($C156,改修数据_装备名基准全数据,17,0)</f>
        <v>×</v>
      </c>
      <c r="O156" s="755" t="str">
        <f>VLOOKUP($C156,改修数据_装备名基准全数据,18,0)</f>
        <v>×</v>
      </c>
      <c r="P156" s="755" t="str">
        <f>VLOOKUP($C156,改修数据_装备名基准全数据,19,0)</f>
        <v>川内改二</v>
      </c>
      <c r="Q156" s="755" t="str">
        <f>VLOOKUP($C156,改修数据_装备名基准全数据,20,0)</f>
        <v>川内改二</v>
      </c>
      <c r="R156" s="755" t="str">
        <f>VLOOKUP($C156,改修数据_装备名基准全数据,21,0)</f>
        <v>川内改二</v>
      </c>
      <c r="S156" s="825" t="str">
        <f>IF(VLOOKUP($C156,改修数据_装备名基准全数据,22,0) &lt;&gt; "",VLOOKUP($C156,改修数据_装备名基准全数据,22,0),"")</f>
        <v>零式水上偵察機</v>
      </c>
      <c r="T156" s="826" t="str">
        <f>IF(VLOOKUP($C156,改修数据_装备名基准全数据,23,0) &lt;&gt; "",VLOOKUP($C156,改修数据_装备名基准全数据,23,0),"")</f>
        <v/>
      </c>
      <c r="U156" s="827" t="str">
        <f>IF(VLOOKUP($C156,改修数据_装备名基准全数据,24,0) &lt;&gt; "",VLOOKUP($C156,改修数据_装备名基准全数据,24,0),"")</f>
        <v/>
      </c>
    </row>
    <row r="157" spans="2:21">
      <c r="B157" s="847"/>
      <c r="C157" s="845"/>
      <c r="D157" s="257" t="s">
        <v>1640</v>
      </c>
      <c r="E157" s="830"/>
      <c r="F157" s="832"/>
      <c r="G157" s="834"/>
      <c r="H157" s="836"/>
      <c r="I157" s="336" t="str">
        <f>VLOOKUP($C156,改修数据_装备名基准全数据,9,0)</f>
        <v>5/9</v>
      </c>
      <c r="J157" s="338" t="str">
        <f>VLOOKUP($C156,改修数据_装备名基准全数据,10,0)</f>
        <v>4/8</v>
      </c>
      <c r="K157" s="65" t="str">
        <f>VLOOKUP($C156,改修数据_装备名基准全数据,11,0)</f>
        <v>2</v>
      </c>
      <c r="L157" s="755"/>
      <c r="M157" s="755"/>
      <c r="N157" s="755"/>
      <c r="O157" s="755"/>
      <c r="P157" s="755"/>
      <c r="Q157" s="755"/>
      <c r="R157" s="755"/>
      <c r="S157" s="825"/>
      <c r="T157" s="826"/>
      <c r="U157" s="827"/>
    </row>
    <row r="158" spans="2:21" ht="14.25" thickBot="1">
      <c r="B158" s="848"/>
      <c r="C158" s="849"/>
      <c r="D158" s="258" t="s">
        <v>1641</v>
      </c>
      <c r="E158" s="850"/>
      <c r="F158" s="851"/>
      <c r="G158" s="852"/>
      <c r="H158" s="853"/>
      <c r="I158" s="337" t="str">
        <f>VLOOKUP($C156,改修数据_装备名基准全数据,12,0)</f>
        <v>-/-</v>
      </c>
      <c r="J158" s="339" t="str">
        <f>VLOOKUP($C156,改修数据_装备名基准全数据,13,0)</f>
        <v>-/-</v>
      </c>
      <c r="K158" s="247" t="str">
        <f>VLOOKUP($C156,改修数据_装备名基准全数据,14,0)</f>
        <v>-</v>
      </c>
      <c r="L158" s="756"/>
      <c r="M158" s="756"/>
      <c r="N158" s="756"/>
      <c r="O158" s="756"/>
      <c r="P158" s="756"/>
      <c r="Q158" s="756"/>
      <c r="R158" s="756"/>
      <c r="S158" s="841"/>
      <c r="T158" s="842"/>
      <c r="U158" s="843"/>
    </row>
    <row r="159" spans="2:21" ht="13.5" customHeight="1">
      <c r="B159" s="846" t="s">
        <v>1910</v>
      </c>
      <c r="C159" s="856" t="s">
        <v>817</v>
      </c>
      <c r="D159" s="256" t="s">
        <v>1639</v>
      </c>
      <c r="E159" s="829">
        <f>VLOOKUP($C159,改修数据_装备名基准全数据,2,0)</f>
        <v>10</v>
      </c>
      <c r="F159" s="831">
        <f>VLOOKUP($C159,改修数据_装备名基准全数据,3,0)</f>
        <v>0</v>
      </c>
      <c r="G159" s="833">
        <f>VLOOKUP($C159,改修数据_装备名基准全数据,4,0)</f>
        <v>20</v>
      </c>
      <c r="H159" s="835">
        <f>VLOOKUP($C159,改修数据_装备名基准全数据,5,0)</f>
        <v>30</v>
      </c>
      <c r="I159" s="353" t="str">
        <f>VLOOKUP($C159,改修数据_装备名基准全数据,6,0)</f>
        <v>4/5</v>
      </c>
      <c r="J159" s="354" t="str">
        <f>VLOOKUP($C159,改修数据_装备名基准全数据,7,0)</f>
        <v>2/3</v>
      </c>
      <c r="K159" s="355">
        <f>VLOOKUP($C159,改修数据_装备名基准全数据,8,0)</f>
        <v>0</v>
      </c>
      <c r="L159" s="837" t="str">
        <f>VLOOKUP($C159,改修数据_装备名基准全数据,15,0)</f>
        <v>時雨改二
五十鈴改二</v>
      </c>
      <c r="M159" s="837" t="str">
        <f>VLOOKUP($C159,改修数据_装备名基准全数据,16,0)</f>
        <v>五十鈴改二
照月</v>
      </c>
      <c r="N159" s="837" t="str">
        <f>VLOOKUP($C159,改修数据_装备名基准全数据,17,0)</f>
        <v>秋月
照月</v>
      </c>
      <c r="O159" s="837" t="str">
        <f>VLOOKUP($C159,改修数据_装备名基准全数据,18,0)</f>
        <v>秋月
照月</v>
      </c>
      <c r="P159" s="837" t="str">
        <f>VLOOKUP($C159,改修数据_装备名基准全数据,19,0)</f>
        <v>時雨改二
秋月</v>
      </c>
      <c r="Q159" s="837" t="str">
        <f>VLOOKUP($C159,改修数据_装备名基准全数据,20,0)</f>
        <v>時雨改二
五十鈴改二</v>
      </c>
      <c r="R159" s="837" t="str">
        <f>VLOOKUP($C159,改修数据_装备名基准全数据,21,0)</f>
        <v>時雨改二
五十鈴改二</v>
      </c>
      <c r="S159" s="838" t="str">
        <f>IF(VLOOKUP($C159,改修数据_装备名基准全数据,22,0) &lt;&gt; "",VLOOKUP($C159,改修数据_装备名基准全数据,22,0),"")</f>
        <v>(消费)同装備
(更新)21号対空電探</v>
      </c>
      <c r="T159" s="839" t="str">
        <f>IF(VLOOKUP($C159,改修数据_装备名基准全数据,23,0) &lt;&gt; "",VLOOKUP($C159,改修数据_装备名基准全数据,23,0),"")</f>
        <v>13号対空電探改</v>
      </c>
      <c r="U159" s="840" t="str">
        <f>IF(VLOOKUP($C159,改修数据_装备名基准全数据,24,0) &lt;&gt; "",VLOOKUP($C159,改修数据_装备名基准全数据,24,0),"")</f>
        <v/>
      </c>
    </row>
    <row r="160" spans="2:21">
      <c r="B160" s="854"/>
      <c r="C160" s="845"/>
      <c r="D160" s="257" t="s">
        <v>1640</v>
      </c>
      <c r="E160" s="830"/>
      <c r="F160" s="832"/>
      <c r="G160" s="834"/>
      <c r="H160" s="836"/>
      <c r="I160" s="336" t="str">
        <f>VLOOKUP($C159,改修数据_装备名基准全数据,9,0)</f>
        <v>5/7</v>
      </c>
      <c r="J160" s="338" t="str">
        <f>VLOOKUP($C159,改修数据_装备名基准全数据,10,0)</f>
        <v>3/5</v>
      </c>
      <c r="K160" s="65">
        <f>VLOOKUP($C159,改修数据_装备名基准全数据,11,0)</f>
        <v>1</v>
      </c>
      <c r="L160" s="755"/>
      <c r="M160" s="755"/>
      <c r="N160" s="755"/>
      <c r="O160" s="755"/>
      <c r="P160" s="755"/>
      <c r="Q160" s="755"/>
      <c r="R160" s="755"/>
      <c r="S160" s="825"/>
      <c r="T160" s="826"/>
      <c r="U160" s="827"/>
    </row>
    <row r="161" spans="2:21">
      <c r="B161" s="854"/>
      <c r="C161" s="845"/>
      <c r="D161" s="257" t="s">
        <v>1641</v>
      </c>
      <c r="E161" s="830"/>
      <c r="F161" s="832"/>
      <c r="G161" s="834"/>
      <c r="H161" s="836"/>
      <c r="I161" s="336" t="str">
        <f>VLOOKUP($C159,改修数据_装备名基准全数据,12,0)</f>
        <v>10/15</v>
      </c>
      <c r="J161" s="338" t="str">
        <f>VLOOKUP($C159,改修数据_装备名基准全数据,13,0)</f>
        <v>5/12</v>
      </c>
      <c r="K161" s="65">
        <f>VLOOKUP($C159,改修数据_装备名基准全数据,14,0)</f>
        <v>1</v>
      </c>
      <c r="L161" s="755"/>
      <c r="M161" s="755"/>
      <c r="N161" s="755"/>
      <c r="O161" s="755"/>
      <c r="P161" s="755"/>
      <c r="Q161" s="755"/>
      <c r="R161" s="755"/>
      <c r="S161" s="825"/>
      <c r="T161" s="826"/>
      <c r="U161" s="827"/>
    </row>
    <row r="162" spans="2:21" ht="13.5" customHeight="1">
      <c r="B162" s="854"/>
      <c r="C162" s="845" t="s">
        <v>896</v>
      </c>
      <c r="D162" s="257" t="s">
        <v>1639</v>
      </c>
      <c r="E162" s="830">
        <f>VLOOKUP($C162,改修数据_装备名基准全数据,2,0)</f>
        <v>10</v>
      </c>
      <c r="F162" s="832">
        <f>VLOOKUP($C162,改修数据_装备名基准全数据,3,0)</f>
        <v>0</v>
      </c>
      <c r="G162" s="834">
        <f>VLOOKUP($C162,改修数据_装备名基准全数据,4,0)</f>
        <v>30</v>
      </c>
      <c r="H162" s="836">
        <f>VLOOKUP($C162,改修数据_装备名基准全数据,5,0)</f>
        <v>40</v>
      </c>
      <c r="I162" s="336" t="str">
        <f>VLOOKUP($C162,改修数据_装备名基准全数据,6,0)</f>
        <v>5/7</v>
      </c>
      <c r="J162" s="338" t="str">
        <f>VLOOKUP($C162,改修数据_装备名基准全数据,7,0)</f>
        <v>3/4</v>
      </c>
      <c r="K162" s="65">
        <f>VLOOKUP($C162,改修数据_装备名基准全数据,8,0)</f>
        <v>1</v>
      </c>
      <c r="L162" s="844" t="str">
        <f>VLOOKUP($C162,改修数据_装备名基准全数据,15,0)</f>
        <v>初霜改二
雪風</v>
      </c>
      <c r="M162" s="844" t="str">
        <f>VLOOKUP($C162,改修数据_装备名基准全数据,16,0)</f>
        <v>雪風</v>
      </c>
      <c r="N162" s="844" t="str">
        <f>VLOOKUP($C162,改修数据_装备名基准全数据,17,0)</f>
        <v>雪風</v>
      </c>
      <c r="O162" s="844" t="str">
        <f>VLOOKUP($C162,改修数据_装备名基准全数据,18,0)</f>
        <v>雪風</v>
      </c>
      <c r="P162" s="844" t="str">
        <f>VLOOKUP($C162,改修数据_装备名基准全数据,19,0)</f>
        <v>磯風改</v>
      </c>
      <c r="Q162" s="844" t="str">
        <f>VLOOKUP($C162,改修数据_装备名基准全数据,20,0)</f>
        <v>磯風改
初霜改二</v>
      </c>
      <c r="R162" s="844" t="str">
        <f>VLOOKUP($C162,改修数据_装备名基准全数据,21,0)</f>
        <v>磯風改
初霜改二</v>
      </c>
      <c r="S162" s="825" t="str">
        <f>IF(VLOOKUP($C162,改修数据_装备名基准全数据,22,0) &lt;&gt; "",VLOOKUP($C162,改修数据_装备名基准全数据,22,0),"")</f>
        <v>13号対空電探</v>
      </c>
      <c r="T162" s="826" t="str">
        <f>IF(VLOOKUP($C162,改修数据_装备名基准全数据,23,0) &lt;&gt; "",VLOOKUP($C162,改修数据_装备名基准全数据,23,0),"")</f>
        <v/>
      </c>
      <c r="U162" s="827" t="str">
        <f>IF(VLOOKUP($C162,改修数据_装备名基准全数据,24,0) &lt;&gt; "",VLOOKUP($C162,改修数据_装备名基准全数据,24,0),"")</f>
        <v/>
      </c>
    </row>
    <row r="163" spans="2:21">
      <c r="B163" s="854"/>
      <c r="C163" s="845"/>
      <c r="D163" s="257" t="s">
        <v>1640</v>
      </c>
      <c r="E163" s="830"/>
      <c r="F163" s="832"/>
      <c r="G163" s="834"/>
      <c r="H163" s="836"/>
      <c r="I163" s="336" t="str">
        <f>VLOOKUP($C162,改修数据_装备名基准全数据,9,0)</f>
        <v>7/9</v>
      </c>
      <c r="J163" s="338" t="str">
        <f>VLOOKUP($C162,改修数据_装备名基准全数据,10,0)</f>
        <v>4/8</v>
      </c>
      <c r="K163" s="65">
        <f>VLOOKUP($C162,改修数据_装备名基准全数据,11,0)</f>
        <v>2</v>
      </c>
      <c r="L163" s="755"/>
      <c r="M163" s="755"/>
      <c r="N163" s="755"/>
      <c r="O163" s="755"/>
      <c r="P163" s="755"/>
      <c r="Q163" s="755"/>
      <c r="R163" s="755"/>
      <c r="S163" s="825"/>
      <c r="T163" s="826"/>
      <c r="U163" s="827"/>
    </row>
    <row r="164" spans="2:21">
      <c r="B164" s="854"/>
      <c r="C164" s="845"/>
      <c r="D164" s="257" t="s">
        <v>1641</v>
      </c>
      <c r="E164" s="830"/>
      <c r="F164" s="832"/>
      <c r="G164" s="834"/>
      <c r="H164" s="836"/>
      <c r="I164" s="336" t="str">
        <f>VLOOKUP($C162,改修数据_装备名基准全数据,12,0)</f>
        <v>-/-</v>
      </c>
      <c r="J164" s="338" t="str">
        <f>VLOOKUP($C162,改修数据_装备名基准全数据,13,0)</f>
        <v>-/-</v>
      </c>
      <c r="K164" s="65" t="str">
        <f>VLOOKUP($C162,改修数据_装备名基准全数据,14,0)</f>
        <v>-</v>
      </c>
      <c r="L164" s="755"/>
      <c r="M164" s="755"/>
      <c r="N164" s="755"/>
      <c r="O164" s="755"/>
      <c r="P164" s="755"/>
      <c r="Q164" s="755"/>
      <c r="R164" s="755"/>
      <c r="S164" s="825"/>
      <c r="T164" s="826"/>
      <c r="U164" s="827"/>
    </row>
    <row r="165" spans="2:21" ht="13.5" customHeight="1">
      <c r="B165" s="854"/>
      <c r="C165" s="845" t="s">
        <v>818</v>
      </c>
      <c r="D165" s="257" t="s">
        <v>1639</v>
      </c>
      <c r="E165" s="830">
        <f>VLOOKUP($C165,改修数据_装备名基准全数据,2,0)</f>
        <v>10</v>
      </c>
      <c r="F165" s="832">
        <f>VLOOKUP($C165,改修数据_装备名基准全数据,3,0)</f>
        <v>0</v>
      </c>
      <c r="G165" s="834">
        <f>VLOOKUP($C165,改修数据_装备名基准全数据,4,0)</f>
        <v>30</v>
      </c>
      <c r="H165" s="836">
        <f>VLOOKUP($C165,改修数据_装备名基准全数据,5,0)</f>
        <v>30</v>
      </c>
      <c r="I165" s="336" t="str">
        <f>VLOOKUP($C165,改修数据_装备名基准全数据,6,0)</f>
        <v>4/5</v>
      </c>
      <c r="J165" s="338" t="str">
        <f>VLOOKUP($C165,改修数据_装备名基准全数据,7,0)</f>
        <v>2/3</v>
      </c>
      <c r="K165" s="65">
        <f>VLOOKUP($C165,改修数据_装备名基准全数据,8,0)</f>
        <v>1</v>
      </c>
      <c r="L165" s="844" t="str">
        <f>VLOOKUP($C165,改修数据_装备名基准全数据,15,0)</f>
        <v>日向</v>
      </c>
      <c r="M165" s="844" t="str">
        <f>VLOOKUP($C165,改修数据_装备名基准全数据,16,0)</f>
        <v>日向
夕雲</v>
      </c>
      <c r="N165" s="844" t="str">
        <f>VLOOKUP($C165,改修数据_装备名基准全数据,17,0)</f>
        <v>夕雲</v>
      </c>
      <c r="O165" s="844" t="str">
        <f>VLOOKUP($C165,改修数据_装备名基准全数据,18,0)</f>
        <v>島風</v>
      </c>
      <c r="P165" s="844" t="str">
        <f>VLOOKUP($C165,改修数据_装备名基准全数据,19,0)</f>
        <v>島風</v>
      </c>
      <c r="Q165" s="844" t="str">
        <f>VLOOKUP($C165,改修数据_装备名基准全数据,20,0)</f>
        <v>日向
夕雲
島風</v>
      </c>
      <c r="R165" s="844" t="str">
        <f>VLOOKUP($C165,改修数据_装备名基准全数据,21,0)</f>
        <v>日向
夕雲
島風</v>
      </c>
      <c r="S165" s="825" t="str">
        <f>IF(VLOOKUP($C165,改修数据_装备名基准全数据,22,0) &lt;&gt; "",VLOOKUP($C165,改修数据_装备名基准全数据,22,0),"")</f>
        <v>同装備</v>
      </c>
      <c r="T165" s="826" t="str">
        <f>IF(VLOOKUP($C165,改修数据_装备名基准全数据,23,0) &lt;&gt; "",VLOOKUP($C165,改修数据_装备名基准全数据,23,0),"")</f>
        <v>22号対水上電探改四</v>
      </c>
      <c r="U165" s="827" t="str">
        <f>IF(VLOOKUP($C165,改修数据_装备名基准全数据,24,0) &lt;&gt; "",VLOOKUP($C165,改修数据_装备名基准全数据,24,0),"")</f>
        <v/>
      </c>
    </row>
    <row r="166" spans="2:21">
      <c r="B166" s="854"/>
      <c r="C166" s="845"/>
      <c r="D166" s="257" t="s">
        <v>1640</v>
      </c>
      <c r="E166" s="830"/>
      <c r="F166" s="832"/>
      <c r="G166" s="834"/>
      <c r="H166" s="836"/>
      <c r="I166" s="336" t="str">
        <f>VLOOKUP($C165,改修数据_装备名基准全数据,9,0)</f>
        <v>7/10</v>
      </c>
      <c r="J166" s="338" t="str">
        <f>VLOOKUP($C165,改修数据_装备名基准全数据,10,0)</f>
        <v>3/5</v>
      </c>
      <c r="K166" s="65">
        <f>VLOOKUP($C165,改修数据_装备名基准全数据,11,0)</f>
        <v>2</v>
      </c>
      <c r="L166" s="755"/>
      <c r="M166" s="755"/>
      <c r="N166" s="755"/>
      <c r="O166" s="755"/>
      <c r="P166" s="755"/>
      <c r="Q166" s="755"/>
      <c r="R166" s="755"/>
      <c r="S166" s="825"/>
      <c r="T166" s="826"/>
      <c r="U166" s="827"/>
    </row>
    <row r="167" spans="2:21">
      <c r="B167" s="854"/>
      <c r="C167" s="845"/>
      <c r="D167" s="257" t="s">
        <v>1641</v>
      </c>
      <c r="E167" s="830"/>
      <c r="F167" s="832"/>
      <c r="G167" s="834"/>
      <c r="H167" s="836"/>
      <c r="I167" s="336" t="str">
        <f>VLOOKUP($C165,改修数据_装备名基准全数据,12,0)</f>
        <v>10/20</v>
      </c>
      <c r="J167" s="338" t="str">
        <f>VLOOKUP($C165,改修数据_装备名基准全数据,13,0)</f>
        <v>8/14</v>
      </c>
      <c r="K167" s="65">
        <f>VLOOKUP($C165,改修数据_装备名基准全数据,14,0)</f>
        <v>3</v>
      </c>
      <c r="L167" s="755"/>
      <c r="M167" s="755"/>
      <c r="N167" s="755"/>
      <c r="O167" s="755"/>
      <c r="P167" s="755"/>
      <c r="Q167" s="755"/>
      <c r="R167" s="755"/>
      <c r="S167" s="825"/>
      <c r="T167" s="826"/>
      <c r="U167" s="827"/>
    </row>
    <row r="168" spans="2:21" ht="13.5" customHeight="1">
      <c r="B168" s="854"/>
      <c r="C168" s="845" t="s">
        <v>878</v>
      </c>
      <c r="D168" s="257" t="s">
        <v>1639</v>
      </c>
      <c r="E168" s="830">
        <f>VLOOKUP($C168,改修数据_装备名基准全数据,2,0)</f>
        <v>10</v>
      </c>
      <c r="F168" s="832">
        <f>VLOOKUP($C168,改修数据_装备名基准全数据,3,0)</f>
        <v>0</v>
      </c>
      <c r="G168" s="834">
        <f>VLOOKUP($C168,改修数据_装备名基准全数据,4,0)</f>
        <v>40</v>
      </c>
      <c r="H168" s="836">
        <f>VLOOKUP($C168,改修数据_装备名基准全数据,5,0)</f>
        <v>40</v>
      </c>
      <c r="I168" s="336" t="str">
        <f>VLOOKUP($C168,改修数据_装备名基准全数据,6,0)</f>
        <v>5/8</v>
      </c>
      <c r="J168" s="338" t="str">
        <f>VLOOKUP($C168,改修数据_装备名基准全数据,7,0)</f>
        <v>3/4</v>
      </c>
      <c r="K168" s="65">
        <f>VLOOKUP($C168,改修数据_装备名基准全数据,8,0)</f>
        <v>1</v>
      </c>
      <c r="L168" s="844" t="str">
        <f>VLOOKUP($C168,改修数据_装备名基准全数据,15,0)</f>
        <v>妙高改二
羽黒改二</v>
      </c>
      <c r="M168" s="844" t="str">
        <f>VLOOKUP($C168,改修数据_装备名基准全数据,16,0)</f>
        <v>羽黒改二</v>
      </c>
      <c r="N168" s="844" t="str">
        <f>VLOOKUP($C168,改修数据_装备名基准全数据,17,0)</f>
        <v>金剛改二</v>
      </c>
      <c r="O168" s="844" t="str">
        <f>VLOOKUP($C168,改修数据_装备名基准全数据,18,0)</f>
        <v>金剛改二</v>
      </c>
      <c r="P168" s="844" t="str">
        <f>VLOOKUP($C168,改修数据_装备名基准全数据,19,0)</f>
        <v>妙高改二
金剛改二</v>
      </c>
      <c r="Q168" s="844" t="str">
        <f>VLOOKUP($C168,改修数据_装备名基准全数据,20,0)</f>
        <v>妙高改二
羽黒改二
金剛改二</v>
      </c>
      <c r="R168" s="844" t="str">
        <f>VLOOKUP($C168,改修数据_装备名基准全数据,21,0)</f>
        <v>妙高改二
羽黒改二</v>
      </c>
      <c r="S168" s="825" t="str">
        <f>IF(VLOOKUP($C168,改修数据_装备名基准全数据,22,0) &lt;&gt; "",VLOOKUP($C168,改修数据_装备名基准全数据,22,0),"")</f>
        <v>(初期)22号対水上電探
(★6)22号対水上電探改四</v>
      </c>
      <c r="T168" s="826" t="str">
        <f>IF(VLOOKUP($C168,改修数据_装备名基准全数据,23,0) &lt;&gt; "",VLOOKUP($C168,改修数据_装备名基准全数据,23,0),"")</f>
        <v/>
      </c>
      <c r="U168" s="827" t="str">
        <f>IF(VLOOKUP($C168,改修数据_装备名基准全数据,24,0) &lt;&gt; "",VLOOKUP($C168,改修数据_装备名基准全数据,24,0),"")</f>
        <v/>
      </c>
    </row>
    <row r="169" spans="2:21">
      <c r="B169" s="854"/>
      <c r="C169" s="845"/>
      <c r="D169" s="257" t="s">
        <v>1640</v>
      </c>
      <c r="E169" s="830"/>
      <c r="F169" s="832"/>
      <c r="G169" s="834"/>
      <c r="H169" s="836"/>
      <c r="I169" s="336" t="str">
        <f>VLOOKUP($C168,改修数据_装备名基准全数据,9,0)</f>
        <v>8/10</v>
      </c>
      <c r="J169" s="338" t="str">
        <f>VLOOKUP($C168,改修数据_装备名基准全数据,10,0)</f>
        <v>4/8</v>
      </c>
      <c r="K169" s="65">
        <f>VLOOKUP($C168,改修数据_装备名基准全数据,11,0)</f>
        <v>1</v>
      </c>
      <c r="L169" s="755"/>
      <c r="M169" s="755"/>
      <c r="N169" s="755"/>
      <c r="O169" s="755"/>
      <c r="P169" s="755"/>
      <c r="Q169" s="755"/>
      <c r="R169" s="755"/>
      <c r="S169" s="825"/>
      <c r="T169" s="826"/>
      <c r="U169" s="827"/>
    </row>
    <row r="170" spans="2:21">
      <c r="B170" s="854"/>
      <c r="C170" s="845"/>
      <c r="D170" s="257" t="s">
        <v>1641</v>
      </c>
      <c r="E170" s="830"/>
      <c r="F170" s="832"/>
      <c r="G170" s="834"/>
      <c r="H170" s="836"/>
      <c r="I170" s="336" t="str">
        <f>VLOOKUP($C168,改修数据_装备名基准全数据,12,0)</f>
        <v>-/-</v>
      </c>
      <c r="J170" s="338" t="str">
        <f>VLOOKUP($C168,改修数据_装备名基准全数据,13,0)</f>
        <v>-/-</v>
      </c>
      <c r="K170" s="65" t="str">
        <f>VLOOKUP($C168,改修数据_装备名基准全数据,14,0)</f>
        <v>-</v>
      </c>
      <c r="L170" s="755"/>
      <c r="M170" s="755"/>
      <c r="N170" s="755"/>
      <c r="O170" s="755"/>
      <c r="P170" s="755"/>
      <c r="Q170" s="755"/>
      <c r="R170" s="755"/>
      <c r="S170" s="825"/>
      <c r="T170" s="826"/>
      <c r="U170" s="827"/>
    </row>
    <row r="171" spans="2:21" ht="13.5" customHeight="1">
      <c r="B171" s="854"/>
      <c r="C171" s="845" t="s">
        <v>820</v>
      </c>
      <c r="D171" s="257" t="s">
        <v>1639</v>
      </c>
      <c r="E171" s="830">
        <f>VLOOKUP($C171,改修数据_装备名基准全数据,2,0)</f>
        <v>10</v>
      </c>
      <c r="F171" s="832">
        <f>VLOOKUP($C171,改修数据_装备名基准全数据,3,0)</f>
        <v>0</v>
      </c>
      <c r="G171" s="834">
        <f>VLOOKUP($C171,改修数据_装备名基准全数据,4,0)</f>
        <v>40</v>
      </c>
      <c r="H171" s="836">
        <f>VLOOKUP($C171,改修数据_装备名基准全数据,5,0)</f>
        <v>50</v>
      </c>
      <c r="I171" s="336" t="str">
        <f>VLOOKUP($C171,改修数据_装备名基准全数据,6,0)</f>
        <v>5/6</v>
      </c>
      <c r="J171" s="338" t="str">
        <f>VLOOKUP($C171,改修数据_装备名基准全数据,7,0)</f>
        <v>2/3</v>
      </c>
      <c r="K171" s="65">
        <f>VLOOKUP($C171,改修数据_装备名基准全数据,8,0)</f>
        <v>0</v>
      </c>
      <c r="L171" s="844" t="str">
        <f>VLOOKUP($C171,改修数据_装备名基准全数据,15,0)</f>
        <v>伊勢</v>
      </c>
      <c r="M171" s="844" t="str">
        <f>VLOOKUP($C171,改修数据_装备名基准全数据,16,0)</f>
        <v>伊勢</v>
      </c>
      <c r="N171" s="844" t="str">
        <f>VLOOKUP($C171,改修数据_装备名基准全数据,17,0)</f>
        <v>×</v>
      </c>
      <c r="O171" s="844" t="str">
        <f>VLOOKUP($C171,改修数据_装备名基准全数据,18,0)</f>
        <v>日向</v>
      </c>
      <c r="P171" s="844" t="str">
        <f>VLOOKUP($C171,改修数据_装备名基准全数据,19,0)</f>
        <v>日向</v>
      </c>
      <c r="Q171" s="844" t="str">
        <f>VLOOKUP($C171,改修数据_装备名基准全数据,20,0)</f>
        <v>伊勢
日向</v>
      </c>
      <c r="R171" s="844" t="str">
        <f>VLOOKUP($C171,改修数据_装备名基准全数据,21,0)</f>
        <v>伊勢
日向</v>
      </c>
      <c r="S171" s="825" t="str">
        <f>IF(VLOOKUP($C171,改修数据_装备名基准全数据,22,0) &lt;&gt; "",VLOOKUP($C171,改修数据_装备名基准全数据,22,0),"")</f>
        <v>同装備</v>
      </c>
      <c r="T171" s="826" t="str">
        <f>IF(VLOOKUP($C171,改修数据_装备名基准全数据,23,0) &lt;&gt; "",VLOOKUP($C171,改修数据_装备名基准全数据,23,0),"")</f>
        <v>21号対空電探改</v>
      </c>
      <c r="U171" s="827" t="str">
        <f>IF(VLOOKUP($C171,改修数据_装备名基准全数据,24,0) &lt;&gt; "",VLOOKUP($C171,改修数据_装备名基准全数据,24,0),"")</f>
        <v/>
      </c>
    </row>
    <row r="172" spans="2:21">
      <c r="B172" s="854"/>
      <c r="C172" s="845"/>
      <c r="D172" s="257" t="s">
        <v>1640</v>
      </c>
      <c r="E172" s="830"/>
      <c r="F172" s="832"/>
      <c r="G172" s="834"/>
      <c r="H172" s="836"/>
      <c r="I172" s="336" t="str">
        <f>VLOOKUP($C171,改修数据_装备名基准全数据,9,0)</f>
        <v>6/8</v>
      </c>
      <c r="J172" s="338" t="str">
        <f>VLOOKUP($C171,改修数据_装备名基准全数据,10,0)</f>
        <v>3/5</v>
      </c>
      <c r="K172" s="65">
        <f>VLOOKUP($C171,改修数据_装备名基准全数据,11,0)</f>
        <v>1</v>
      </c>
      <c r="L172" s="755"/>
      <c r="M172" s="755"/>
      <c r="N172" s="755"/>
      <c r="O172" s="755"/>
      <c r="P172" s="755"/>
      <c r="Q172" s="755"/>
      <c r="R172" s="755"/>
      <c r="S172" s="825"/>
      <c r="T172" s="826"/>
      <c r="U172" s="827"/>
    </row>
    <row r="173" spans="2:21">
      <c r="B173" s="854"/>
      <c r="C173" s="845"/>
      <c r="D173" s="257" t="s">
        <v>1641</v>
      </c>
      <c r="E173" s="830"/>
      <c r="F173" s="832"/>
      <c r="G173" s="834"/>
      <c r="H173" s="836"/>
      <c r="I173" s="336" t="str">
        <f>VLOOKUP($C171,改修数据_装备名基准全数据,12,0)</f>
        <v>12/16</v>
      </c>
      <c r="J173" s="338" t="str">
        <f>VLOOKUP($C171,改修数据_装备名基准全数据,13,0)</f>
        <v>5/13</v>
      </c>
      <c r="K173" s="65">
        <f>VLOOKUP($C171,改修数据_装备名基准全数据,14,0)</f>
        <v>2</v>
      </c>
      <c r="L173" s="755"/>
      <c r="M173" s="755"/>
      <c r="N173" s="755"/>
      <c r="O173" s="755"/>
      <c r="P173" s="755"/>
      <c r="Q173" s="755"/>
      <c r="R173" s="755"/>
      <c r="S173" s="825"/>
      <c r="T173" s="826"/>
      <c r="U173" s="827"/>
    </row>
    <row r="174" spans="2:21" ht="13.5" customHeight="1">
      <c r="B174" s="854"/>
      <c r="C174" s="845" t="s">
        <v>879</v>
      </c>
      <c r="D174" s="257" t="s">
        <v>1639</v>
      </c>
      <c r="E174" s="830">
        <f>VLOOKUP($C174,改修数据_装备名基准全数据,2,0)</f>
        <v>10</v>
      </c>
      <c r="F174" s="832">
        <f>VLOOKUP($C174,改修数据_装备名基准全数据,3,0)</f>
        <v>0</v>
      </c>
      <c r="G174" s="834">
        <f>VLOOKUP($C174,改修数据_装备名基准全数据,4,0)</f>
        <v>60</v>
      </c>
      <c r="H174" s="836">
        <f>VLOOKUP($C174,改修数据_装备名基准全数据,5,0)</f>
        <v>70</v>
      </c>
      <c r="I174" s="336" t="str">
        <f>VLOOKUP($C174,改修数据_装备名基准全数据,6,0)</f>
        <v>6/8</v>
      </c>
      <c r="J174" s="338" t="str">
        <f>VLOOKUP($C174,改修数据_装备名基准全数据,7,0)</f>
        <v>2/3</v>
      </c>
      <c r="K174" s="65">
        <f>VLOOKUP($C174,改修数据_装备名基准全数据,8,0)</f>
        <v>1</v>
      </c>
      <c r="L174" s="844" t="str">
        <f>VLOOKUP($C174,改修数据_装备名基准全数据,15,0)</f>
        <v>大和</v>
      </c>
      <c r="M174" s="844" t="str">
        <f>VLOOKUP($C174,改修数据_装备名基准全数据,16,0)</f>
        <v>×</v>
      </c>
      <c r="N174" s="844" t="str">
        <f>VLOOKUP($C174,改修数据_装备名基准全数据,17,0)</f>
        <v>武蔵</v>
      </c>
      <c r="O174" s="844" t="str">
        <f>VLOOKUP($C174,改修数据_装备名基准全数据,18,0)</f>
        <v>武蔵</v>
      </c>
      <c r="P174" s="844" t="str">
        <f>VLOOKUP($C174,改修数据_装备名基准全数据,19,0)</f>
        <v>大和
武蔵</v>
      </c>
      <c r="Q174" s="844" t="str">
        <f>VLOOKUP($C174,改修数据_装备名基准全数据,20,0)</f>
        <v>大和
武蔵</v>
      </c>
      <c r="R174" s="844" t="str">
        <f>VLOOKUP($C174,改修数据_装备名基准全数据,21,0)</f>
        <v>大和</v>
      </c>
      <c r="S174" s="825" t="str">
        <f>IF(VLOOKUP($C174,改修数据_装备名基准全数据,22,0) &lt;&gt; "",VLOOKUP($C174,改修数据_装备名基准全数据,22,0),"")</f>
        <v>21号対空電探</v>
      </c>
      <c r="T174" s="826" t="str">
        <f>IF(VLOOKUP($C174,改修数据_装备名基准全数据,23,0) &lt;&gt; "",VLOOKUP($C174,改修数据_装备名基准全数据,23,0),"")</f>
        <v/>
      </c>
      <c r="U174" s="827" t="str">
        <f>IF(VLOOKUP($C174,改修数据_装备名基准全数据,24,0) &lt;&gt; "",VLOOKUP($C174,改修数据_装备名基准全数据,24,0),"")</f>
        <v/>
      </c>
    </row>
    <row r="175" spans="2:21">
      <c r="B175" s="854"/>
      <c r="C175" s="845"/>
      <c r="D175" s="257" t="s">
        <v>1640</v>
      </c>
      <c r="E175" s="830"/>
      <c r="F175" s="832"/>
      <c r="G175" s="834"/>
      <c r="H175" s="836"/>
      <c r="I175" s="336" t="str">
        <f>VLOOKUP($C174,改修数据_装备名基准全数据,9,0)</f>
        <v>10/12</v>
      </c>
      <c r="J175" s="338" t="str">
        <f>VLOOKUP($C174,改修数据_装备名基准全数据,10,0)</f>
        <v>4/8</v>
      </c>
      <c r="K175" s="65">
        <f>VLOOKUP($C174,改修数据_装备名基准全数据,11,0)</f>
        <v>2</v>
      </c>
      <c r="L175" s="755"/>
      <c r="M175" s="755"/>
      <c r="N175" s="755"/>
      <c r="O175" s="755"/>
      <c r="P175" s="755"/>
      <c r="Q175" s="755"/>
      <c r="R175" s="755"/>
      <c r="S175" s="825"/>
      <c r="T175" s="826"/>
      <c r="U175" s="827"/>
    </row>
    <row r="176" spans="2:21">
      <c r="B176" s="854"/>
      <c r="C176" s="845"/>
      <c r="D176" s="257" t="s">
        <v>1641</v>
      </c>
      <c r="E176" s="830"/>
      <c r="F176" s="832"/>
      <c r="G176" s="834"/>
      <c r="H176" s="836"/>
      <c r="I176" s="336" t="str">
        <f>VLOOKUP($C174,改修数据_装备名基准全数据,12,0)</f>
        <v>-/-</v>
      </c>
      <c r="J176" s="338" t="str">
        <f>VLOOKUP($C174,改修数据_装备名基准全数据,13,0)</f>
        <v>-/-</v>
      </c>
      <c r="K176" s="65" t="str">
        <f>VLOOKUP($C174,改修数据_装备名基准全数据,14,0)</f>
        <v>-</v>
      </c>
      <c r="L176" s="755"/>
      <c r="M176" s="755"/>
      <c r="N176" s="755"/>
      <c r="O176" s="755"/>
      <c r="P176" s="755"/>
      <c r="Q176" s="755"/>
      <c r="R176" s="755"/>
      <c r="S176" s="825"/>
      <c r="T176" s="826"/>
      <c r="U176" s="827"/>
    </row>
    <row r="177" spans="2:21">
      <c r="B177" s="854"/>
      <c r="C177" s="845" t="s">
        <v>821</v>
      </c>
      <c r="D177" s="257" t="s">
        <v>1639</v>
      </c>
      <c r="E177" s="830">
        <f>VLOOKUP($C177,改修数据_装备名基准全数据,2,0)</f>
        <v>10</v>
      </c>
      <c r="F177" s="832">
        <f>VLOOKUP($C177,改修数据_装备名基准全数据,3,0)</f>
        <v>0</v>
      </c>
      <c r="G177" s="834">
        <f>VLOOKUP($C177,改修数据_装备名基准全数据,4,0)</f>
        <v>60</v>
      </c>
      <c r="H177" s="836">
        <f>VLOOKUP($C177,改修数据_装备名基准全数据,5,0)</f>
        <v>50</v>
      </c>
      <c r="I177" s="336" t="str">
        <f>VLOOKUP($C177,改修数据_装备名基准全数据,6,0)</f>
        <v>6/10</v>
      </c>
      <c r="J177" s="338" t="str">
        <f>VLOOKUP($C177,改修数据_装备名基准全数据,7,0)</f>
        <v>3/4</v>
      </c>
      <c r="K177" s="65">
        <f>VLOOKUP($C177,改修数据_装备名基准全数据,8,0)</f>
        <v>1</v>
      </c>
      <c r="L177" s="844" t="str">
        <f>VLOOKUP($C177,改修数据_装备名基准全数据,15,0)</f>
        <v>日向</v>
      </c>
      <c r="M177" s="844" t="str">
        <f>VLOOKUP($C177,改修数据_装备名基准全数据,16,0)</f>
        <v>日向</v>
      </c>
      <c r="N177" s="844" t="str">
        <f>VLOOKUP($C177,改修数据_装备名基准全数据,17,0)</f>
        <v>日向</v>
      </c>
      <c r="O177" s="844" t="str">
        <f>VLOOKUP($C177,改修数据_装备名基准全数据,18,0)</f>
        <v>伊勢</v>
      </c>
      <c r="P177" s="844" t="str">
        <f>VLOOKUP($C177,改修数据_装备名基准全数据,19,0)</f>
        <v>伊勢</v>
      </c>
      <c r="Q177" s="844" t="str">
        <f>VLOOKUP($C177,改修数据_装备名基准全数据,20,0)</f>
        <v>伊勢</v>
      </c>
      <c r="R177" s="844" t="str">
        <f>VLOOKUP($C177,改修数据_装备名基准全数据,21,0)</f>
        <v>伊勢</v>
      </c>
      <c r="S177" s="825" t="str">
        <f>IF(VLOOKUP($C177,改修数据_装备名基准全数据,22,0) &lt;&gt; "",VLOOKUP($C177,改修数据_装备名基准全数据,22,0),"")</f>
        <v>(消费)22号対水上電探
(更新)32号対水上電探</v>
      </c>
      <c r="T177" s="826" t="str">
        <f>IF(VLOOKUP($C177,改修数据_装备名基准全数据,23,0) &lt;&gt; "",VLOOKUP($C177,改修数据_装备名基准全数据,23,0),"")</f>
        <v>32号対水上電探改</v>
      </c>
      <c r="U177" s="827" t="str">
        <f>IF(VLOOKUP($C177,改修数据_装备名基准全数据,24,0) &lt;&gt; "",VLOOKUP($C177,改修数据_装备名基准全数据,24,0),"")</f>
        <v/>
      </c>
    </row>
    <row r="178" spans="2:21">
      <c r="B178" s="854"/>
      <c r="C178" s="845"/>
      <c r="D178" s="257" t="s">
        <v>1640</v>
      </c>
      <c r="E178" s="830"/>
      <c r="F178" s="832"/>
      <c r="G178" s="834"/>
      <c r="H178" s="836"/>
      <c r="I178" s="336" t="str">
        <f>VLOOKUP($C177,改修数据_装备名基准全数据,9,0)</f>
        <v>12/15</v>
      </c>
      <c r="J178" s="338" t="str">
        <f>VLOOKUP($C177,改修数据_装备名基准全数据,10,0)</f>
        <v>4/7</v>
      </c>
      <c r="K178" s="65">
        <f>VLOOKUP($C177,改修数据_装备名基准全数据,11,0)</f>
        <v>2</v>
      </c>
      <c r="L178" s="755"/>
      <c r="M178" s="755"/>
      <c r="N178" s="755"/>
      <c r="O178" s="755"/>
      <c r="P178" s="755"/>
      <c r="Q178" s="755"/>
      <c r="R178" s="755"/>
      <c r="S178" s="825"/>
      <c r="T178" s="826"/>
      <c r="U178" s="827"/>
    </row>
    <row r="179" spans="2:21">
      <c r="B179" s="854"/>
      <c r="C179" s="845"/>
      <c r="D179" s="257" t="s">
        <v>1641</v>
      </c>
      <c r="E179" s="830"/>
      <c r="F179" s="832"/>
      <c r="G179" s="834"/>
      <c r="H179" s="836"/>
      <c r="I179" s="336" t="str">
        <f>VLOOKUP($C177,改修数据_装备名基准全数据,12,0)</f>
        <v>15/22</v>
      </c>
      <c r="J179" s="338" t="str">
        <f>VLOOKUP($C177,改修数据_装备名基准全数据,13,0)</f>
        <v>10/15</v>
      </c>
      <c r="K179" s="65">
        <f>VLOOKUP($C177,改修数据_装备名基准全数据,14,0)</f>
        <v>1</v>
      </c>
      <c r="L179" s="755"/>
      <c r="M179" s="755"/>
      <c r="N179" s="755"/>
      <c r="O179" s="755"/>
      <c r="P179" s="755"/>
      <c r="Q179" s="755"/>
      <c r="R179" s="755"/>
      <c r="S179" s="825"/>
      <c r="T179" s="826"/>
      <c r="U179" s="827"/>
    </row>
    <row r="180" spans="2:21">
      <c r="B180" s="854"/>
      <c r="C180" s="845" t="s">
        <v>931</v>
      </c>
      <c r="D180" s="257" t="s">
        <v>1639</v>
      </c>
      <c r="E180" s="830">
        <f>VLOOKUP($C180,改修数据_装备名基准全数据,2,0)</f>
        <v>10</v>
      </c>
      <c r="F180" s="832">
        <f>VLOOKUP($C180,改修数据_装备名基准全数据,3,0)</f>
        <v>0</v>
      </c>
      <c r="G180" s="834">
        <f>VLOOKUP($C180,改修数据_装备名基准全数据,4,0)</f>
        <v>100</v>
      </c>
      <c r="H180" s="836">
        <f>VLOOKUP($C180,改修数据_装备名基准全数据,5,0)</f>
        <v>80</v>
      </c>
      <c r="I180" s="336" t="str">
        <f>VLOOKUP($C180,改修数据_装备名基准全数据,6,0)</f>
        <v>10/15</v>
      </c>
      <c r="J180" s="338" t="str">
        <f>VLOOKUP($C180,改修数据_装备名基准全数据,7,0)</f>
        <v>5/6</v>
      </c>
      <c r="K180" s="65">
        <f>VLOOKUP($C180,改修数据_装备名基准全数据,8,0)</f>
        <v>3</v>
      </c>
      <c r="L180" s="844" t="str">
        <f>VLOOKUP($C180,改修数据_装备名基准全数据,15,0)</f>
        <v>伊勢</v>
      </c>
      <c r="M180" s="844" t="str">
        <f>VLOOKUP($C180,改修数据_装备名基准全数据,16,0)</f>
        <v>伊勢</v>
      </c>
      <c r="N180" s="844" t="str">
        <f>VLOOKUP($C180,改修数据_装备名基准全数据,17,0)</f>
        <v>伊勢</v>
      </c>
      <c r="O180" s="844" t="str">
        <f>VLOOKUP($C180,改修数据_装备名基准全数据,18,0)</f>
        <v>日向</v>
      </c>
      <c r="P180" s="844" t="str">
        <f>VLOOKUP($C180,改修数据_装备名基准全数据,19,0)</f>
        <v>日向</v>
      </c>
      <c r="Q180" s="844" t="str">
        <f>VLOOKUP($C180,改修数据_装备名基准全数据,20,0)</f>
        <v>日向</v>
      </c>
      <c r="R180" s="844" t="str">
        <f>VLOOKUP($C180,改修数据_装备名基准全数据,21,0)</f>
        <v>日向</v>
      </c>
      <c r="S180" s="825" t="str">
        <f>IF(VLOOKUP($C180,改修数据_装备名基准全数据,22,0) &lt;&gt; "",VLOOKUP($C180,改修数据_装备名基准全数据,22,0),"")</f>
        <v>(初期)22号対水上電探
(★6)32号対水上電探</v>
      </c>
      <c r="T180" s="826" t="str">
        <f>IF(VLOOKUP($C180,改修数据_装备名基准全数据,23,0) &lt;&gt; "",VLOOKUP($C180,改修数据_装备名基准全数据,23,0),"")</f>
        <v/>
      </c>
      <c r="U180" s="827" t="str">
        <f>IF(VLOOKUP($C180,改修数据_装备名基准全数据,24,0) &lt;&gt; "",VLOOKUP($C180,改修数据_装备名基准全数据,24,0),"")</f>
        <v/>
      </c>
    </row>
    <row r="181" spans="2:21">
      <c r="B181" s="854"/>
      <c r="C181" s="845"/>
      <c r="D181" s="257" t="s">
        <v>1640</v>
      </c>
      <c r="E181" s="830"/>
      <c r="F181" s="832"/>
      <c r="G181" s="834"/>
      <c r="H181" s="836"/>
      <c r="I181" s="336" t="str">
        <f>VLOOKUP($C180,改修数据_装备名基准全数据,9,0)</f>
        <v>14/18</v>
      </c>
      <c r="J181" s="338" t="str">
        <f>VLOOKUP($C180,改修数据_装备名基准全数据,10,0)</f>
        <v>7/10</v>
      </c>
      <c r="K181" s="65">
        <f>VLOOKUP($C180,改修数据_装备名基准全数据,11,0)</f>
        <v>1</v>
      </c>
      <c r="L181" s="755"/>
      <c r="M181" s="755"/>
      <c r="N181" s="755"/>
      <c r="O181" s="755"/>
      <c r="P181" s="755"/>
      <c r="Q181" s="755"/>
      <c r="R181" s="755"/>
      <c r="S181" s="825"/>
      <c r="T181" s="826"/>
      <c r="U181" s="827"/>
    </row>
    <row r="182" spans="2:21" ht="14.25" thickBot="1">
      <c r="B182" s="855"/>
      <c r="C182" s="849"/>
      <c r="D182" s="258" t="s">
        <v>1641</v>
      </c>
      <c r="E182" s="850"/>
      <c r="F182" s="851"/>
      <c r="G182" s="852"/>
      <c r="H182" s="853"/>
      <c r="I182" s="337" t="str">
        <f>VLOOKUP($C180,改修数据_装备名基准全数据,12,0)</f>
        <v>-/-</v>
      </c>
      <c r="J182" s="339" t="str">
        <f>VLOOKUP($C180,改修数据_装备名基准全数据,13,0)</f>
        <v>-/-</v>
      </c>
      <c r="K182" s="247" t="str">
        <f>VLOOKUP($C180,改修数据_装备名基准全数据,14,0)</f>
        <v>-</v>
      </c>
      <c r="L182" s="756"/>
      <c r="M182" s="756"/>
      <c r="N182" s="756"/>
      <c r="O182" s="756"/>
      <c r="P182" s="756"/>
      <c r="Q182" s="756"/>
      <c r="R182" s="756"/>
      <c r="S182" s="841"/>
      <c r="T182" s="842"/>
      <c r="U182" s="843"/>
    </row>
    <row r="183" spans="2:21" ht="13.5" customHeight="1">
      <c r="B183" s="846" t="s">
        <v>1911</v>
      </c>
      <c r="C183" s="856" t="s">
        <v>836</v>
      </c>
      <c r="D183" s="256" t="s">
        <v>1639</v>
      </c>
      <c r="E183" s="829">
        <f>VLOOKUP($C183,改修数据_装备名基准全数据,2,0)</f>
        <v>10</v>
      </c>
      <c r="F183" s="831">
        <f>VLOOKUP($C183,改修数据_装备名基准全数据,3,0)</f>
        <v>0</v>
      </c>
      <c r="G183" s="833">
        <f>VLOOKUP($C183,改修数据_装备名基准全数据,4,0)</f>
        <v>30</v>
      </c>
      <c r="H183" s="835">
        <f>VLOOKUP($C183,改修数据_装备名基准全数据,5,0)</f>
        <v>30</v>
      </c>
      <c r="I183" s="353" t="str">
        <f>VLOOKUP($C183,改修数据_装备名基准全数据,6,0)</f>
        <v>2/2</v>
      </c>
      <c r="J183" s="354" t="str">
        <f>VLOOKUP($C183,改修数据_装备名基准全数据,7,0)</f>
        <v>1/2</v>
      </c>
      <c r="K183" s="355">
        <f>VLOOKUP($C183,改修数据_装备名基准全数据,8,0)</f>
        <v>0</v>
      </c>
      <c r="L183" s="837" t="str">
        <f>VLOOKUP($C183,改修数据_装备名基准全数据,15,0)</f>
        <v>夕張</v>
      </c>
      <c r="M183" s="837" t="str">
        <f>VLOOKUP($C183,改修数据_装备名基准全数据,16,0)</f>
        <v>五十鈴改二</v>
      </c>
      <c r="N183" s="837" t="str">
        <f>VLOOKUP($C183,改修数据_装备名基准全数据,17,0)</f>
        <v>×</v>
      </c>
      <c r="O183" s="837" t="str">
        <f>VLOOKUP($C183,改修数据_装备名基准全数据,18,0)</f>
        <v>×</v>
      </c>
      <c r="P183" s="837" t="str">
        <f>VLOOKUP($C183,改修数据_装备名基准全数据,19,0)</f>
        <v>×</v>
      </c>
      <c r="Q183" s="837" t="str">
        <f>VLOOKUP($C183,改修数据_装备名基准全数据,20,0)</f>
        <v>夕張</v>
      </c>
      <c r="R183" s="837" t="str">
        <f>VLOOKUP($C183,改修数据_装备名基准全数据,21,0)</f>
        <v>夕張</v>
      </c>
      <c r="S183" s="838" t="str">
        <f>IF(VLOOKUP($C183,改修数据_装备名基准全数据,22,0) &lt;&gt; "",VLOOKUP($C183,改修数据_装备名基准全数据,22,0),"")</f>
        <v>同装備</v>
      </c>
      <c r="T183" s="839" t="str">
        <f>IF(VLOOKUP($C183,改修数据_装备名基准全数据,23,0) &lt;&gt; "",VLOOKUP($C183,改修数据_装备名基准全数据,23,0),"")</f>
        <v>三式水中探信儀★+3</v>
      </c>
      <c r="U183" s="871" t="str">
        <f>IF(VLOOKUP($C183,改修数据_装备名基准全数据,24,0) &lt;&gt; "",VLOOKUP($C183,改修数据_装备名基准全数据,24,0),"")</f>
        <v>更新装备根据二号舰不同</v>
      </c>
    </row>
    <row r="184" spans="2:21">
      <c r="B184" s="854"/>
      <c r="C184" s="845"/>
      <c r="D184" s="257" t="s">
        <v>1640</v>
      </c>
      <c r="E184" s="830"/>
      <c r="F184" s="832"/>
      <c r="G184" s="834"/>
      <c r="H184" s="836"/>
      <c r="I184" s="336" t="str">
        <f>VLOOKUP($C183,改修数据_装备名基准全数据,9,0)</f>
        <v>3/4</v>
      </c>
      <c r="J184" s="338" t="str">
        <f>VLOOKUP($C183,改修数据_装备名基准全数据,10,0)</f>
        <v>2/3</v>
      </c>
      <c r="K184" s="65">
        <f>VLOOKUP($C183,改修数据_装备名基准全数据,11,0)</f>
        <v>1</v>
      </c>
      <c r="L184" s="755"/>
      <c r="M184" s="755"/>
      <c r="N184" s="755"/>
      <c r="O184" s="755"/>
      <c r="P184" s="755"/>
      <c r="Q184" s="755"/>
      <c r="R184" s="755"/>
      <c r="S184" s="825"/>
      <c r="T184" s="826"/>
      <c r="U184" s="872"/>
    </row>
    <row r="185" spans="2:21">
      <c r="B185" s="854"/>
      <c r="C185" s="845"/>
      <c r="D185" s="257" t="s">
        <v>1641</v>
      </c>
      <c r="E185" s="830"/>
      <c r="F185" s="832"/>
      <c r="G185" s="834"/>
      <c r="H185" s="836"/>
      <c r="I185" s="336" t="str">
        <f>VLOOKUP($C183,改修数据_装备名基准全数据,12,0)</f>
        <v>6/9</v>
      </c>
      <c r="J185" s="338" t="str">
        <f>VLOOKUP($C183,改修数据_装备名基准全数据,13,0)</f>
        <v>3/5</v>
      </c>
      <c r="K185" s="65">
        <f>VLOOKUP($C183,改修数据_装备名基准全数据,14,0)</f>
        <v>2</v>
      </c>
      <c r="L185" s="755"/>
      <c r="M185" s="755"/>
      <c r="N185" s="755"/>
      <c r="O185" s="755"/>
      <c r="P185" s="755"/>
      <c r="Q185" s="755"/>
      <c r="R185" s="755"/>
      <c r="S185" s="825"/>
      <c r="T185" s="826"/>
      <c r="U185" s="872"/>
    </row>
    <row r="186" spans="2:21" ht="13.5" customHeight="1">
      <c r="B186" s="854"/>
      <c r="C186" s="845" t="s">
        <v>1895</v>
      </c>
      <c r="D186" s="257" t="s">
        <v>1639</v>
      </c>
      <c r="E186" s="830">
        <f>VLOOKUP($C186,改修数据_装备名基准全数据,2,0)</f>
        <v>10</v>
      </c>
      <c r="F186" s="832">
        <f>VLOOKUP($C186,改修数据_装备名基准全数据,3,0)</f>
        <v>0</v>
      </c>
      <c r="G186" s="834">
        <f>VLOOKUP($C186,改修数据_装备名基准全数据,4,0)</f>
        <v>30</v>
      </c>
      <c r="H186" s="836">
        <f>VLOOKUP($C186,改修数据_装备名基准全数据,5,0)</f>
        <v>30</v>
      </c>
      <c r="I186" s="336" t="str">
        <f>VLOOKUP($C186,改修数据_装备名基准全数据,6,0)</f>
        <v>2/2</v>
      </c>
      <c r="J186" s="338" t="str">
        <f>VLOOKUP($C186,改修数据_装备名基准全数据,7,0)</f>
        <v>1/2</v>
      </c>
      <c r="K186" s="65">
        <f>VLOOKUP($C186,改修数据_装备名基准全数据,8,0)</f>
        <v>0</v>
      </c>
      <c r="L186" s="844" t="str">
        <f>VLOOKUP($C186,改修数据_装备名基准全数据,15,0)</f>
        <v>時雨改二
香取改</v>
      </c>
      <c r="M186" s="844" t="str">
        <f>VLOOKUP($C186,改修数据_装备名基准全数据,16,0)</f>
        <v>×</v>
      </c>
      <c r="N186" s="844" t="str">
        <f>VLOOKUP($C186,改修数据_装备名基准全数据,17,0)</f>
        <v>×</v>
      </c>
      <c r="O186" s="844" t="str">
        <f>VLOOKUP($C186,改修数据_装备名基准全数据,18,0)</f>
        <v>×</v>
      </c>
      <c r="P186" s="844" t="str">
        <f>VLOOKUP($C186,改修数据_装备名基准全数据,19,0)</f>
        <v>時雨改二
五十鈴改二</v>
      </c>
      <c r="Q186" s="844" t="str">
        <f>VLOOKUP($C186,改修数据_装备名基准全数据,20,0)</f>
        <v>時雨改二
五十鈴改二
香取改</v>
      </c>
      <c r="R186" s="844" t="str">
        <f>VLOOKUP($C186,改修数据_装备名基准全数据,21,0)</f>
        <v>時雨改二
香取改</v>
      </c>
      <c r="S186" s="825" t="str">
        <f>IF(VLOOKUP($C186,改修数据_装备名基准全数据,22,0) &lt;&gt; "",VLOOKUP($C186,改修数据_装备名基准全数据,22,0),"")</f>
        <v>(消费)同装備
(更新)三式水中探信儀</v>
      </c>
      <c r="T186" s="826" t="str">
        <f>IF(VLOOKUP($C186,改修数据_装备名基准全数据,23,0) &lt;&gt; "",VLOOKUP($C186,改修数据_装备名基准全数据,23,0),"")</f>
        <v>四式水中聴音機</v>
      </c>
      <c r="U186" s="872"/>
    </row>
    <row r="187" spans="2:21">
      <c r="B187" s="854"/>
      <c r="C187" s="845"/>
      <c r="D187" s="257" t="s">
        <v>1640</v>
      </c>
      <c r="E187" s="830"/>
      <c r="F187" s="832"/>
      <c r="G187" s="834"/>
      <c r="H187" s="836"/>
      <c r="I187" s="336" t="str">
        <f>VLOOKUP($C186,改修数据_装备名基准全数据,9,0)</f>
        <v>3/4</v>
      </c>
      <c r="J187" s="338" t="str">
        <f>VLOOKUP($C186,改修数据_装备名基准全数据,10,0)</f>
        <v>2/3</v>
      </c>
      <c r="K187" s="65">
        <f>VLOOKUP($C186,改修数据_装备名基准全数据,11,0)</f>
        <v>1</v>
      </c>
      <c r="L187" s="755"/>
      <c r="M187" s="755"/>
      <c r="N187" s="755"/>
      <c r="O187" s="755"/>
      <c r="P187" s="755"/>
      <c r="Q187" s="755"/>
      <c r="R187" s="755"/>
      <c r="S187" s="825"/>
      <c r="T187" s="826"/>
      <c r="U187" s="872"/>
    </row>
    <row r="188" spans="2:21">
      <c r="B188" s="854"/>
      <c r="C188" s="845"/>
      <c r="D188" s="257" t="s">
        <v>1641</v>
      </c>
      <c r="E188" s="830"/>
      <c r="F188" s="832"/>
      <c r="G188" s="834"/>
      <c r="H188" s="836"/>
      <c r="I188" s="336" t="str">
        <f>VLOOKUP($C186,改修数据_装备名基准全数据,12,0)</f>
        <v>10/20</v>
      </c>
      <c r="J188" s="338" t="str">
        <f>VLOOKUP($C186,改修数据_装备名基准全数据,13,0)</f>
        <v>6/12</v>
      </c>
      <c r="K188" s="65" t="str">
        <f>VLOOKUP($C186,改修数据_装备名基准全数据,14,0)</f>
        <v>2</v>
      </c>
      <c r="L188" s="755"/>
      <c r="M188" s="755"/>
      <c r="N188" s="755"/>
      <c r="O188" s="755"/>
      <c r="P188" s="755"/>
      <c r="Q188" s="755"/>
      <c r="R188" s="755"/>
      <c r="S188" s="825"/>
      <c r="T188" s="826"/>
      <c r="U188" s="873"/>
    </row>
    <row r="189" spans="2:21" ht="13.5" customHeight="1">
      <c r="B189" s="854"/>
      <c r="C189" s="845" t="s">
        <v>837</v>
      </c>
      <c r="D189" s="257" t="s">
        <v>1639</v>
      </c>
      <c r="E189" s="830">
        <f>VLOOKUP($C189,改修数据_装备名基准全数据,2,0)</f>
        <v>10</v>
      </c>
      <c r="F189" s="832">
        <f>VLOOKUP($C189,改修数据_装备名基准全数据,3,0)</f>
        <v>0</v>
      </c>
      <c r="G189" s="834">
        <f>VLOOKUP($C189,改修数据_装备名基准全数据,4,0)</f>
        <v>30</v>
      </c>
      <c r="H189" s="836">
        <f>VLOOKUP($C189,改修数据_装备名基准全数据,5,0)</f>
        <v>50</v>
      </c>
      <c r="I189" s="336" t="str">
        <f>VLOOKUP($C189,改修数据_装备名基准全数据,6,0)</f>
        <v>4/5</v>
      </c>
      <c r="J189" s="338" t="str">
        <f>VLOOKUP($C189,改修数据_装备名基准全数据,7,0)</f>
        <v>2/3</v>
      </c>
      <c r="K189" s="65">
        <f>VLOOKUP($C189,改修数据_装备名基准全数据,8,0)</f>
        <v>0</v>
      </c>
      <c r="L189" s="844" t="str">
        <f>VLOOKUP($C189,改修数据_装备名基准全数据,15,0)</f>
        <v>五十鈴改二</v>
      </c>
      <c r="M189" s="844" t="str">
        <f>VLOOKUP($C189,改修数据_装备名基准全数据,16,0)</f>
        <v>×</v>
      </c>
      <c r="N189" s="844" t="str">
        <f>VLOOKUP($C189,改修数据_装备名基准全数据,17,0)</f>
        <v>夕張
五十鈴改二</v>
      </c>
      <c r="O189" s="844" t="str">
        <f>VLOOKUP($C189,改修数据_装备名基准全数据,18,0)</f>
        <v>夕張
五十鈴改二</v>
      </c>
      <c r="P189" s="844" t="str">
        <f>VLOOKUP($C189,改修数据_装备名基准全数据,19,0)</f>
        <v>×</v>
      </c>
      <c r="Q189" s="844" t="str">
        <f>VLOOKUP($C189,改修数据_装备名基准全数据,20,0)</f>
        <v>×</v>
      </c>
      <c r="R189" s="844" t="str">
        <f>VLOOKUP($C189,改修数据_装备名基准全数据,21,0)</f>
        <v>×</v>
      </c>
      <c r="S189" s="825" t="str">
        <f>IF(VLOOKUP($C189,改修数据_装备名基准全数据,22,0) &lt;&gt; "",VLOOKUP($C189,改修数据_装备名基准全数据,22,0),"")</f>
        <v>同装備</v>
      </c>
      <c r="T189" s="826" t="str">
        <f>IF(VLOOKUP($C189,改修数据_装备名基准全数据,23,0) &lt;&gt; "",VLOOKUP($C189,改修数据_装备名基准全数据,23,0),"")</f>
        <v/>
      </c>
      <c r="U189" s="827" t="str">
        <f>IF(VLOOKUP($C189,改修数据_装备名基准全数据,24,0) &lt;&gt; "",VLOOKUP($C189,改修数据_装备名基准全数据,24,0),"")</f>
        <v/>
      </c>
    </row>
    <row r="190" spans="2:21">
      <c r="B190" s="854"/>
      <c r="C190" s="845"/>
      <c r="D190" s="257" t="s">
        <v>1640</v>
      </c>
      <c r="E190" s="830"/>
      <c r="F190" s="832"/>
      <c r="G190" s="834"/>
      <c r="H190" s="836"/>
      <c r="I190" s="336" t="str">
        <f>VLOOKUP($C189,改修数据_装备名基准全数据,9,0)</f>
        <v>5/7</v>
      </c>
      <c r="J190" s="338" t="str">
        <f>VLOOKUP($C189,改修数据_装备名基准全数据,10,0)</f>
        <v>3/5</v>
      </c>
      <c r="K190" s="65">
        <f>VLOOKUP($C189,改修数据_装备名基准全数据,11,0)</f>
        <v>1</v>
      </c>
      <c r="L190" s="755"/>
      <c r="M190" s="755"/>
      <c r="N190" s="755"/>
      <c r="O190" s="755"/>
      <c r="P190" s="755"/>
      <c r="Q190" s="755"/>
      <c r="R190" s="755"/>
      <c r="S190" s="825"/>
      <c r="T190" s="826"/>
      <c r="U190" s="827"/>
    </row>
    <row r="191" spans="2:21">
      <c r="B191" s="854"/>
      <c r="C191" s="845"/>
      <c r="D191" s="257" t="s">
        <v>1641</v>
      </c>
      <c r="E191" s="830"/>
      <c r="F191" s="832"/>
      <c r="G191" s="834"/>
      <c r="H191" s="836"/>
      <c r="I191" s="336" t="str">
        <f>VLOOKUP($C189,改修数据_装备名基准全数据,12,0)</f>
        <v>-/-</v>
      </c>
      <c r="J191" s="338" t="str">
        <f>VLOOKUP($C189,改修数据_装备名基准全数据,13,0)</f>
        <v>-/-</v>
      </c>
      <c r="K191" s="65" t="str">
        <f>VLOOKUP($C189,改修数据_装备名基准全数据,14,0)</f>
        <v>-</v>
      </c>
      <c r="L191" s="755"/>
      <c r="M191" s="755"/>
      <c r="N191" s="755"/>
      <c r="O191" s="755"/>
      <c r="P191" s="755"/>
      <c r="Q191" s="755"/>
      <c r="R191" s="755"/>
      <c r="S191" s="825"/>
      <c r="T191" s="826"/>
      <c r="U191" s="827"/>
    </row>
    <row r="192" spans="2:21" ht="13.5" customHeight="1">
      <c r="B192" s="854"/>
      <c r="C192" s="845" t="s">
        <v>939</v>
      </c>
      <c r="D192" s="257" t="s">
        <v>1639</v>
      </c>
      <c r="E192" s="830">
        <f>VLOOKUP($C192,改修数据_装备名基准全数据,2,0)</f>
        <v>10</v>
      </c>
      <c r="F192" s="832">
        <f>VLOOKUP($C192,改修数据_装备名基准全数据,3,0)</f>
        <v>0</v>
      </c>
      <c r="G192" s="834">
        <f>VLOOKUP($C192,改修数据_装备名基准全数据,4,0)</f>
        <v>50</v>
      </c>
      <c r="H192" s="836">
        <f>VLOOKUP($C192,改修数据_装备名基准全数据,5,0)</f>
        <v>60</v>
      </c>
      <c r="I192" s="336" t="str">
        <f>VLOOKUP($C192,改修数据_装备名基准全数据,6,0)</f>
        <v>5/7</v>
      </c>
      <c r="J192" s="338" t="str">
        <f>VLOOKUP($C192,改修数据_装备名基准全数据,7,0)</f>
        <v>3/5</v>
      </c>
      <c r="K192" s="65">
        <f>VLOOKUP($C192,改修数据_装备名基准全数据,8,0)</f>
        <v>2</v>
      </c>
      <c r="L192" s="844" t="str">
        <f>VLOOKUP($C192,改修数据_装备名基准全数据,15,0)</f>
        <v>秋月</v>
      </c>
      <c r="M192" s="844" t="str">
        <f>VLOOKUP($C192,改修数据_装备名基准全数据,16,0)</f>
        <v>香取改</v>
      </c>
      <c r="N192" s="844" t="str">
        <f>VLOOKUP($C192,改修数据_装备名基准全数据,17,0)</f>
        <v>香取改</v>
      </c>
      <c r="O192" s="844" t="str">
        <f>VLOOKUP($C192,改修数据_装备名基准全数据,18,0)</f>
        <v>照月</v>
      </c>
      <c r="P192" s="844" t="str">
        <f>VLOOKUP($C192,改修数据_装备名基准全数据,19,0)</f>
        <v>五十鈴改二</v>
      </c>
      <c r="Q192" s="844" t="str">
        <f>VLOOKUP($C192,改修数据_装备名基准全数据,20,0)</f>
        <v>五十鈴改二</v>
      </c>
      <c r="R192" s="844" t="str">
        <f>VLOOKUP($C192,改修数据_装备名基准全数据,21,0)</f>
        <v>五十鈴改二</v>
      </c>
      <c r="S192" s="825" t="str">
        <f>IF(VLOOKUP($C192,改修数据_装备名基准全数据,22,0) &lt;&gt; "",VLOOKUP($C192,改修数据_装备名基准全数据,22,0),"")</f>
        <v>(初期)九三式水中聴音機
(★6)四式水中聴音機</v>
      </c>
      <c r="T192" s="826" t="str">
        <f>IF(VLOOKUP($C192,改修数据_装备名基准全数据,23,0) &lt;&gt; "",VLOOKUP($C192,改修数据_装备名基准全数据,23,0),"")</f>
        <v/>
      </c>
      <c r="U192" s="827" t="str">
        <f>IF(VLOOKUP($C192,改修数据_装备名基准全数据,24,0) &lt;&gt; "",VLOOKUP($C192,改修数据_装备名基准全数据,24,0),"")</f>
        <v/>
      </c>
    </row>
    <row r="193" spans="2:21">
      <c r="B193" s="854"/>
      <c r="C193" s="845"/>
      <c r="D193" s="257" t="s">
        <v>1640</v>
      </c>
      <c r="E193" s="830"/>
      <c r="F193" s="832"/>
      <c r="G193" s="834"/>
      <c r="H193" s="836"/>
      <c r="I193" s="336" t="str">
        <f>VLOOKUP($C192,改修数据_装备名基准全数据,9,0)</f>
        <v>6/10</v>
      </c>
      <c r="J193" s="338" t="str">
        <f>VLOOKUP($C192,改修数据_装备名基准全数据,10,0)</f>
        <v>4/6</v>
      </c>
      <c r="K193" s="65">
        <f>VLOOKUP($C192,改修数据_装备名基准全数据,11,0)</f>
        <v>1</v>
      </c>
      <c r="L193" s="755"/>
      <c r="M193" s="755"/>
      <c r="N193" s="755"/>
      <c r="O193" s="755"/>
      <c r="P193" s="755"/>
      <c r="Q193" s="755"/>
      <c r="R193" s="755"/>
      <c r="S193" s="825"/>
      <c r="T193" s="826"/>
      <c r="U193" s="827"/>
    </row>
    <row r="194" spans="2:21" ht="14.25" thickBot="1">
      <c r="B194" s="855"/>
      <c r="C194" s="849"/>
      <c r="D194" s="258" t="s">
        <v>1641</v>
      </c>
      <c r="E194" s="850"/>
      <c r="F194" s="851"/>
      <c r="G194" s="852"/>
      <c r="H194" s="853"/>
      <c r="I194" s="337" t="str">
        <f>VLOOKUP($C192,改修数据_装备名基准全数据,12,0)</f>
        <v>-/-</v>
      </c>
      <c r="J194" s="339" t="str">
        <f>VLOOKUP($C192,改修数据_装备名基准全数据,13,0)</f>
        <v>-/-</v>
      </c>
      <c r="K194" s="247" t="str">
        <f>VLOOKUP($C192,改修数据_装备名基准全数据,14,0)</f>
        <v>-</v>
      </c>
      <c r="L194" s="756"/>
      <c r="M194" s="756"/>
      <c r="N194" s="756"/>
      <c r="O194" s="756"/>
      <c r="P194" s="756"/>
      <c r="Q194" s="756"/>
      <c r="R194" s="756"/>
      <c r="S194" s="841"/>
      <c r="T194" s="842"/>
      <c r="U194" s="843"/>
    </row>
    <row r="195" spans="2:21">
      <c r="B195" s="846" t="s">
        <v>1912</v>
      </c>
      <c r="C195" s="856" t="s">
        <v>834</v>
      </c>
      <c r="D195" s="256" t="s">
        <v>1639</v>
      </c>
      <c r="E195" s="829">
        <f>VLOOKUP($C195,改修数据_装备名基准全数据,2,0)</f>
        <v>10</v>
      </c>
      <c r="F195" s="831">
        <f>VLOOKUP($C195,改修数据_装备名基准全数据,3,0)</f>
        <v>60</v>
      </c>
      <c r="G195" s="833">
        <f>VLOOKUP($C195,改修数据_装备名基准全数据,4,0)</f>
        <v>20</v>
      </c>
      <c r="H195" s="835">
        <f>VLOOKUP($C195,改修数据_装备名基准全数据,5,0)</f>
        <v>20</v>
      </c>
      <c r="I195" s="353" t="str">
        <f>VLOOKUP($C195,改修数据_装备名基准全数据,6,0)</f>
        <v>1/2</v>
      </c>
      <c r="J195" s="354" t="str">
        <f>VLOOKUP($C195,改修数据_装备名基准全数据,7,0)</f>
        <v>1/2</v>
      </c>
      <c r="K195" s="355">
        <f>VLOOKUP($C195,改修数据_装备名基准全数据,8,0)</f>
        <v>0</v>
      </c>
      <c r="L195" s="837" t="str">
        <f>VLOOKUP($C195,改修数据_装备名基准全数据,15,0)</f>
        <v>×</v>
      </c>
      <c r="M195" s="837" t="str">
        <f>VLOOKUP($C195,改修数据_装备名基准全数据,16,0)</f>
        <v>×</v>
      </c>
      <c r="N195" s="837" t="str">
        <f>VLOOKUP($C195,改修数据_装备名基准全数据,17,0)</f>
        <v>×</v>
      </c>
      <c r="O195" s="837" t="str">
        <f>VLOOKUP($C195,改修数据_装备名基准全数据,18,0)</f>
        <v>〇</v>
      </c>
      <c r="P195" s="837" t="str">
        <f>VLOOKUP($C195,改修数据_装备名基准全数据,19,0)</f>
        <v>〇</v>
      </c>
      <c r="Q195" s="837" t="str">
        <f>VLOOKUP($C195,改修数据_装备名基准全数据,20,0)</f>
        <v>×</v>
      </c>
      <c r="R195" s="837" t="str">
        <f>VLOOKUP($C195,改修数据_装备名基准全数据,21,0)</f>
        <v>×</v>
      </c>
      <c r="S195" s="838" t="str">
        <f>IF(VLOOKUP($C195,改修数据_装备名基准全数据,22,0) &lt;&gt; "",VLOOKUP($C195,改修数据_装备名基准全数据,22,0),"")</f>
        <v>同装備</v>
      </c>
      <c r="T195" s="839" t="str">
        <f>IF(VLOOKUP($C195,改修数据_装备名基准全数据,23,0) &lt;&gt; "",VLOOKUP($C195,改修数据_装备名基准全数据,23,0),"")</f>
        <v>三式爆雷投射機★+3</v>
      </c>
      <c r="U195" s="840" t="str">
        <f>IF(VLOOKUP($C195,改修数据_装备名基准全数据,24,0) &lt;&gt; "",VLOOKUP($C195,改修数据_装备名基准全数据,24,0),"")</f>
        <v/>
      </c>
    </row>
    <row r="196" spans="2:21">
      <c r="B196" s="854"/>
      <c r="C196" s="845"/>
      <c r="D196" s="257" t="s">
        <v>1640</v>
      </c>
      <c r="E196" s="830"/>
      <c r="F196" s="832"/>
      <c r="G196" s="834"/>
      <c r="H196" s="836"/>
      <c r="I196" s="336" t="str">
        <f>VLOOKUP($C195,改修数据_装备名基准全数据,9,0)</f>
        <v>2/3</v>
      </c>
      <c r="J196" s="338" t="str">
        <f>VLOOKUP($C195,改修数据_装备名基准全数据,10,0)</f>
        <v>1/3</v>
      </c>
      <c r="K196" s="65">
        <f>VLOOKUP($C195,改修数据_装备名基准全数据,11,0)</f>
        <v>1</v>
      </c>
      <c r="L196" s="755"/>
      <c r="M196" s="755"/>
      <c r="N196" s="755"/>
      <c r="O196" s="755"/>
      <c r="P196" s="755"/>
      <c r="Q196" s="755"/>
      <c r="R196" s="755"/>
      <c r="S196" s="825"/>
      <c r="T196" s="826"/>
      <c r="U196" s="827"/>
    </row>
    <row r="197" spans="2:21">
      <c r="B197" s="854"/>
      <c r="C197" s="845"/>
      <c r="D197" s="257" t="s">
        <v>1641</v>
      </c>
      <c r="E197" s="830"/>
      <c r="F197" s="832"/>
      <c r="G197" s="834"/>
      <c r="H197" s="836"/>
      <c r="I197" s="336" t="str">
        <f>VLOOKUP($C195,改修数据_装备名基准全数据,12,0)</f>
        <v>3/6</v>
      </c>
      <c r="J197" s="338" t="str">
        <f>VLOOKUP($C195,改修数据_装备名基准全数据,13,0)</f>
        <v>3/8</v>
      </c>
      <c r="K197" s="65">
        <f>VLOOKUP($C195,改修数据_装备名基准全数据,14,0)</f>
        <v>2</v>
      </c>
      <c r="L197" s="755"/>
      <c r="M197" s="755"/>
      <c r="N197" s="755"/>
      <c r="O197" s="755"/>
      <c r="P197" s="755"/>
      <c r="Q197" s="755"/>
      <c r="R197" s="755"/>
      <c r="S197" s="825"/>
      <c r="T197" s="826"/>
      <c r="U197" s="827"/>
    </row>
    <row r="198" spans="2:21" ht="13.5" customHeight="1">
      <c r="B198" s="854"/>
      <c r="C198" s="845" t="s">
        <v>835</v>
      </c>
      <c r="D198" s="257" t="s">
        <v>1639</v>
      </c>
      <c r="E198" s="830">
        <f>VLOOKUP($C198,改修数据_装备名基准全数据,2,0)</f>
        <v>10</v>
      </c>
      <c r="F198" s="832">
        <f>VLOOKUP($C198,改修数据_装备名基准全数据,3,0)</f>
        <v>80</v>
      </c>
      <c r="G198" s="834">
        <f>VLOOKUP($C198,改修数据_装备名基准全数据,4,0)</f>
        <v>20</v>
      </c>
      <c r="H198" s="836">
        <f>VLOOKUP($C198,改修数据_装备名基准全数据,5,0)</f>
        <v>30</v>
      </c>
      <c r="I198" s="336" t="str">
        <f>VLOOKUP($C198,改修数据_装备名基准全数据,6,0)</f>
        <v>3/3</v>
      </c>
      <c r="J198" s="338" t="str">
        <f>VLOOKUP($C198,改修数据_装备名基准全数据,7,0)</f>
        <v>2/3</v>
      </c>
      <c r="K198" s="65">
        <f>VLOOKUP($C198,改修数据_装备名基准全数据,8,0)</f>
        <v>0</v>
      </c>
      <c r="L198" s="844" t="str">
        <f>VLOOKUP($C198,改修数据_装备名基准全数据,15,0)</f>
        <v>×</v>
      </c>
      <c r="M198" s="844" t="str">
        <f>VLOOKUP($C198,改修数据_装备名基准全数据,16,0)</f>
        <v>×</v>
      </c>
      <c r="N198" s="844" t="str">
        <f>VLOOKUP($C198,改修数据_装备名基准全数据,17,0)</f>
        <v>×</v>
      </c>
      <c r="O198" s="844" t="str">
        <f>VLOOKUP($C198,改修数据_装备名基准全数据,18,0)</f>
        <v>五十鈴改二</v>
      </c>
      <c r="P198" s="844" t="str">
        <f>VLOOKUP($C198,改修数据_装备名基准全数据,19,0)</f>
        <v>五十鈴改二</v>
      </c>
      <c r="Q198" s="844" t="str">
        <f>VLOOKUP($C198,改修数据_装备名基准全数据,20,0)</f>
        <v>×</v>
      </c>
      <c r="R198" s="844" t="str">
        <f>VLOOKUP($C198,改修数据_装备名基准全数据,21,0)</f>
        <v>×</v>
      </c>
      <c r="S198" s="825" t="str">
        <f>IF(VLOOKUP($C198,改修数据_装备名基准全数据,22,0) &lt;&gt; "",VLOOKUP($C198,改修数据_装备名基准全数据,22,0),"")</f>
        <v>同装備</v>
      </c>
      <c r="T198" s="826" t="str">
        <f>IF(VLOOKUP($C198,改修数据_装备名基准全数据,23,0) &lt;&gt; "",VLOOKUP($C198,改修数据_装备名基准全数据,23,0),"")</f>
        <v/>
      </c>
      <c r="U198" s="827" t="str">
        <f>IF(VLOOKUP($C198,改修数据_装备名基准全数据,24,0) &lt;&gt; "",VLOOKUP($C198,改修数据_装备名基准全数据,24,0),"")</f>
        <v/>
      </c>
    </row>
    <row r="199" spans="2:21">
      <c r="B199" s="854"/>
      <c r="C199" s="845"/>
      <c r="D199" s="257" t="s">
        <v>1640</v>
      </c>
      <c r="E199" s="830"/>
      <c r="F199" s="832"/>
      <c r="G199" s="834"/>
      <c r="H199" s="836"/>
      <c r="I199" s="336" t="str">
        <f>VLOOKUP($C198,改修数据_装备名基准全数据,9,0)</f>
        <v>3/5</v>
      </c>
      <c r="J199" s="338" t="str">
        <f>VLOOKUP($C198,改修数据_装备名基准全数据,10,0)</f>
        <v>2/4</v>
      </c>
      <c r="K199" s="65">
        <f>VLOOKUP($C198,改修数据_装备名基准全数据,11,0)</f>
        <v>1</v>
      </c>
      <c r="L199" s="755"/>
      <c r="M199" s="755"/>
      <c r="N199" s="755"/>
      <c r="O199" s="755"/>
      <c r="P199" s="755"/>
      <c r="Q199" s="755"/>
      <c r="R199" s="755"/>
      <c r="S199" s="825"/>
      <c r="T199" s="826"/>
      <c r="U199" s="827"/>
    </row>
    <row r="200" spans="2:21" ht="14.25" thickBot="1">
      <c r="B200" s="855"/>
      <c r="C200" s="849"/>
      <c r="D200" s="258" t="s">
        <v>1641</v>
      </c>
      <c r="E200" s="850"/>
      <c r="F200" s="851"/>
      <c r="G200" s="852"/>
      <c r="H200" s="853"/>
      <c r="I200" s="337" t="str">
        <f>VLOOKUP($C198,改修数据_装备名基准全数据,12,0)</f>
        <v>-/-</v>
      </c>
      <c r="J200" s="339" t="str">
        <f>VLOOKUP($C198,改修数据_装备名基准全数据,13,0)</f>
        <v>-/-</v>
      </c>
      <c r="K200" s="247" t="str">
        <f>VLOOKUP($C198,改修数据_装备名基准全数据,14,0)</f>
        <v>-</v>
      </c>
      <c r="L200" s="756"/>
      <c r="M200" s="756"/>
      <c r="N200" s="756"/>
      <c r="O200" s="756"/>
      <c r="P200" s="756"/>
      <c r="Q200" s="756"/>
      <c r="R200" s="756"/>
      <c r="S200" s="841"/>
      <c r="T200" s="842"/>
      <c r="U200" s="843"/>
    </row>
    <row r="201" spans="2:21" ht="13.5" customHeight="1">
      <c r="B201" s="846" t="s">
        <v>1913</v>
      </c>
      <c r="C201" s="856" t="s">
        <v>826</v>
      </c>
      <c r="D201" s="256" t="s">
        <v>1639</v>
      </c>
      <c r="E201" s="829">
        <f>VLOOKUP($C201,改修数据_装备名基准全数据,2,0)</f>
        <v>30</v>
      </c>
      <c r="F201" s="831">
        <f>VLOOKUP($C201,改修数据_装备名基准全数据,3,0)</f>
        <v>150</v>
      </c>
      <c r="G201" s="833">
        <f>VLOOKUP($C201,改修数据_装备名基准全数据,4,0)</f>
        <v>310</v>
      </c>
      <c r="H201" s="835">
        <f>VLOOKUP($C201,改修数据_装备名基准全数据,5,0)</f>
        <v>10</v>
      </c>
      <c r="I201" s="353" t="str">
        <f>VLOOKUP($C201,改修数据_装备名基准全数据,6,0)</f>
        <v>2/3</v>
      </c>
      <c r="J201" s="354" t="str">
        <f>VLOOKUP($C201,改修数据_装备名基准全数据,7,0)</f>
        <v>1/1</v>
      </c>
      <c r="K201" s="355">
        <f>VLOOKUP($C201,改修数据_装备名基准全数据,8,0)</f>
        <v>0</v>
      </c>
      <c r="L201" s="837" t="str">
        <f>VLOOKUP($C201,改修数据_装备名基准全数据,15,0)</f>
        <v>霧島</v>
      </c>
      <c r="M201" s="837" t="str">
        <f>VLOOKUP($C201,改修数据_装备名基准全数据,16,0)</f>
        <v>霧島</v>
      </c>
      <c r="N201" s="837" t="str">
        <f>VLOOKUP($C201,改修数据_装备名基准全数据,17,0)</f>
        <v>×</v>
      </c>
      <c r="O201" s="837" t="str">
        <f>VLOOKUP($C201,改修数据_装备名基准全数据,18,0)</f>
        <v>比叡</v>
      </c>
      <c r="P201" s="837" t="str">
        <f>VLOOKUP($C201,改修数据_装备名基准全数据,19,0)</f>
        <v>比叡</v>
      </c>
      <c r="Q201" s="837" t="str">
        <f>VLOOKUP($C201,改修数据_装备名基准全数据,20,0)</f>
        <v>比叡
霧島</v>
      </c>
      <c r="R201" s="837" t="str">
        <f>VLOOKUP($C201,改修数据_装备名基准全数据,21,0)</f>
        <v>比叡
霧島</v>
      </c>
      <c r="S201" s="838" t="str">
        <f>IF(VLOOKUP($C201,改修数据_装备名基准全数据,22,0) &lt;&gt; "",VLOOKUP($C201,改修数据_装备名基准全数据,22,0),"")</f>
        <v>同装備</v>
      </c>
      <c r="T201" s="839" t="str">
        <f>IF(VLOOKUP($C201,改修数据_装备名基准全数据,23,0) &lt;&gt; "",VLOOKUP($C201,改修数据_装备名基准全数据,23,0),"")</f>
        <v>一式徹甲弾</v>
      </c>
      <c r="U201" s="840" t="str">
        <f>IF(VLOOKUP($C201,改修数据_装备名基准全数据,24,0) &lt;&gt; "",VLOOKUP($C201,改修数据_装备名基准全数据,24,0),"")</f>
        <v/>
      </c>
    </row>
    <row r="202" spans="2:21">
      <c r="B202" s="854"/>
      <c r="C202" s="845"/>
      <c r="D202" s="257" t="s">
        <v>1640</v>
      </c>
      <c r="E202" s="830"/>
      <c r="F202" s="832"/>
      <c r="G202" s="834"/>
      <c r="H202" s="836"/>
      <c r="I202" s="336" t="str">
        <f>VLOOKUP($C201,改修数据_装备名基准全数据,9,0)</f>
        <v>3/5</v>
      </c>
      <c r="J202" s="338" t="str">
        <f>VLOOKUP($C201,改修数据_装备名基准全数据,10,0)</f>
        <v>1/2</v>
      </c>
      <c r="K202" s="65">
        <f>VLOOKUP($C201,改修数据_装备名基准全数据,11,0)</f>
        <v>1</v>
      </c>
      <c r="L202" s="755"/>
      <c r="M202" s="755"/>
      <c r="N202" s="755"/>
      <c r="O202" s="755"/>
      <c r="P202" s="755"/>
      <c r="Q202" s="755"/>
      <c r="R202" s="755"/>
      <c r="S202" s="825"/>
      <c r="T202" s="826"/>
      <c r="U202" s="827"/>
    </row>
    <row r="203" spans="2:21">
      <c r="B203" s="854"/>
      <c r="C203" s="845"/>
      <c r="D203" s="257" t="s">
        <v>1641</v>
      </c>
      <c r="E203" s="830"/>
      <c r="F203" s="832"/>
      <c r="G203" s="834"/>
      <c r="H203" s="836"/>
      <c r="I203" s="336" t="str">
        <f>VLOOKUP($C201,改修数据_装备名基准全数据,12,0)</f>
        <v>6/9</v>
      </c>
      <c r="J203" s="338" t="str">
        <f>VLOOKUP($C201,改修数据_装备名基准全数据,13,0)</f>
        <v>4/9</v>
      </c>
      <c r="K203" s="65">
        <f>VLOOKUP($C201,改修数据_装备名基准全数据,14,0)</f>
        <v>3</v>
      </c>
      <c r="L203" s="755"/>
      <c r="M203" s="755"/>
      <c r="N203" s="755"/>
      <c r="O203" s="755"/>
      <c r="P203" s="755"/>
      <c r="Q203" s="755"/>
      <c r="R203" s="755"/>
      <c r="S203" s="825"/>
      <c r="T203" s="826"/>
      <c r="U203" s="827"/>
    </row>
    <row r="204" spans="2:21">
      <c r="B204" s="854"/>
      <c r="C204" s="845" t="s">
        <v>906</v>
      </c>
      <c r="D204" s="257" t="s">
        <v>1639</v>
      </c>
      <c r="E204" s="830">
        <f>VLOOKUP($C204,改修数据_装备名基准全数据,2,0)</f>
        <v>30</v>
      </c>
      <c r="F204" s="832">
        <f>VLOOKUP($C204,改修数据_装备名基准全数据,3,0)</f>
        <v>170</v>
      </c>
      <c r="G204" s="834">
        <f>VLOOKUP($C204,改修数据_装备名基准全数据,4,0)</f>
        <v>330</v>
      </c>
      <c r="H204" s="836">
        <f>VLOOKUP($C204,改修数据_装备名基准全数据,5,0)</f>
        <v>20</v>
      </c>
      <c r="I204" s="336" t="str">
        <f>VLOOKUP($C204,改修数据_装备名基准全数据,6,0)</f>
        <v>3/5</v>
      </c>
      <c r="J204" s="338" t="str">
        <f>VLOOKUP($C204,改修数据_装备名基准全数据,7,0)</f>
        <v>1/1</v>
      </c>
      <c r="K204" s="65">
        <f>VLOOKUP($C204,改修数据_装备名基准全数据,8,0)</f>
        <v>2</v>
      </c>
      <c r="L204" s="844" t="str">
        <f>VLOOKUP($C204,改修数据_装备名基准全数据,15,0)</f>
        <v>金剛</v>
      </c>
      <c r="M204" s="844" t="str">
        <f>VLOOKUP($C204,改修数据_装备名基准全数据,16,0)</f>
        <v>榛名</v>
      </c>
      <c r="N204" s="844" t="str">
        <f>VLOOKUP($C204,改修数据_装备名基准全数据,17,0)</f>
        <v>榛名</v>
      </c>
      <c r="O204" s="844" t="str">
        <f>VLOOKUP($C204,改修数据_装备名基准全数据,18,0)</f>
        <v>榛名</v>
      </c>
      <c r="P204" s="844" t="str">
        <f>VLOOKUP($C204,改修数据_装备名基准全数据,19,0)</f>
        <v>×</v>
      </c>
      <c r="Q204" s="844" t="str">
        <f>VLOOKUP($C204,改修数据_装备名基准全数据,20,0)</f>
        <v>金剛</v>
      </c>
      <c r="R204" s="844" t="str">
        <f>VLOOKUP($C204,改修数据_装备名基准全数据,21,0)</f>
        <v>金剛</v>
      </c>
      <c r="S204" s="825" t="str">
        <f>IF(VLOOKUP($C204,改修数据_装备名基准全数据,22,0) &lt;&gt; "",VLOOKUP($C204,改修数据_装备名基准全数据,22,0),"")</f>
        <v>(初期)九一式徹甲弾
(★6)一式徹甲弾</v>
      </c>
      <c r="T204" s="826" t="str">
        <f>IF(VLOOKUP($C204,改修数据_装备名基准全数据,23,0) &lt;&gt; "",VLOOKUP($C204,改修数据_装备名基准全数据,23,0),"")</f>
        <v/>
      </c>
      <c r="U204" s="827" t="str">
        <f>IF(VLOOKUP($C204,改修数据_装备名基准全数据,24,0) &lt;&gt; "",VLOOKUP($C204,改修数据_装备名基准全数据,24,0),"")</f>
        <v/>
      </c>
    </row>
    <row r="205" spans="2:21">
      <c r="B205" s="854"/>
      <c r="C205" s="845"/>
      <c r="D205" s="257" t="s">
        <v>1640</v>
      </c>
      <c r="E205" s="830"/>
      <c r="F205" s="832"/>
      <c r="G205" s="834"/>
      <c r="H205" s="836"/>
      <c r="I205" s="336" t="str">
        <f>VLOOKUP($C204,改修数据_装备名基准全数据,9,0)</f>
        <v>4/6</v>
      </c>
      <c r="J205" s="338" t="str">
        <f>VLOOKUP($C204,改修数据_装备名基准全数据,10,0)</f>
        <v>2/4</v>
      </c>
      <c r="K205" s="65">
        <f>VLOOKUP($C204,改修数据_装备名基准全数据,11,0)</f>
        <v>1</v>
      </c>
      <c r="L205" s="755"/>
      <c r="M205" s="755"/>
      <c r="N205" s="755"/>
      <c r="O205" s="755"/>
      <c r="P205" s="755"/>
      <c r="Q205" s="755"/>
      <c r="R205" s="755"/>
      <c r="S205" s="825"/>
      <c r="T205" s="826"/>
      <c r="U205" s="827"/>
    </row>
    <row r="206" spans="2:21" ht="14.25" thickBot="1">
      <c r="B206" s="855"/>
      <c r="C206" s="849"/>
      <c r="D206" s="258" t="s">
        <v>1641</v>
      </c>
      <c r="E206" s="850"/>
      <c r="F206" s="851"/>
      <c r="G206" s="852"/>
      <c r="H206" s="853"/>
      <c r="I206" s="337" t="str">
        <f>VLOOKUP($C204,改修数据_装备名基准全数据,12,0)</f>
        <v>-/-</v>
      </c>
      <c r="J206" s="339" t="str">
        <f>VLOOKUP($C204,改修数据_装备名基准全数据,13,0)</f>
        <v>-/-</v>
      </c>
      <c r="K206" s="247" t="str">
        <f>VLOOKUP($C204,改修数据_装备名基准全数据,14,0)</f>
        <v>-</v>
      </c>
      <c r="L206" s="756"/>
      <c r="M206" s="756"/>
      <c r="N206" s="756"/>
      <c r="O206" s="756"/>
      <c r="P206" s="756"/>
      <c r="Q206" s="756"/>
      <c r="R206" s="756"/>
      <c r="S206" s="841"/>
      <c r="T206" s="842"/>
      <c r="U206" s="843"/>
    </row>
    <row r="207" spans="2:21">
      <c r="B207" s="846" t="s">
        <v>1914</v>
      </c>
      <c r="C207" s="856" t="s">
        <v>839</v>
      </c>
      <c r="D207" s="256" t="s">
        <v>1639</v>
      </c>
      <c r="E207" s="829">
        <f>VLOOKUP($C207,改修数据_装备名基准全数据,2,0)</f>
        <v>0</v>
      </c>
      <c r="F207" s="831">
        <f>VLOOKUP($C207,改修数据_装备名基准全数据,3,0)</f>
        <v>10</v>
      </c>
      <c r="G207" s="833">
        <f>VLOOKUP($C207,改修数据_装备名基准全数据,4,0)</f>
        <v>10</v>
      </c>
      <c r="H207" s="835">
        <f>VLOOKUP($C207,改修数据_装备名基准全数据,5,0)</f>
        <v>10</v>
      </c>
      <c r="I207" s="353" t="str">
        <f>VLOOKUP($C207,改修数据_装备名基准全数据,6,0)</f>
        <v>0/1</v>
      </c>
      <c r="J207" s="354" t="str">
        <f>VLOOKUP($C207,改修数据_装备名基准全数据,7,0)</f>
        <v>1/1</v>
      </c>
      <c r="K207" s="355" t="str">
        <f>VLOOKUP($C207,改修数据_装备名基准全数据,8,0)</f>
        <v>0</v>
      </c>
      <c r="L207" s="837" t="str">
        <f>VLOOKUP($C207,改修数据_装备名基准全数据,15,0)</f>
        <v>皐月</v>
      </c>
      <c r="M207" s="837" t="str">
        <f>VLOOKUP($C207,改修数据_装备名基准全数据,16,0)</f>
        <v>×</v>
      </c>
      <c r="N207" s="837" t="str">
        <f>VLOOKUP($C207,改修数据_装备名基准全数据,17,0)</f>
        <v>×</v>
      </c>
      <c r="O207" s="837" t="str">
        <f>VLOOKUP($C207,改修数据_装备名基准全数据,18,0)</f>
        <v>文月</v>
      </c>
      <c r="P207" s="837" t="str">
        <f>VLOOKUP($C207,改修数据_装备名基准全数据,19,0)</f>
        <v>文月</v>
      </c>
      <c r="Q207" s="837" t="str">
        <f>VLOOKUP($C207,改修数据_装备名基准全数据,20,0)</f>
        <v>皐月
文月</v>
      </c>
      <c r="R207" s="837" t="str">
        <f>VLOOKUP($C207,改修数据_装备名基准全数据,21,0)</f>
        <v>皐月
文月</v>
      </c>
      <c r="S207" s="838" t="str">
        <f>IF(VLOOKUP($C207,改修数据_装备名基准全数据,22,0) &lt;&gt; "",VLOOKUP($C207,改修数据_装备名基准全数据,22,0),"")</f>
        <v>同装備</v>
      </c>
      <c r="T207" s="839" t="str">
        <f>IF(VLOOKUP($C207,改修数据_装备名基准全数据,23,0) &lt;&gt; "",VLOOKUP($C207,改修数据_装备名基准全数据,23,0),"")</f>
        <v>25mm連装機銃★+5</v>
      </c>
      <c r="U207" s="840" t="str">
        <f>IF(VLOOKUP($C207,改修数据_装备名基准全数据,24,0) &lt;&gt; "",VLOOKUP($C207,改修数据_装备名基准全数据,24,0),"")</f>
        <v/>
      </c>
    </row>
    <row r="208" spans="2:21">
      <c r="B208" s="854"/>
      <c r="C208" s="845"/>
      <c r="D208" s="257" t="s">
        <v>1640</v>
      </c>
      <c r="E208" s="830"/>
      <c r="F208" s="832"/>
      <c r="G208" s="834"/>
      <c r="H208" s="836"/>
      <c r="I208" s="336" t="str">
        <f>VLOOKUP($C207,改修数据_装备名基准全数据,9,0)</f>
        <v>1/2</v>
      </c>
      <c r="J208" s="338" t="str">
        <f>VLOOKUP($C207,改修数据_装备名基准全数据,10,0)</f>
        <v>1/1</v>
      </c>
      <c r="K208" s="65" t="str">
        <f>VLOOKUP($C207,改修数据_装备名基准全数据,11,0)</f>
        <v>1</v>
      </c>
      <c r="L208" s="755"/>
      <c r="M208" s="755"/>
      <c r="N208" s="755"/>
      <c r="O208" s="755"/>
      <c r="P208" s="755"/>
      <c r="Q208" s="755"/>
      <c r="R208" s="755"/>
      <c r="S208" s="825"/>
      <c r="T208" s="826"/>
      <c r="U208" s="827"/>
    </row>
    <row r="209" spans="2:21">
      <c r="B209" s="854"/>
      <c r="C209" s="845"/>
      <c r="D209" s="257" t="s">
        <v>1641</v>
      </c>
      <c r="E209" s="830"/>
      <c r="F209" s="832"/>
      <c r="G209" s="834"/>
      <c r="H209" s="836"/>
      <c r="I209" s="336" t="str">
        <f>VLOOKUP($C207,改修数据_装备名基准全数据,12,0)</f>
        <v>2/3</v>
      </c>
      <c r="J209" s="338" t="str">
        <f>VLOOKUP($C207,改修数据_装备名基准全数据,13,0)</f>
        <v>1/2</v>
      </c>
      <c r="K209" s="65" t="str">
        <f>VLOOKUP($C207,改修数据_装备名基准全数据,14,0)</f>
        <v>1</v>
      </c>
      <c r="L209" s="755"/>
      <c r="M209" s="755"/>
      <c r="N209" s="755"/>
      <c r="O209" s="755"/>
      <c r="P209" s="755"/>
      <c r="Q209" s="755"/>
      <c r="R209" s="755"/>
      <c r="S209" s="825"/>
      <c r="T209" s="826"/>
      <c r="U209" s="827"/>
    </row>
    <row r="210" spans="2:21" ht="13.5" customHeight="1">
      <c r="B210" s="854"/>
      <c r="C210" s="845" t="s">
        <v>829</v>
      </c>
      <c r="D210" s="257" t="s">
        <v>1639</v>
      </c>
      <c r="E210" s="830">
        <f>VLOOKUP($C210,改修数据_装备名基准全数据,2,0)</f>
        <v>0</v>
      </c>
      <c r="F210" s="832">
        <f>VLOOKUP($C210,改修数据_装备名基准全数据,3,0)</f>
        <v>20</v>
      </c>
      <c r="G210" s="834">
        <f>VLOOKUP($C210,改修数据_装备名基准全数据,4,0)</f>
        <v>10</v>
      </c>
      <c r="H210" s="836">
        <f>VLOOKUP($C210,改修数据_装备名基准全数据,5,0)</f>
        <v>10</v>
      </c>
      <c r="I210" s="336" t="str">
        <f>VLOOKUP($C210,改修数据_装备名基准全数据,6,0)</f>
        <v>0/1</v>
      </c>
      <c r="J210" s="338" t="str">
        <f>VLOOKUP($C210,改修数据_装备名基准全数据,7,0)</f>
        <v>1/1</v>
      </c>
      <c r="K210" s="65">
        <f>VLOOKUP($C210,改修数据_装备名基准全数据,8,0)</f>
        <v>0</v>
      </c>
      <c r="L210" s="844" t="str">
        <f>VLOOKUP($C210,改修数据_装备名基准全数据,15,0)</f>
        <v>五十鈴改二</v>
      </c>
      <c r="M210" s="844" t="str">
        <f>VLOOKUP($C210,改修数据_装备名基准全数据,16,0)</f>
        <v>×</v>
      </c>
      <c r="N210" s="844" t="str">
        <f>VLOOKUP($C210,改修数据_装备名基准全数据,17,0)</f>
        <v>×</v>
      </c>
      <c r="O210" s="844" t="str">
        <f>VLOOKUP($C210,改修数据_装备名基准全数据,18,0)</f>
        <v>×</v>
      </c>
      <c r="P210" s="844" t="str">
        <f>VLOOKUP($C210,改修数据_装备名基准全数据,19,0)</f>
        <v>×</v>
      </c>
      <c r="Q210" s="844" t="str">
        <f>VLOOKUP($C210,改修数据_装备名基准全数据,20,0)</f>
        <v>×</v>
      </c>
      <c r="R210" s="844" t="str">
        <f>VLOOKUP($C210,改修数据_装备名基准全数据,21,0)</f>
        <v>五十鈴改二</v>
      </c>
      <c r="S210" s="825" t="str">
        <f>IF(VLOOKUP($C210,改修数据_装备名基准全数据,22,0) &lt;&gt; "",VLOOKUP($C210,改修数据_装备名基准全数据,22,0),"")</f>
        <v>同装備</v>
      </c>
      <c r="T210" s="826" t="str">
        <f>IF(VLOOKUP($C210,改修数据_装备名基准全数据,23,0) &lt;&gt; "",VLOOKUP($C210,改修数据_装备名基准全数据,23,0),"")</f>
        <v>25mm三連装機銃★+3</v>
      </c>
      <c r="U210" s="827" t="str">
        <f>IF(VLOOKUP($C210,改修数据_装备名基准全数据,24,0) &lt;&gt; "",VLOOKUP($C210,改修数据_装备名基准全数据,24,0),"")</f>
        <v/>
      </c>
    </row>
    <row r="211" spans="2:21">
      <c r="B211" s="854"/>
      <c r="C211" s="845"/>
      <c r="D211" s="257" t="s">
        <v>1640</v>
      </c>
      <c r="E211" s="830"/>
      <c r="F211" s="832"/>
      <c r="G211" s="834"/>
      <c r="H211" s="836"/>
      <c r="I211" s="336" t="str">
        <f>VLOOKUP($C210,改修数据_装备名基准全数据,9,0)</f>
        <v>1/2</v>
      </c>
      <c r="J211" s="338" t="str">
        <f>VLOOKUP($C210,改修数据_装备名基准全数据,10,0)</f>
        <v>1/2</v>
      </c>
      <c r="K211" s="65">
        <f>VLOOKUP($C210,改修数据_装备名基准全数据,11,0)</f>
        <v>1</v>
      </c>
      <c r="L211" s="755"/>
      <c r="M211" s="755"/>
      <c r="N211" s="755"/>
      <c r="O211" s="755"/>
      <c r="P211" s="755"/>
      <c r="Q211" s="755"/>
      <c r="R211" s="755"/>
      <c r="S211" s="825"/>
      <c r="T211" s="826"/>
      <c r="U211" s="827"/>
    </row>
    <row r="212" spans="2:21">
      <c r="B212" s="854"/>
      <c r="C212" s="845"/>
      <c r="D212" s="257" t="s">
        <v>1641</v>
      </c>
      <c r="E212" s="830"/>
      <c r="F212" s="832"/>
      <c r="G212" s="834"/>
      <c r="H212" s="836"/>
      <c r="I212" s="336" t="str">
        <f>VLOOKUP($C210,改修数据_装备名基准全数据,12,0)</f>
        <v>2/3</v>
      </c>
      <c r="J212" s="338" t="str">
        <f>VLOOKUP($C210,改修数据_装备名基准全数据,13,0)</f>
        <v>1/2</v>
      </c>
      <c r="K212" s="65">
        <f>VLOOKUP($C210,改修数据_装备名基准全数据,14,0)</f>
        <v>1</v>
      </c>
      <c r="L212" s="755"/>
      <c r="M212" s="755"/>
      <c r="N212" s="755"/>
      <c r="O212" s="755"/>
      <c r="P212" s="755"/>
      <c r="Q212" s="755"/>
      <c r="R212" s="755"/>
      <c r="S212" s="825"/>
      <c r="T212" s="826"/>
      <c r="U212" s="827"/>
    </row>
    <row r="213" spans="2:21" ht="13.5" customHeight="1">
      <c r="B213" s="854"/>
      <c r="C213" s="845" t="s">
        <v>830</v>
      </c>
      <c r="D213" s="257" t="s">
        <v>1639</v>
      </c>
      <c r="E213" s="830">
        <f>VLOOKUP($C213,改修数据_装备名基准全数据,2,0)</f>
        <v>0</v>
      </c>
      <c r="F213" s="832">
        <f>VLOOKUP($C213,改修数据_装备名基准全数据,3,0)</f>
        <v>30</v>
      </c>
      <c r="G213" s="834">
        <f>VLOOKUP($C213,改修数据_装备名基准全数据,4,0)</f>
        <v>20</v>
      </c>
      <c r="H213" s="836">
        <f>VLOOKUP($C213,改修数据_装备名基准全数据,5,0)</f>
        <v>10</v>
      </c>
      <c r="I213" s="336" t="str">
        <f>VLOOKUP($C213,改修数据_装备名基准全数据,6,0)</f>
        <v>1/2</v>
      </c>
      <c r="J213" s="338" t="str">
        <f>VLOOKUP($C213,改修数据_装备名基准全数据,7,0)</f>
        <v>1/1</v>
      </c>
      <c r="K213" s="65">
        <f>VLOOKUP($C213,改修数据_装备名基准全数据,8,0)</f>
        <v>0</v>
      </c>
      <c r="L213" s="844" t="str">
        <f>VLOOKUP($C213,改修数据_装备名基准全数据,15,0)</f>
        <v>摩耶改二</v>
      </c>
      <c r="M213" s="844" t="str">
        <f>VLOOKUP($C213,改修数据_装备名基准全数据,16,0)</f>
        <v>五十鈴改二
摩耶改二</v>
      </c>
      <c r="N213" s="844" t="str">
        <f>VLOOKUP($C213,改修数据_装备名基准全数据,17,0)</f>
        <v>五十鈴改二
摩耶</v>
      </c>
      <c r="O213" s="844" t="str">
        <f>VLOOKUP($C213,改修数据_装备名基准全数据,18,0)</f>
        <v>五十鈴改二
摩耶</v>
      </c>
      <c r="P213" s="844" t="str">
        <f>VLOOKUP($C213,改修数据_装备名基准全数据,19,0)</f>
        <v>摩耶</v>
      </c>
      <c r="Q213" s="844" t="str">
        <f>VLOOKUP($C213,改修数据_装备名基准全数据,20,0)</f>
        <v>摩耶改二</v>
      </c>
      <c r="R213" s="844" t="str">
        <f>VLOOKUP($C213,改修数据_装备名基准全数据,21,0)</f>
        <v>摩耶改二</v>
      </c>
      <c r="S213" s="825" t="str">
        <f>IF(VLOOKUP($C213,改修数据_装备名基准全数据,22,0) &lt;&gt; "",VLOOKUP($C213,改修数据_装备名基准全数据,22,0),"")</f>
        <v>同装備</v>
      </c>
      <c r="T213" s="826" t="str">
        <f>IF(VLOOKUP($C213,改修数据_装备名基准全数据,23,0) &lt;&gt; "",VLOOKUP($C213,改修数据_装备名基准全数据,23,0),"")</f>
        <v>25mm三連装機銃 集中配備</v>
      </c>
      <c r="U213" s="827" t="str">
        <f>IF(VLOOKUP($C213,改修数据_装备名基准全数据,24,0) &lt;&gt; "",VLOOKUP($C213,改修数据_装备名基准全数据,24,0),"")</f>
        <v>摩耶/摩耶改更新不可</v>
      </c>
    </row>
    <row r="214" spans="2:21">
      <c r="B214" s="854"/>
      <c r="C214" s="845"/>
      <c r="D214" s="257" t="s">
        <v>1640</v>
      </c>
      <c r="E214" s="830"/>
      <c r="F214" s="832"/>
      <c r="G214" s="834"/>
      <c r="H214" s="836"/>
      <c r="I214" s="336" t="str">
        <f>VLOOKUP($C213,改修数据_装备名基准全数据,9,0)</f>
        <v>1/3</v>
      </c>
      <c r="J214" s="338" t="str">
        <f>VLOOKUP($C213,改修数据_装备名基准全数据,10,0)</f>
        <v>1/2</v>
      </c>
      <c r="K214" s="65">
        <f>VLOOKUP($C213,改修数据_装备名基准全数据,11,0)</f>
        <v>1</v>
      </c>
      <c r="L214" s="755"/>
      <c r="M214" s="755"/>
      <c r="N214" s="755"/>
      <c r="O214" s="755"/>
      <c r="P214" s="755"/>
      <c r="Q214" s="755"/>
      <c r="R214" s="755"/>
      <c r="S214" s="825"/>
      <c r="T214" s="826"/>
      <c r="U214" s="827"/>
    </row>
    <row r="215" spans="2:21" ht="14.25" thickBot="1">
      <c r="B215" s="855"/>
      <c r="C215" s="849"/>
      <c r="D215" s="258" t="s">
        <v>1641</v>
      </c>
      <c r="E215" s="850"/>
      <c r="F215" s="851"/>
      <c r="G215" s="852"/>
      <c r="H215" s="853"/>
      <c r="I215" s="337" t="str">
        <f>VLOOKUP($C213,改修数据_装备名基准全数据,12,0)</f>
        <v>5/9</v>
      </c>
      <c r="J215" s="339" t="str">
        <f>VLOOKUP($C213,改修数据_装备名基准全数据,13,0)</f>
        <v>3/7</v>
      </c>
      <c r="K215" s="247">
        <f>VLOOKUP($C213,改修数据_装备名基准全数据,14,0)</f>
        <v>5</v>
      </c>
      <c r="L215" s="756"/>
      <c r="M215" s="756"/>
      <c r="N215" s="756"/>
      <c r="O215" s="756"/>
      <c r="P215" s="756"/>
      <c r="Q215" s="756"/>
      <c r="R215" s="756"/>
      <c r="S215" s="841"/>
      <c r="T215" s="842"/>
      <c r="U215" s="843"/>
    </row>
    <row r="216" spans="2:21" ht="13.5" customHeight="1">
      <c r="B216" s="846" t="s">
        <v>3019</v>
      </c>
      <c r="C216" s="856" t="s">
        <v>3016</v>
      </c>
      <c r="D216" s="256" t="s">
        <v>1639</v>
      </c>
      <c r="E216" s="829">
        <f>VLOOKUP($C216,改修数据_装备名基准全数据,2,0)</f>
        <v>50</v>
      </c>
      <c r="F216" s="831">
        <f>VLOOKUP($C216,改修数据_装备名基准全数据,3,0)</f>
        <v>30</v>
      </c>
      <c r="G216" s="833">
        <f>VLOOKUP($C216,改修数据_装备名基准全数据,4,0)</f>
        <v>30</v>
      </c>
      <c r="H216" s="835">
        <f>VLOOKUP($C216,改修数据_装备名基准全数据,5,0)</f>
        <v>10</v>
      </c>
      <c r="I216" s="353" t="str">
        <f>VLOOKUP($C216,改修数据_装备名基准全数据,6,0)</f>
        <v>1/2</v>
      </c>
      <c r="J216" s="354" t="str">
        <f>VLOOKUP($C216,改修数据_装备名基准全数据,7,0)</f>
        <v>1/2</v>
      </c>
      <c r="K216" s="355" t="str">
        <f>VLOOKUP($C216,改修数据_装备名基准全数据,8,0)</f>
        <v>1</v>
      </c>
      <c r="L216" s="837" t="str">
        <f>VLOOKUP($C216,改修数据_装备名基准全数据,15,0)</f>
        <v>あきつ丸
皐月改二
阿武隈改二</v>
      </c>
      <c r="M216" s="837" t="str">
        <f>VLOOKUP($C216,改修数据_装备名基准全数据,16,0)</f>
        <v>あきつ丸
皐月改二
阿武隈改二</v>
      </c>
      <c r="N216" s="837" t="str">
        <f>VLOOKUP($C216,改修数据_装备名基准全数据,17,0)</f>
        <v>あきつ丸
皐月改二</v>
      </c>
      <c r="O216" s="837" t="str">
        <f>VLOOKUP($C216,改修数据_装备名基准全数据,18,0)</f>
        <v>あきつ丸
皐月改二</v>
      </c>
      <c r="P216" s="837" t="str">
        <f>VLOOKUP($C216,改修数据_装备名基准全数据,19,0)</f>
        <v>あきつ丸</v>
      </c>
      <c r="Q216" s="837" t="str">
        <f>VLOOKUP($C216,改修数据_装备名基准全数据,20,0)</f>
        <v>あきつ丸
阿武隈改二</v>
      </c>
      <c r="R216" s="837" t="str">
        <f>VLOOKUP($C216,改修数据_装备名基准全数据,21,0)</f>
        <v>あきつ丸
阿武隈改二</v>
      </c>
      <c r="S216" s="838" t="str">
        <f>IF(VLOOKUP($C216,改修数据_装备名基准全数据,22,0) &lt;&gt; "",VLOOKUP($C216,改修数据_装备名基准全数据,22,0),"")</f>
        <v>(初期)ドラム缶(輸送用)
(★6)7.7mm機銃
(更新)12.7mm単装機銃</v>
      </c>
      <c r="T216" s="839" t="str">
        <f>IF(VLOOKUP($C216,改修数据_装备名基准全数据,23,0) &lt;&gt; "",VLOOKUP($C216,改修数据_装备名基准全数据,23,0),"")</f>
        <v>大発動艇(八九式中戦車＆陸戦隊)</v>
      </c>
      <c r="U216" s="840" t="str">
        <f>IF(VLOOKUP($C216,改修数据_装备名基准全数据,24,0) &lt;&gt; "",VLOOKUP($C216,改修数据_装备名基准全数据,24,0),"")</f>
        <v/>
      </c>
    </row>
    <row r="217" spans="2:21" ht="31.5" customHeight="1">
      <c r="B217" s="854"/>
      <c r="C217" s="845"/>
      <c r="D217" s="257" t="s">
        <v>1640</v>
      </c>
      <c r="E217" s="830"/>
      <c r="F217" s="832"/>
      <c r="G217" s="834"/>
      <c r="H217" s="836"/>
      <c r="I217" s="336" t="str">
        <f>VLOOKUP($C216,改修数据_装备名基准全数据,9,0)</f>
        <v>1/4</v>
      </c>
      <c r="J217" s="338" t="str">
        <f>VLOOKUP($C216,改修数据_装备名基准全数据,10,0)</f>
        <v>2/3</v>
      </c>
      <c r="K217" s="65" t="str">
        <f>VLOOKUP($C216,改修数据_装备名基准全数据,11,0)</f>
        <v>1</v>
      </c>
      <c r="L217" s="755"/>
      <c r="M217" s="755"/>
      <c r="N217" s="755"/>
      <c r="O217" s="755"/>
      <c r="P217" s="755"/>
      <c r="Q217" s="755"/>
      <c r="R217" s="755"/>
      <c r="S217" s="825"/>
      <c r="T217" s="826"/>
      <c r="U217" s="827"/>
    </row>
    <row r="218" spans="2:21">
      <c r="B218" s="854"/>
      <c r="C218" s="845"/>
      <c r="D218" s="257" t="s">
        <v>1641</v>
      </c>
      <c r="E218" s="830"/>
      <c r="F218" s="832"/>
      <c r="G218" s="834"/>
      <c r="H218" s="836"/>
      <c r="I218" s="336" t="str">
        <f>VLOOKUP($C216,改修数据_装备名基准全数据,12,0)</f>
        <v>4/8</v>
      </c>
      <c r="J218" s="338" t="str">
        <f>VLOOKUP($C216,改修数据_装备名基准全数据,13,0)</f>
        <v>3/7</v>
      </c>
      <c r="K218" s="65" t="str">
        <f>VLOOKUP($C216,改修数据_装备名基准全数据,14,0)</f>
        <v>3</v>
      </c>
      <c r="L218" s="755"/>
      <c r="M218" s="755"/>
      <c r="N218" s="755"/>
      <c r="O218" s="755"/>
      <c r="P218" s="755"/>
      <c r="Q218" s="755"/>
      <c r="R218" s="755"/>
      <c r="S218" s="825"/>
      <c r="T218" s="826"/>
      <c r="U218" s="827"/>
    </row>
    <row r="219" spans="2:21" ht="13.5" customHeight="1">
      <c r="B219" s="854"/>
      <c r="C219" s="845" t="s">
        <v>3017</v>
      </c>
      <c r="D219" s="257" t="s">
        <v>1639</v>
      </c>
      <c r="E219" s="830">
        <f>VLOOKUP($C219,改修数据_装备名基准全数据,2,0)</f>
        <v>70</v>
      </c>
      <c r="F219" s="832">
        <f>VLOOKUP($C219,改修数据_装备名基准全数据,3,0)</f>
        <v>80</v>
      </c>
      <c r="G219" s="834">
        <f>VLOOKUP($C219,改修数据_装备名基准全数据,4,0)</f>
        <v>120</v>
      </c>
      <c r="H219" s="836">
        <f>VLOOKUP($C219,改修数据_装备名基准全数据,5,0)</f>
        <v>30</v>
      </c>
      <c r="I219" s="336" t="str">
        <f>VLOOKUP($C219,改修数据_装备名基准全数据,6,0)</f>
        <v>3/5</v>
      </c>
      <c r="J219" s="338" t="str">
        <f>VLOOKUP($C219,改修数据_装备名基准全数据,7,0)</f>
        <v>2/3</v>
      </c>
      <c r="K219" s="65" t="str">
        <f>VLOOKUP($C219,改修数据_装备名基准全数据,8,0)</f>
        <v>1</v>
      </c>
      <c r="L219" s="844" t="str">
        <f>VLOOKUP($C219,改修数据_装备名基准全数据,15,0)</f>
        <v>あきつ丸</v>
      </c>
      <c r="M219" s="844" t="str">
        <f>VLOOKUP($C219,改修数据_装备名基准全数据,16,0)</f>
        <v>あきつ丸</v>
      </c>
      <c r="N219" s="844" t="str">
        <f>VLOOKUP($C219,改修数据_装备名基准全数据,17,0)</f>
        <v>阿武隈改二</v>
      </c>
      <c r="O219" s="844" t="str">
        <f>VLOOKUP($C219,改修数据_装备名基准全数据,18,0)</f>
        <v>阿武隈改二</v>
      </c>
      <c r="P219" s="844" t="str">
        <f>VLOOKUP($C219,改修数据_装备名基准全数据,19,0)</f>
        <v>皐月改二
阿武隈改二</v>
      </c>
      <c r="Q219" s="844" t="str">
        <f>VLOOKUP($C219,改修数据_装备名基准全数据,20,0)</f>
        <v>あきつ丸
皐月改二</v>
      </c>
      <c r="R219" s="844" t="str">
        <f>VLOOKUP($C219,改修数据_装备名基准全数据,21,0)</f>
        <v>あきつ丸
皐月改二</v>
      </c>
      <c r="S219" s="825" t="str">
        <f>IF(VLOOKUP($C219,改修数据_装备名基准全数据,22,0) &lt;&gt; "",VLOOKUP($C219,改修数据_装备名基准全数据,22,0),"")</f>
        <v>(初期)25mm単装機銃
(★6)12cm30連装噴進砲
(更新)7.7mm機銃</v>
      </c>
      <c r="T219" s="826" t="str">
        <f>IF(VLOOKUP($C219,改修数据_装备名基准全数据,23,0) &lt;&gt; "",VLOOKUP($C219,改修数据_装备名基准全数据,23,0),"")</f>
        <v>特二式内火艇</v>
      </c>
      <c r="U219" s="827" t="str">
        <f>IF(VLOOKUP($C219,改修数据_装备名基准全数据,24,0) &lt;&gt; "",VLOOKUP($C219,改修数据_装备名基准全数据,24,0),"")</f>
        <v/>
      </c>
    </row>
    <row r="220" spans="2:21">
      <c r="B220" s="854"/>
      <c r="C220" s="845"/>
      <c r="D220" s="257" t="s">
        <v>1640</v>
      </c>
      <c r="E220" s="830"/>
      <c r="F220" s="832"/>
      <c r="G220" s="834"/>
      <c r="H220" s="836"/>
      <c r="I220" s="336" t="str">
        <f>VLOOKUP($C219,改修数据_装备名基准全数据,9,0)</f>
        <v>4/8</v>
      </c>
      <c r="J220" s="338" t="str">
        <f>VLOOKUP($C219,改修数据_装备名基准全数据,10,0)</f>
        <v>3/5</v>
      </c>
      <c r="K220" s="65" t="str">
        <f>VLOOKUP($C219,改修数据_装备名基准全数据,11,0)</f>
        <v>2</v>
      </c>
      <c r="L220" s="755"/>
      <c r="M220" s="755"/>
      <c r="N220" s="755"/>
      <c r="O220" s="755"/>
      <c r="P220" s="755"/>
      <c r="Q220" s="755"/>
      <c r="R220" s="755"/>
      <c r="S220" s="825"/>
      <c r="T220" s="826"/>
      <c r="U220" s="827"/>
    </row>
    <row r="221" spans="2:21" ht="18" customHeight="1">
      <c r="B221" s="854"/>
      <c r="C221" s="845"/>
      <c r="D221" s="257" t="s">
        <v>1641</v>
      </c>
      <c r="E221" s="830"/>
      <c r="F221" s="832"/>
      <c r="G221" s="834"/>
      <c r="H221" s="836"/>
      <c r="I221" s="336" t="str">
        <f>VLOOKUP($C219,改修数据_装备名基准全数据,12,0)</f>
        <v>10/18</v>
      </c>
      <c r="J221" s="338" t="str">
        <f>VLOOKUP($C219,改修数据_装备名基准全数据,13,0)</f>
        <v>5/9</v>
      </c>
      <c r="K221" s="65" t="str">
        <f>VLOOKUP($C219,改修数据_装备名基准全数据,14,0)</f>
        <v>3</v>
      </c>
      <c r="L221" s="755"/>
      <c r="M221" s="755"/>
      <c r="N221" s="755"/>
      <c r="O221" s="755"/>
      <c r="P221" s="755"/>
      <c r="Q221" s="755"/>
      <c r="R221" s="755"/>
      <c r="S221" s="825"/>
      <c r="T221" s="826"/>
      <c r="U221" s="827"/>
    </row>
    <row r="222" spans="2:21">
      <c r="B222" s="854"/>
      <c r="C222" s="845" t="s">
        <v>3018</v>
      </c>
      <c r="D222" s="257" t="s">
        <v>1639</v>
      </c>
      <c r="E222" s="830"/>
      <c r="F222" s="832"/>
      <c r="G222" s="834"/>
      <c r="H222" s="836"/>
      <c r="I222" s="336" t="str">
        <f>VLOOKUP($C222,改修数据_装备名基准全数据,6,0)</f>
        <v>5/8</v>
      </c>
      <c r="J222" s="338" t="str">
        <f>VLOOKUP($C222,改修数据_装备名基准全数据,7,0)</f>
        <v>3/4</v>
      </c>
      <c r="K222" s="65" t="str">
        <f>VLOOKUP($C222,改修数据_装备名基准全数据,8,0)</f>
        <v>2</v>
      </c>
      <c r="L222" s="844" t="str">
        <f>VLOOKUP($C222,改修数据_装备名基准全数据,15,0)</f>
        <v>伊58</v>
      </c>
      <c r="M222" s="844" t="str">
        <f>VLOOKUP($C222,改修数据_装备名基准全数据,16,0)</f>
        <v>伊58
伊401</v>
      </c>
      <c r="N222" s="844" t="str">
        <f>VLOOKUP($C222,改修数据_装备名基准全数据,17,0)</f>
        <v>伊401</v>
      </c>
      <c r="O222" s="844" t="str">
        <f>VLOOKUP($C222,改修数据_装备名基准全数据,18,0)</f>
        <v>伊8
伊401</v>
      </c>
      <c r="P222" s="844" t="str">
        <f>VLOOKUP($C222,改修数据_装备名基准全数据,19,0)</f>
        <v>伊8
伊401</v>
      </c>
      <c r="Q222" s="844" t="str">
        <f>VLOOKUP($C222,改修数据_装备名基准全数据,20,0)</f>
        <v>伊58
伊8</v>
      </c>
      <c r="R222" s="844" t="str">
        <f>VLOOKUP($C222,改修数据_装备名基准全数据,21,0)</f>
        <v>伊58
伊8</v>
      </c>
      <c r="S222" s="825" t="str">
        <f>IF(VLOOKUP($C222,改修数据_装备名基准全数据,22,0) &lt;&gt; "",VLOOKUP($C222,改修数据_装备名基准全数据,22,0),"")</f>
        <v>(初期)7.7mm機銃
(★6)12.7mm単装機銃</v>
      </c>
      <c r="T222" s="826" t="str">
        <f>IF(VLOOKUP($C222,改修数据_装备名基准全数据,23,0) &lt;&gt; "",VLOOKUP($C222,改修数据_装备名基准全数据,23,0),"")</f>
        <v/>
      </c>
      <c r="U222" s="827" t="str">
        <f>IF(VLOOKUP($C222,改修数据_装备名基准全数据,24,0) &lt;&gt; "",VLOOKUP($C222,改修数据_装备名基准全数据,24,0),"")</f>
        <v/>
      </c>
    </row>
    <row r="223" spans="2:21">
      <c r="B223" s="854"/>
      <c r="C223" s="845"/>
      <c r="D223" s="257" t="s">
        <v>1640</v>
      </c>
      <c r="E223" s="830"/>
      <c r="F223" s="832"/>
      <c r="G223" s="834"/>
      <c r="H223" s="836"/>
      <c r="I223" s="336" t="str">
        <f>VLOOKUP($C222,改修数据_装备名基准全数据,9,0)</f>
        <v>8/12</v>
      </c>
      <c r="J223" s="338" t="str">
        <f>VLOOKUP($C222,改修数据_装备名基准全数据,10,0)</f>
        <v>4/6</v>
      </c>
      <c r="K223" s="65" t="str">
        <f>VLOOKUP($C222,改修数据_装备名基准全数据,11,0)</f>
        <v>3</v>
      </c>
      <c r="L223" s="755"/>
      <c r="M223" s="755"/>
      <c r="N223" s="755"/>
      <c r="O223" s="755"/>
      <c r="P223" s="755"/>
      <c r="Q223" s="755"/>
      <c r="R223" s="755"/>
      <c r="S223" s="825"/>
      <c r="T223" s="826"/>
      <c r="U223" s="827"/>
    </row>
    <row r="224" spans="2:21" ht="14.25" thickBot="1">
      <c r="B224" s="855"/>
      <c r="C224" s="849"/>
      <c r="D224" s="258" t="s">
        <v>1641</v>
      </c>
      <c r="E224" s="850"/>
      <c r="F224" s="851"/>
      <c r="G224" s="852"/>
      <c r="H224" s="853"/>
      <c r="I224" s="337" t="str">
        <f>VLOOKUP($C222,改修数据_装备名基准全数据,12,0)</f>
        <v>-/-</v>
      </c>
      <c r="J224" s="339" t="str">
        <f>VLOOKUP($C222,改修数据_装备名基准全数据,13,0)</f>
        <v>-/-</v>
      </c>
      <c r="K224" s="247" t="str">
        <f>VLOOKUP($C222,改修数据_装备名基准全数据,14,0)</f>
        <v>-</v>
      </c>
      <c r="L224" s="756"/>
      <c r="M224" s="756"/>
      <c r="N224" s="756"/>
      <c r="O224" s="756"/>
      <c r="P224" s="756"/>
      <c r="Q224" s="756"/>
      <c r="R224" s="756"/>
      <c r="S224" s="841"/>
      <c r="T224" s="842"/>
      <c r="U224" s="843"/>
    </row>
    <row r="225" spans="2:21" ht="13.5" customHeight="1">
      <c r="B225" s="846" t="s">
        <v>1915</v>
      </c>
      <c r="C225" s="856" t="s">
        <v>910</v>
      </c>
      <c r="D225" s="256" t="s">
        <v>1639</v>
      </c>
      <c r="E225" s="829">
        <f>VLOOKUP($C225,改修数据_装备名基准全数据,2,0)</f>
        <v>0</v>
      </c>
      <c r="F225" s="831">
        <f>VLOOKUP($C225,改修数据_装备名基准全数据,3,0)</f>
        <v>0</v>
      </c>
      <c r="G225" s="833">
        <f>VLOOKUP($C225,改修数据_装备名基准全数据,4,0)</f>
        <v>60</v>
      </c>
      <c r="H225" s="835">
        <f>VLOOKUP($C225,改修数据_装备名基准全数据,5,0)</f>
        <v>40</v>
      </c>
      <c r="I225" s="353" t="str">
        <f>VLOOKUP($C225,改修数据_装备名基准全数据,6,0)</f>
        <v>3/4</v>
      </c>
      <c r="J225" s="354" t="str">
        <f>VLOOKUP($C225,改修数据_装备名基准全数据,7,0)</f>
        <v>1/2</v>
      </c>
      <c r="K225" s="355">
        <f>VLOOKUP($C225,改修数据_装备名基准全数据,8,0)</f>
        <v>0</v>
      </c>
      <c r="L225" s="837" t="str">
        <f>VLOOKUP($C225,改修数据_装备名基准全数据,15,0)</f>
        <v>摩耶
秋月
照月</v>
      </c>
      <c r="M225" s="837" t="str">
        <f>VLOOKUP($C225,改修数据_装备名基准全数据,16,0)</f>
        <v>摩耶
秋月</v>
      </c>
      <c r="N225" s="837" t="str">
        <f>VLOOKUP($C225,改修数据_装备名基准全数据,17,0)</f>
        <v>×</v>
      </c>
      <c r="O225" s="837" t="str">
        <f>VLOOKUP($C225,改修数据_装备名基准全数据,18,0)</f>
        <v>×</v>
      </c>
      <c r="P225" s="837" t="str">
        <f>VLOOKUP($C225,改修数据_装备名基准全数据,19,0)</f>
        <v>照月</v>
      </c>
      <c r="Q225" s="837" t="str">
        <f>VLOOKUP($C225,改修数据_装备名基准全数据,20,0)</f>
        <v>摩耶
秋月
照月</v>
      </c>
      <c r="R225" s="837" t="str">
        <f>VLOOKUP($C225,改修数据_装备名基准全数据,21,0)</f>
        <v>摩耶
秋月
照月</v>
      </c>
      <c r="S225" s="838" t="str">
        <f>IF(VLOOKUP($C225,改修数据_装备名基准全数据,22,0) &lt;&gt; "",VLOOKUP($C225,改修数据_装备名基准全数据,22,0),"")</f>
        <v>(消费)12.7cm連装高角砲
(更新)10cm連装高角砲</v>
      </c>
      <c r="T225" s="839" t="str">
        <f>IF(VLOOKUP($C225,改修数据_装备名基准全数据,23,0) &lt;&gt; "",VLOOKUP($C225,改修数据_装备名基准全数据,23,0),"")</f>
        <v>94式高射装置</v>
      </c>
      <c r="U225" s="840" t="str">
        <f>IF(VLOOKUP($C225,改修数据_装备名基准全数据,24,0) &lt;&gt; "",VLOOKUP($C225,改修数据_装备名基准全数据,24,0),"")</f>
        <v/>
      </c>
    </row>
    <row r="226" spans="2:21">
      <c r="B226" s="854"/>
      <c r="C226" s="845"/>
      <c r="D226" s="257" t="s">
        <v>1640</v>
      </c>
      <c r="E226" s="830"/>
      <c r="F226" s="832"/>
      <c r="G226" s="834"/>
      <c r="H226" s="836"/>
      <c r="I226" s="336" t="str">
        <f>VLOOKUP($C225,改修数据_装备名基准全数据,9,0)</f>
        <v>3/5</v>
      </c>
      <c r="J226" s="338" t="str">
        <f>VLOOKUP($C225,改修数据_装备名基准全数据,10,0)</f>
        <v>2/4</v>
      </c>
      <c r="K226" s="65">
        <f>VLOOKUP($C225,改修数据_装备名基准全数据,11,0)</f>
        <v>1</v>
      </c>
      <c r="L226" s="755"/>
      <c r="M226" s="755"/>
      <c r="N226" s="755"/>
      <c r="O226" s="755"/>
      <c r="P226" s="755"/>
      <c r="Q226" s="755"/>
      <c r="R226" s="755"/>
      <c r="S226" s="825"/>
      <c r="T226" s="826"/>
      <c r="U226" s="827"/>
    </row>
    <row r="227" spans="2:21">
      <c r="B227" s="854"/>
      <c r="C227" s="845"/>
      <c r="D227" s="257" t="s">
        <v>1641</v>
      </c>
      <c r="E227" s="830"/>
      <c r="F227" s="832"/>
      <c r="G227" s="834"/>
      <c r="H227" s="836"/>
      <c r="I227" s="336" t="str">
        <f>VLOOKUP($C225,改修数据_装备名基准全数据,12,0)</f>
        <v>4/9</v>
      </c>
      <c r="J227" s="338" t="str">
        <f>VLOOKUP($C225,改修数据_装备名基准全数据,13,0)</f>
        <v>4/7</v>
      </c>
      <c r="K227" s="65">
        <f>VLOOKUP($C225,改修数据_装备名基准全数据,14,0)</f>
        <v>2</v>
      </c>
      <c r="L227" s="755"/>
      <c r="M227" s="755"/>
      <c r="N227" s="755"/>
      <c r="O227" s="755"/>
      <c r="P227" s="755"/>
      <c r="Q227" s="755"/>
      <c r="R227" s="755"/>
      <c r="S227" s="825"/>
      <c r="T227" s="826"/>
      <c r="U227" s="827"/>
    </row>
    <row r="228" spans="2:21" ht="13.5" customHeight="1">
      <c r="B228" s="854"/>
      <c r="C228" s="845" t="s">
        <v>911</v>
      </c>
      <c r="D228" s="257" t="s">
        <v>1639</v>
      </c>
      <c r="E228" s="830">
        <f>VLOOKUP($C228,改修数据_装备名基准全数据,2,0)</f>
        <v>0</v>
      </c>
      <c r="F228" s="832">
        <f>VLOOKUP($C228,改修数据_装备名基准全数据,3,0)</f>
        <v>0</v>
      </c>
      <c r="G228" s="834">
        <f>VLOOKUP($C228,改修数据_装备名基准全数据,4,0)</f>
        <v>80</v>
      </c>
      <c r="H228" s="836">
        <f>VLOOKUP($C228,改修数据_装备名基准全数据,5,0)</f>
        <v>70</v>
      </c>
      <c r="I228" s="336" t="str">
        <f>VLOOKUP($C228,改修数据_装备名基准全数据,6,0)</f>
        <v>4/5</v>
      </c>
      <c r="J228" s="338" t="str">
        <f>VLOOKUP($C228,改修数据_装备名基准全数据,7,0)</f>
        <v>2/3</v>
      </c>
      <c r="K228" s="65">
        <f>VLOOKUP($C228,改修数据_装备名基准全数据,8,0)</f>
        <v>0</v>
      </c>
      <c r="L228" s="844" t="str">
        <f>VLOOKUP($C228,改修数据_装备名基准全数据,15,0)</f>
        <v>秋月
照月
吹雪改二</v>
      </c>
      <c r="M228" s="844" t="str">
        <f>VLOOKUP($C228,改修数据_装备名基准全数据,16,0)</f>
        <v>秋月
照月</v>
      </c>
      <c r="N228" s="844" t="str">
        <f>VLOOKUP($C228,改修数据_装备名基准全数据,17,0)</f>
        <v>秋月
照月</v>
      </c>
      <c r="O228" s="844" t="str">
        <f>VLOOKUP($C228,改修数据_装备名基准全数据,18,0)</f>
        <v>秋月
照月</v>
      </c>
      <c r="P228" s="844" t="str">
        <f>VLOOKUP($C228,改修数据_装备名基准全数据,19,0)</f>
        <v>秋月
照月
吹雪改二</v>
      </c>
      <c r="Q228" s="844" t="str">
        <f>VLOOKUP($C228,改修数据_装备名基准全数据,20,0)</f>
        <v>秋月
照月
吹雪改二</v>
      </c>
      <c r="R228" s="844" t="str">
        <f>VLOOKUP($C228,改修数据_装备名基准全数据,21,0)</f>
        <v>秋月
照月
吹雪改二</v>
      </c>
      <c r="S228" s="825" t="str">
        <f>IF(VLOOKUP($C228,改修数据_装备名基准全数据,22,0) &lt;&gt; "",VLOOKUP($C228,改修数据_装备名基准全数据,22,0),"")</f>
        <v>10cm連装高角砲</v>
      </c>
      <c r="T228" s="826" t="str">
        <f>IF(VLOOKUP($C228,改修数据_装备名基准全数据,23,0) &lt;&gt; "",VLOOKUP($C228,改修数据_装备名基准全数据,23,0),"")</f>
        <v>10cm高角砲＋高射装置</v>
      </c>
      <c r="U228" s="827" t="str">
        <f>IF(VLOOKUP($C228,改修数据_装备名基准全数据,24,0) &lt;&gt; "",VLOOKUP($C228,改修数据_装备名基准全数据,24,0),"")</f>
        <v>更新装备根据二号舰不同</v>
      </c>
    </row>
    <row r="229" spans="2:21">
      <c r="B229" s="854"/>
      <c r="C229" s="845"/>
      <c r="D229" s="257" t="s">
        <v>1640</v>
      </c>
      <c r="E229" s="830"/>
      <c r="F229" s="832"/>
      <c r="G229" s="834"/>
      <c r="H229" s="836"/>
      <c r="I229" s="336" t="str">
        <f>VLOOKUP($C228,改修数据_装备名基准全数据,9,0)</f>
        <v>4/6</v>
      </c>
      <c r="J229" s="338" t="str">
        <f>VLOOKUP($C228,改修数据_装备名基准全数据,10,0)</f>
        <v>3/5</v>
      </c>
      <c r="K229" s="65">
        <f>VLOOKUP($C228,改修数据_装备名基准全数据,11,0)</f>
        <v>1</v>
      </c>
      <c r="L229" s="755"/>
      <c r="M229" s="755"/>
      <c r="N229" s="755"/>
      <c r="O229" s="755"/>
      <c r="P229" s="755"/>
      <c r="Q229" s="755"/>
      <c r="R229" s="755"/>
      <c r="S229" s="825"/>
      <c r="T229" s="826"/>
      <c r="U229" s="827"/>
    </row>
    <row r="230" spans="2:21">
      <c r="B230" s="854"/>
      <c r="C230" s="845"/>
      <c r="D230" s="257" t="s">
        <v>1641</v>
      </c>
      <c r="E230" s="830"/>
      <c r="F230" s="832"/>
      <c r="G230" s="834"/>
      <c r="H230" s="836"/>
      <c r="I230" s="336" t="str">
        <f>VLOOKUP($C228,改修数据_装备名基准全数据,12,0)</f>
        <v>8/10</v>
      </c>
      <c r="J230" s="338" t="str">
        <f>VLOOKUP($C228,改修数据_装备名基准全数据,13,0)</f>
        <v>5/10</v>
      </c>
      <c r="K230" s="65">
        <f>VLOOKUP($C228,改修数据_装备名基准全数据,14,0)</f>
        <v>2</v>
      </c>
      <c r="L230" s="755"/>
      <c r="M230" s="755"/>
      <c r="N230" s="755"/>
      <c r="O230" s="755"/>
      <c r="P230" s="755"/>
      <c r="Q230" s="755"/>
      <c r="R230" s="755"/>
      <c r="S230" s="825"/>
      <c r="T230" s="826"/>
      <c r="U230" s="827"/>
    </row>
    <row r="231" spans="2:21">
      <c r="B231" s="854"/>
      <c r="C231" s="845" t="s">
        <v>1897</v>
      </c>
      <c r="D231" s="257" t="s">
        <v>1639</v>
      </c>
      <c r="E231" s="830"/>
      <c r="F231" s="832"/>
      <c r="G231" s="834"/>
      <c r="H231" s="836"/>
      <c r="I231" s="336" t="str">
        <f>VLOOKUP($C231,改修数据_装备名基准全数据,6,0)</f>
        <v>4/5</v>
      </c>
      <c r="J231" s="338" t="str">
        <f>VLOOKUP($C231,改修数据_装备名基准全数据,7,0)</f>
        <v>2/3</v>
      </c>
      <c r="K231" s="65">
        <f>VLOOKUP($C231,改修数据_装备名基准全数据,8,0)</f>
        <v>0</v>
      </c>
      <c r="L231" s="844" t="str">
        <f>VLOOKUP($C231,改修数据_装备名基准全数据,15,0)</f>
        <v>摩耶改二</v>
      </c>
      <c r="M231" s="844" t="str">
        <f>VLOOKUP($C231,改修数据_装备名基准全数据,16,0)</f>
        <v>×</v>
      </c>
      <c r="N231" s="844" t="str">
        <f>VLOOKUP($C231,改修数据_装备名基准全数据,17,0)</f>
        <v>×</v>
      </c>
      <c r="O231" s="844" t="str">
        <f>VLOOKUP($C231,改修数据_装备名基准全数据,18,0)</f>
        <v>×</v>
      </c>
      <c r="P231" s="844" t="str">
        <f>VLOOKUP($C231,改修数据_装备名基准全数据,19,0)</f>
        <v>摩耶改二</v>
      </c>
      <c r="Q231" s="844" t="str">
        <f>VLOOKUP($C231,改修数据_装备名基准全数据,20,0)</f>
        <v>摩耶改二</v>
      </c>
      <c r="R231" s="844" t="str">
        <f>VLOOKUP($C231,改修数据_装备名基准全数据,21,0)</f>
        <v>摩耶改二</v>
      </c>
      <c r="S231" s="825" t="str">
        <f>IF(VLOOKUP($C231,改修数据_装备名基准全数据,22,0) &lt;&gt; "",VLOOKUP($C231,改修数据_装备名基准全数据,22,0),"")</f>
        <v>12.7cm連装高角砲</v>
      </c>
      <c r="T231" s="826" t="str">
        <f>IF(VLOOKUP($C231,改修数据_装备名基准全数据,23,0) &lt;&gt; "",VLOOKUP($C231,改修数据_装备名基准全数据,23,0),"")</f>
        <v>12.7cm高角砲＋高射装置</v>
      </c>
      <c r="U231" s="827" t="str">
        <f>IF(VLOOKUP($C231,改修数据_装备名基准全数据,24,0) &lt;&gt; "",VLOOKUP($C231,改修数据_装备名基准全数据,24,0),"")</f>
        <v/>
      </c>
    </row>
    <row r="232" spans="2:21">
      <c r="B232" s="854"/>
      <c r="C232" s="845"/>
      <c r="D232" s="257" t="s">
        <v>1640</v>
      </c>
      <c r="E232" s="830"/>
      <c r="F232" s="832"/>
      <c r="G232" s="834"/>
      <c r="H232" s="836"/>
      <c r="I232" s="336" t="str">
        <f>VLOOKUP($C231,改修数据_装备名基准全数据,9,0)</f>
        <v>4/6</v>
      </c>
      <c r="J232" s="338" t="str">
        <f>VLOOKUP($C231,改修数据_装备名基准全数据,10,0)</f>
        <v>3/5</v>
      </c>
      <c r="K232" s="65">
        <f>VLOOKUP($C231,改修数据_装备名基准全数据,11,0)</f>
        <v>1</v>
      </c>
      <c r="L232" s="755"/>
      <c r="M232" s="755"/>
      <c r="N232" s="755"/>
      <c r="O232" s="755"/>
      <c r="P232" s="755"/>
      <c r="Q232" s="755"/>
      <c r="R232" s="755"/>
      <c r="S232" s="825"/>
      <c r="T232" s="826"/>
      <c r="U232" s="827"/>
    </row>
    <row r="233" spans="2:21" ht="14.25" thickBot="1">
      <c r="B233" s="855"/>
      <c r="C233" s="849"/>
      <c r="D233" s="258" t="s">
        <v>1641</v>
      </c>
      <c r="E233" s="850"/>
      <c r="F233" s="851"/>
      <c r="G233" s="852"/>
      <c r="H233" s="853"/>
      <c r="I233" s="337" t="str">
        <f>VLOOKUP($C231,改修数据_装备名基准全数据,12,0)</f>
        <v>7/9</v>
      </c>
      <c r="J233" s="339" t="str">
        <f>VLOOKUP($C231,改修数据_装备名基准全数据,13,0)</f>
        <v>5/9</v>
      </c>
      <c r="K233" s="247" t="str">
        <f>VLOOKUP($C231,改修数据_装备名基准全数据,14,0)</f>
        <v>2</v>
      </c>
      <c r="L233" s="756"/>
      <c r="M233" s="756"/>
      <c r="N233" s="756"/>
      <c r="O233" s="756"/>
      <c r="P233" s="756"/>
      <c r="Q233" s="756"/>
      <c r="R233" s="756"/>
      <c r="S233" s="841"/>
      <c r="T233" s="842"/>
      <c r="U233" s="843"/>
    </row>
    <row r="234" spans="2:21" ht="13.5" customHeight="1">
      <c r="B234" s="846" t="s">
        <v>1916</v>
      </c>
      <c r="C234" s="856" t="s">
        <v>864</v>
      </c>
      <c r="D234" s="256" t="s">
        <v>1639</v>
      </c>
      <c r="E234" s="829">
        <f>VLOOKUP($C234,改修数据_装备名基准全数据,2,0)</f>
        <v>10</v>
      </c>
      <c r="F234" s="831">
        <f>VLOOKUP($C234,改修数据_装备名基准全数据,3,0)</f>
        <v>0</v>
      </c>
      <c r="G234" s="833">
        <f>VLOOKUP($C234,改修数据_装备名基准全数据,4,0)</f>
        <v>30</v>
      </c>
      <c r="H234" s="835">
        <f>VLOOKUP($C234,改修数据_装备名基准全数据,5,0)</f>
        <v>20</v>
      </c>
      <c r="I234" s="353" t="str">
        <f>VLOOKUP($C234,改修数据_装备名基准全数据,6,0)</f>
        <v>3/3</v>
      </c>
      <c r="J234" s="354" t="str">
        <f>VLOOKUP($C234,改修数据_装备名基准全数据,7,0)</f>
        <v>2/3</v>
      </c>
      <c r="K234" s="355">
        <f>VLOOKUP($C234,改修数据_装备名基准全数据,8,0)</f>
        <v>0</v>
      </c>
      <c r="L234" s="837" t="str">
        <f>VLOOKUP($C234,改修数据_装备名基准全数据,15,0)</f>
        <v>神通</v>
      </c>
      <c r="M234" s="837" t="str">
        <f>VLOOKUP($C234,改修数据_装备名基准全数据,16,0)</f>
        <v>青葉
綾波</v>
      </c>
      <c r="N234" s="837" t="str">
        <f>VLOOKUP($C234,改修数据_装备名基准全数据,17,0)</f>
        <v>青葉
綾波</v>
      </c>
      <c r="O234" s="837" t="str">
        <f>VLOOKUP($C234,改修数据_装备名基准全数据,18,0)</f>
        <v>青葉
綾波</v>
      </c>
      <c r="P234" s="837" t="str">
        <f>VLOOKUP($C234,改修数据_装备名基准全数据,19,0)</f>
        <v>暁</v>
      </c>
      <c r="Q234" s="837" t="str">
        <f>VLOOKUP($C234,改修数据_装备名基准全数据,20,0)</f>
        <v>暁
神通</v>
      </c>
      <c r="R234" s="837" t="str">
        <f>VLOOKUP($C234,改修数据_装备名基准全数据,21,0)</f>
        <v>暁
神通</v>
      </c>
      <c r="S234" s="838" t="str">
        <f>IF(VLOOKUP($C234,改修数据_装备名基准全数据,22,0) &lt;&gt; "",VLOOKUP($C234,改修数据_装备名基准全数据,22,0),"")</f>
        <v>(消费)同装備
(更新)熟練見張員</v>
      </c>
      <c r="T234" s="839" t="str">
        <f>IF(VLOOKUP($C234,改修数据_装备名基准全数据,23,0) &lt;&gt; "",VLOOKUP($C234,改修数据_装备名基准全数据,23,0),"")</f>
        <v>96式150cm探照灯</v>
      </c>
      <c r="U234" s="840" t="str">
        <f>IF(VLOOKUP($C234,改修数据_装备名基准全数据,24,0) &lt;&gt; "",VLOOKUP($C234,改修数据_装备名基准全数据,24,0),"")</f>
        <v/>
      </c>
    </row>
    <row r="235" spans="2:21">
      <c r="B235" s="854"/>
      <c r="C235" s="845"/>
      <c r="D235" s="257" t="s">
        <v>1640</v>
      </c>
      <c r="E235" s="830"/>
      <c r="F235" s="832"/>
      <c r="G235" s="834"/>
      <c r="H235" s="836"/>
      <c r="I235" s="336" t="str">
        <f>VLOOKUP($C234,改修数据_装备名基准全数据,9,0)</f>
        <v>3/5</v>
      </c>
      <c r="J235" s="338" t="str">
        <f>VLOOKUP($C234,改修数据_装备名基准全数据,10,0)</f>
        <v>2/4</v>
      </c>
      <c r="K235" s="65">
        <f>VLOOKUP($C234,改修数据_装备名基准全数据,11,0)</f>
        <v>1</v>
      </c>
      <c r="L235" s="755"/>
      <c r="M235" s="755"/>
      <c r="N235" s="755"/>
      <c r="O235" s="755"/>
      <c r="P235" s="755"/>
      <c r="Q235" s="755"/>
      <c r="R235" s="755"/>
      <c r="S235" s="825"/>
      <c r="T235" s="826"/>
      <c r="U235" s="827"/>
    </row>
    <row r="236" spans="2:21">
      <c r="B236" s="854"/>
      <c r="C236" s="845"/>
      <c r="D236" s="257" t="s">
        <v>1641</v>
      </c>
      <c r="E236" s="830"/>
      <c r="F236" s="832"/>
      <c r="G236" s="834"/>
      <c r="H236" s="836"/>
      <c r="I236" s="336" t="str">
        <f>VLOOKUP($C234,改修数据_装备名基准全数据,12,0)</f>
        <v>5/10</v>
      </c>
      <c r="J236" s="338" t="str">
        <f>VLOOKUP($C234,改修数据_装备名基准全数据,13,0)</f>
        <v>3/7</v>
      </c>
      <c r="K236" s="65">
        <f>VLOOKUP($C234,改修数据_装备名基准全数据,14,0)</f>
        <v>1</v>
      </c>
      <c r="L236" s="755"/>
      <c r="M236" s="755"/>
      <c r="N236" s="755"/>
      <c r="O236" s="755"/>
      <c r="P236" s="755"/>
      <c r="Q236" s="755"/>
      <c r="R236" s="755"/>
      <c r="S236" s="825"/>
      <c r="T236" s="826"/>
      <c r="U236" s="827"/>
    </row>
    <row r="237" spans="2:21" ht="13.5" customHeight="1">
      <c r="B237" s="854"/>
      <c r="C237" s="845" t="s">
        <v>930</v>
      </c>
      <c r="D237" s="257" t="s">
        <v>1639</v>
      </c>
      <c r="E237" s="830">
        <f>VLOOKUP($C237,改修数据_装备名基准全数据,2,0)</f>
        <v>20</v>
      </c>
      <c r="F237" s="832">
        <f>VLOOKUP($C237,改修数据_装备名基准全数据,3,0)</f>
        <v>0</v>
      </c>
      <c r="G237" s="834">
        <f>VLOOKUP($C237,改修数据_装备名基准全数据,4,0)</f>
        <v>70</v>
      </c>
      <c r="H237" s="836">
        <f>VLOOKUP($C237,改修数据_装备名基准全数据,5,0)</f>
        <v>30</v>
      </c>
      <c r="I237" s="336" t="str">
        <f>VLOOKUP($C237,改修数据_装备名基准全数据,6,0)</f>
        <v>4/5</v>
      </c>
      <c r="J237" s="338" t="str">
        <f>VLOOKUP($C237,改修数据_装备名基准全数据,7,0)</f>
        <v>3/4</v>
      </c>
      <c r="K237" s="65">
        <f>VLOOKUP($C237,改修数据_装备名基准全数据,8,0)</f>
        <v>1</v>
      </c>
      <c r="L237" s="755" t="str">
        <f>VLOOKUP($C237,改修数据_装备名基准全数据,15,0)</f>
        <v>比叡</v>
      </c>
      <c r="M237" s="755" t="str">
        <f>VLOOKUP($C237,改修数据_装备名基准全数据,16,0)</f>
        <v>比叡</v>
      </c>
      <c r="N237" s="755" t="str">
        <f>VLOOKUP($C237,改修数据_装备名基准全数据,17,0)</f>
        <v>霧島</v>
      </c>
      <c r="O237" s="755" t="str">
        <f>VLOOKUP($C237,改修数据_装备名基准全数据,18,0)</f>
        <v>霧島</v>
      </c>
      <c r="P237" s="755" t="str">
        <f>VLOOKUP($C237,改修数据_装备名基准全数据,19,0)</f>
        <v>霧島</v>
      </c>
      <c r="Q237" s="755" t="str">
        <f>VLOOKUP($C237,改修数据_装备名基准全数据,20,0)</f>
        <v>比叡
霧島</v>
      </c>
      <c r="R237" s="755" t="str">
        <f>VLOOKUP($C237,改修数据_装备名基准全数据,21,0)</f>
        <v>比叡</v>
      </c>
      <c r="S237" s="825" t="str">
        <f>IF(VLOOKUP($C237,改修数据_装备名基准全数据,22,0) &lt;&gt; "",VLOOKUP($C237,改修数据_装备名基准全数据,22,0),"")</f>
        <v>探照灯</v>
      </c>
      <c r="T237" s="826" t="str">
        <f>IF(VLOOKUP($C237,改修数据_装备名基准全数据,23,0) &lt;&gt; "",VLOOKUP($C237,改修数据_装备名基准全数据,23,0),"")</f>
        <v/>
      </c>
      <c r="U237" s="827" t="str">
        <f>IF(VLOOKUP($C237,改修数据_装备名基准全数据,24,0) &lt;&gt; "",VLOOKUP($C237,改修数据_装备名基准全数据,24,0),"")</f>
        <v/>
      </c>
    </row>
    <row r="238" spans="2:21">
      <c r="B238" s="854"/>
      <c r="C238" s="845"/>
      <c r="D238" s="257" t="s">
        <v>1640</v>
      </c>
      <c r="E238" s="830"/>
      <c r="F238" s="832"/>
      <c r="G238" s="834"/>
      <c r="H238" s="836"/>
      <c r="I238" s="336" t="str">
        <f>VLOOKUP($C237,改修数据_装备名基准全数据,9,0)</f>
        <v>5/10</v>
      </c>
      <c r="J238" s="338" t="str">
        <f>VLOOKUP($C237,改修数据_装备名基准全数据,10,0)</f>
        <v>3/7</v>
      </c>
      <c r="K238" s="65">
        <f>VLOOKUP($C237,改修数据_装备名基准全数据,11,0)</f>
        <v>1</v>
      </c>
      <c r="L238" s="755"/>
      <c r="M238" s="755"/>
      <c r="N238" s="755"/>
      <c r="O238" s="755"/>
      <c r="P238" s="755"/>
      <c r="Q238" s="755"/>
      <c r="R238" s="755"/>
      <c r="S238" s="825"/>
      <c r="T238" s="826"/>
      <c r="U238" s="827"/>
    </row>
    <row r="239" spans="2:21" ht="14.25" thickBot="1">
      <c r="B239" s="855"/>
      <c r="C239" s="849"/>
      <c r="D239" s="258" t="s">
        <v>1641</v>
      </c>
      <c r="E239" s="850"/>
      <c r="F239" s="851"/>
      <c r="G239" s="852"/>
      <c r="H239" s="853"/>
      <c r="I239" s="337" t="str">
        <f>VLOOKUP($C237,改修数据_装备名基准全数据,12,0)</f>
        <v>-/-</v>
      </c>
      <c r="J239" s="339" t="str">
        <f>VLOOKUP($C237,改修数据_装备名基准全数据,13,0)</f>
        <v>-/-</v>
      </c>
      <c r="K239" s="247" t="str">
        <f>VLOOKUP($C237,改修数据_装备名基准全数据,14,0)</f>
        <v>-</v>
      </c>
      <c r="L239" s="756"/>
      <c r="M239" s="756"/>
      <c r="N239" s="756"/>
      <c r="O239" s="756"/>
      <c r="P239" s="756"/>
      <c r="Q239" s="756"/>
      <c r="R239" s="756"/>
      <c r="S239" s="841"/>
      <c r="T239" s="842"/>
      <c r="U239" s="843"/>
    </row>
  </sheetData>
  <mergeCells count="1179">
    <mergeCell ref="N156:N158"/>
    <mergeCell ref="O156:O158"/>
    <mergeCell ref="M153:M155"/>
    <mergeCell ref="M150:M152"/>
    <mergeCell ref="N150:N152"/>
    <mergeCell ref="C150:C152"/>
    <mergeCell ref="E150:E152"/>
    <mergeCell ref="F150:F152"/>
    <mergeCell ref="G150:G152"/>
    <mergeCell ref="H150:H152"/>
    <mergeCell ref="B225:B233"/>
    <mergeCell ref="B234:B239"/>
    <mergeCell ref="C198:C200"/>
    <mergeCell ref="E198:E200"/>
    <mergeCell ref="G198:G200"/>
    <mergeCell ref="H198:H200"/>
    <mergeCell ref="L198:L200"/>
    <mergeCell ref="M198:M200"/>
    <mergeCell ref="N198:N200"/>
    <mergeCell ref="O198:O200"/>
    <mergeCell ref="C204:C206"/>
    <mergeCell ref="E204:E206"/>
    <mergeCell ref="F204:F206"/>
    <mergeCell ref="G204:G206"/>
    <mergeCell ref="H204:H206"/>
    <mergeCell ref="L204:L206"/>
    <mergeCell ref="M204:M206"/>
    <mergeCell ref="B159:B182"/>
    <mergeCell ref="B183:B194"/>
    <mergeCell ref="B195:B200"/>
    <mergeCell ref="B201:B206"/>
    <mergeCell ref="B207:B215"/>
    <mergeCell ref="B6:B14"/>
    <mergeCell ref="B15:B38"/>
    <mergeCell ref="B81:B89"/>
    <mergeCell ref="B90:B107"/>
    <mergeCell ref="E228:E233"/>
    <mergeCell ref="F228:F233"/>
    <mergeCell ref="G228:G233"/>
    <mergeCell ref="H228:H233"/>
    <mergeCell ref="T237:T239"/>
    <mergeCell ref="U237:U239"/>
    <mergeCell ref="N237:N239"/>
    <mergeCell ref="O237:O239"/>
    <mergeCell ref="P237:P239"/>
    <mergeCell ref="Q237:Q239"/>
    <mergeCell ref="R237:R239"/>
    <mergeCell ref="P156:P158"/>
    <mergeCell ref="Q156:Q158"/>
    <mergeCell ref="R156:R158"/>
    <mergeCell ref="S156:S158"/>
    <mergeCell ref="T156:T158"/>
    <mergeCell ref="U156:U158"/>
    <mergeCell ref="B147:B158"/>
    <mergeCell ref="C156:C158"/>
    <mergeCell ref="E156:E158"/>
    <mergeCell ref="S237:S239"/>
    <mergeCell ref="S234:S236"/>
    <mergeCell ref="F156:F158"/>
    <mergeCell ref="T234:T236"/>
    <mergeCell ref="U234:U236"/>
    <mergeCell ref="C237:C239"/>
    <mergeCell ref="E237:E239"/>
    <mergeCell ref="F237:F239"/>
    <mergeCell ref="G237:G239"/>
    <mergeCell ref="H237:H239"/>
    <mergeCell ref="L237:L239"/>
    <mergeCell ref="M237:M239"/>
    <mergeCell ref="M234:M236"/>
    <mergeCell ref="N234:N236"/>
    <mergeCell ref="O234:O236"/>
    <mergeCell ref="P234:P236"/>
    <mergeCell ref="Q234:Q236"/>
    <mergeCell ref="R234:R236"/>
    <mergeCell ref="C234:C236"/>
    <mergeCell ref="E234:E236"/>
    <mergeCell ref="F234:F236"/>
    <mergeCell ref="G234:G236"/>
    <mergeCell ref="H234:H236"/>
    <mergeCell ref="L234:L236"/>
    <mergeCell ref="P231:P233"/>
    <mergeCell ref="Q231:Q233"/>
    <mergeCell ref="R231:R233"/>
    <mergeCell ref="S231:S233"/>
    <mergeCell ref="T231:T233"/>
    <mergeCell ref="U231:U233"/>
    <mergeCell ref="U228:U230"/>
    <mergeCell ref="C231:C233"/>
    <mergeCell ref="L231:L233"/>
    <mergeCell ref="M231:M233"/>
    <mergeCell ref="N231:N233"/>
    <mergeCell ref="O231:O233"/>
    <mergeCell ref="O228:O230"/>
    <mergeCell ref="P228:P230"/>
    <mergeCell ref="Q228:Q230"/>
    <mergeCell ref="R228:R230"/>
    <mergeCell ref="S228:S230"/>
    <mergeCell ref="T228:T230"/>
    <mergeCell ref="C228:C230"/>
    <mergeCell ref="L228:L230"/>
    <mergeCell ref="M228:M230"/>
    <mergeCell ref="N228:N230"/>
    <mergeCell ref="R225:R227"/>
    <mergeCell ref="S213:S215"/>
    <mergeCell ref="T213:T215"/>
    <mergeCell ref="U213:U215"/>
    <mergeCell ref="C225:C227"/>
    <mergeCell ref="E225:E227"/>
    <mergeCell ref="F225:F227"/>
    <mergeCell ref="G225:G227"/>
    <mergeCell ref="H225:H227"/>
    <mergeCell ref="L225:L227"/>
    <mergeCell ref="M225:M227"/>
    <mergeCell ref="M213:M215"/>
    <mergeCell ref="N213:N215"/>
    <mergeCell ref="O213:O215"/>
    <mergeCell ref="P213:P215"/>
    <mergeCell ref="Q213:Q215"/>
    <mergeCell ref="R213:R215"/>
    <mergeCell ref="C213:C215"/>
    <mergeCell ref="E213:E215"/>
    <mergeCell ref="F213:F215"/>
    <mergeCell ref="G213:G215"/>
    <mergeCell ref="S225:S227"/>
    <mergeCell ref="N225:N227"/>
    <mergeCell ref="C222:C224"/>
    <mergeCell ref="L222:L224"/>
    <mergeCell ref="O222:O224"/>
    <mergeCell ref="P222:P224"/>
    <mergeCell ref="Q222:Q224"/>
    <mergeCell ref="R222:R224"/>
    <mergeCell ref="S222:S224"/>
    <mergeCell ref="T222:T224"/>
    <mergeCell ref="U222:U224"/>
    <mergeCell ref="P210:P212"/>
    <mergeCell ref="Q210:Q212"/>
    <mergeCell ref="R210:R212"/>
    <mergeCell ref="S210:S212"/>
    <mergeCell ref="T204:T206"/>
    <mergeCell ref="H213:H215"/>
    <mergeCell ref="L213:L215"/>
    <mergeCell ref="T225:T227"/>
    <mergeCell ref="U225:U227"/>
    <mergeCell ref="T210:T212"/>
    <mergeCell ref="U210:U212"/>
    <mergeCell ref="U207:U209"/>
    <mergeCell ref="C210:C212"/>
    <mergeCell ref="E210:E212"/>
    <mergeCell ref="F210:F212"/>
    <mergeCell ref="G210:G212"/>
    <mergeCell ref="H210:H212"/>
    <mergeCell ref="L210:L212"/>
    <mergeCell ref="M210:M212"/>
    <mergeCell ref="N210:N212"/>
    <mergeCell ref="O210:O212"/>
    <mergeCell ref="O207:O209"/>
    <mergeCell ref="P207:P209"/>
    <mergeCell ref="Q207:Q209"/>
    <mergeCell ref="R207:R209"/>
    <mergeCell ref="S207:S209"/>
    <mergeCell ref="T207:T209"/>
    <mergeCell ref="C207:C209"/>
    <mergeCell ref="E207:E209"/>
    <mergeCell ref="O225:O227"/>
    <mergeCell ref="P225:P227"/>
    <mergeCell ref="Q225:Q227"/>
    <mergeCell ref="U204:U206"/>
    <mergeCell ref="F207:F209"/>
    <mergeCell ref="G207:G209"/>
    <mergeCell ref="H207:H209"/>
    <mergeCell ref="L207:L209"/>
    <mergeCell ref="M207:M209"/>
    <mergeCell ref="N207:N209"/>
    <mergeCell ref="N204:N206"/>
    <mergeCell ref="F195:F197"/>
    <mergeCell ref="G195:G197"/>
    <mergeCell ref="H195:H197"/>
    <mergeCell ref="L195:L197"/>
    <mergeCell ref="U201:U203"/>
    <mergeCell ref="O201:O203"/>
    <mergeCell ref="P201:P203"/>
    <mergeCell ref="Q201:Q203"/>
    <mergeCell ref="R201:R203"/>
    <mergeCell ref="P198:P200"/>
    <mergeCell ref="Q198:Q200"/>
    <mergeCell ref="R198:R200"/>
    <mergeCell ref="S198:S200"/>
    <mergeCell ref="T198:T200"/>
    <mergeCell ref="U198:U200"/>
    <mergeCell ref="U195:U197"/>
    <mergeCell ref="S201:S203"/>
    <mergeCell ref="T201:T203"/>
    <mergeCell ref="O204:O206"/>
    <mergeCell ref="P204:P206"/>
    <mergeCell ref="Q204:Q206"/>
    <mergeCell ref="R204:R206"/>
    <mergeCell ref="S204:S206"/>
    <mergeCell ref="F198:F200"/>
    <mergeCell ref="M201:M203"/>
    <mergeCell ref="N201:N203"/>
    <mergeCell ref="C201:C203"/>
    <mergeCell ref="E201:E203"/>
    <mergeCell ref="F201:F203"/>
    <mergeCell ref="G201:G203"/>
    <mergeCell ref="H201:H203"/>
    <mergeCell ref="L201:L203"/>
    <mergeCell ref="H189:H191"/>
    <mergeCell ref="L189:L191"/>
    <mergeCell ref="M189:M191"/>
    <mergeCell ref="N189:N191"/>
    <mergeCell ref="T192:T194"/>
    <mergeCell ref="O195:O197"/>
    <mergeCell ref="P195:P197"/>
    <mergeCell ref="Q195:Q197"/>
    <mergeCell ref="R195:R197"/>
    <mergeCell ref="S195:S197"/>
    <mergeCell ref="T195:T197"/>
    <mergeCell ref="C195:C197"/>
    <mergeCell ref="E195:E197"/>
    <mergeCell ref="M195:M197"/>
    <mergeCell ref="N195:N197"/>
    <mergeCell ref="C192:C194"/>
    <mergeCell ref="E192:E194"/>
    <mergeCell ref="F192:F194"/>
    <mergeCell ref="G192:G194"/>
    <mergeCell ref="H192:H194"/>
    <mergeCell ref="L192:L194"/>
    <mergeCell ref="M192:M194"/>
    <mergeCell ref="U192:U194"/>
    <mergeCell ref="P186:P188"/>
    <mergeCell ref="Q186:Q188"/>
    <mergeCell ref="R186:R188"/>
    <mergeCell ref="S186:S188"/>
    <mergeCell ref="T186:T188"/>
    <mergeCell ref="C186:C188"/>
    <mergeCell ref="E186:E188"/>
    <mergeCell ref="F186:F188"/>
    <mergeCell ref="G186:G188"/>
    <mergeCell ref="H186:H188"/>
    <mergeCell ref="L186:L188"/>
    <mergeCell ref="M186:M188"/>
    <mergeCell ref="N186:N188"/>
    <mergeCell ref="O186:O188"/>
    <mergeCell ref="O192:O194"/>
    <mergeCell ref="P192:P194"/>
    <mergeCell ref="Q192:Q194"/>
    <mergeCell ref="R192:R194"/>
    <mergeCell ref="S192:S194"/>
    <mergeCell ref="N192:N194"/>
    <mergeCell ref="S189:S191"/>
    <mergeCell ref="T189:T191"/>
    <mergeCell ref="U189:U191"/>
    <mergeCell ref="O189:O191"/>
    <mergeCell ref="P189:P191"/>
    <mergeCell ref="Q189:Q191"/>
    <mergeCell ref="R189:R191"/>
    <mergeCell ref="C189:C191"/>
    <mergeCell ref="E189:E191"/>
    <mergeCell ref="F189:F191"/>
    <mergeCell ref="G189:G191"/>
    <mergeCell ref="O183:O185"/>
    <mergeCell ref="P183:P185"/>
    <mergeCell ref="Q183:Q185"/>
    <mergeCell ref="R183:R185"/>
    <mergeCell ref="S183:S185"/>
    <mergeCell ref="T183:T185"/>
    <mergeCell ref="T180:T182"/>
    <mergeCell ref="U180:U182"/>
    <mergeCell ref="C183:C185"/>
    <mergeCell ref="E183:E185"/>
    <mergeCell ref="F183:F185"/>
    <mergeCell ref="G183:G185"/>
    <mergeCell ref="H183:H185"/>
    <mergeCell ref="L183:L185"/>
    <mergeCell ref="M183:M185"/>
    <mergeCell ref="N183:N185"/>
    <mergeCell ref="N180:N182"/>
    <mergeCell ref="O180:O182"/>
    <mergeCell ref="P180:P182"/>
    <mergeCell ref="Q180:Q182"/>
    <mergeCell ref="R180:R182"/>
    <mergeCell ref="S180:S182"/>
    <mergeCell ref="U183:U188"/>
    <mergeCell ref="S177:S179"/>
    <mergeCell ref="T177:T179"/>
    <mergeCell ref="U177:U179"/>
    <mergeCell ref="C180:C182"/>
    <mergeCell ref="E180:E182"/>
    <mergeCell ref="F180:F182"/>
    <mergeCell ref="G180:G182"/>
    <mergeCell ref="H180:H182"/>
    <mergeCell ref="L180:L182"/>
    <mergeCell ref="M180:M182"/>
    <mergeCell ref="M177:M179"/>
    <mergeCell ref="N177:N179"/>
    <mergeCell ref="O177:O179"/>
    <mergeCell ref="P177:P179"/>
    <mergeCell ref="Q177:Q179"/>
    <mergeCell ref="R177:R179"/>
    <mergeCell ref="C177:C179"/>
    <mergeCell ref="E177:E179"/>
    <mergeCell ref="F177:F179"/>
    <mergeCell ref="G177:G179"/>
    <mergeCell ref="H177:H179"/>
    <mergeCell ref="L177:L179"/>
    <mergeCell ref="P174:P176"/>
    <mergeCell ref="Q174:Q176"/>
    <mergeCell ref="R174:R176"/>
    <mergeCell ref="S174:S176"/>
    <mergeCell ref="T174:T176"/>
    <mergeCell ref="U174:U176"/>
    <mergeCell ref="U171:U173"/>
    <mergeCell ref="C174:C176"/>
    <mergeCell ref="E174:E176"/>
    <mergeCell ref="F174:F176"/>
    <mergeCell ref="G174:G176"/>
    <mergeCell ref="H174:H176"/>
    <mergeCell ref="L174:L176"/>
    <mergeCell ref="M174:M176"/>
    <mergeCell ref="N174:N176"/>
    <mergeCell ref="O174:O176"/>
    <mergeCell ref="O171:O173"/>
    <mergeCell ref="P171:P173"/>
    <mergeCell ref="Q171:Q173"/>
    <mergeCell ref="R171:R173"/>
    <mergeCell ref="S171:S173"/>
    <mergeCell ref="T171:T173"/>
    <mergeCell ref="C171:C173"/>
    <mergeCell ref="E171:E173"/>
    <mergeCell ref="F171:F173"/>
    <mergeCell ref="G171:G173"/>
    <mergeCell ref="H171:H173"/>
    <mergeCell ref="L171:L173"/>
    <mergeCell ref="C159:C161"/>
    <mergeCell ref="E159:E161"/>
    <mergeCell ref="F159:F161"/>
    <mergeCell ref="M171:M173"/>
    <mergeCell ref="N171:N173"/>
    <mergeCell ref="N168:N170"/>
    <mergeCell ref="S165:S167"/>
    <mergeCell ref="T165:T167"/>
    <mergeCell ref="C168:C170"/>
    <mergeCell ref="E168:E170"/>
    <mergeCell ref="F168:F170"/>
    <mergeCell ref="G168:G170"/>
    <mergeCell ref="H168:H170"/>
    <mergeCell ref="L168:L170"/>
    <mergeCell ref="M168:M170"/>
    <mergeCell ref="M165:M167"/>
    <mergeCell ref="N165:N167"/>
    <mergeCell ref="O165:O167"/>
    <mergeCell ref="P165:P167"/>
    <mergeCell ref="Q165:Q167"/>
    <mergeCell ref="R165:R167"/>
    <mergeCell ref="C165:C167"/>
    <mergeCell ref="E165:E167"/>
    <mergeCell ref="F165:F167"/>
    <mergeCell ref="G165:G167"/>
    <mergeCell ref="H165:H167"/>
    <mergeCell ref="O168:O170"/>
    <mergeCell ref="P168:P170"/>
    <mergeCell ref="Q168:Q170"/>
    <mergeCell ref="R168:R170"/>
    <mergeCell ref="P162:P164"/>
    <mergeCell ref="Q162:Q164"/>
    <mergeCell ref="R162:R164"/>
    <mergeCell ref="S162:S164"/>
    <mergeCell ref="L165:L167"/>
    <mergeCell ref="T168:T170"/>
    <mergeCell ref="U168:U170"/>
    <mergeCell ref="T162:T164"/>
    <mergeCell ref="U162:U164"/>
    <mergeCell ref="U165:U167"/>
    <mergeCell ref="S168:S170"/>
    <mergeCell ref="C162:C164"/>
    <mergeCell ref="E162:E164"/>
    <mergeCell ref="F162:F164"/>
    <mergeCell ref="G162:G164"/>
    <mergeCell ref="H162:H164"/>
    <mergeCell ref="L162:L164"/>
    <mergeCell ref="M162:M164"/>
    <mergeCell ref="N162:N164"/>
    <mergeCell ref="O162:O164"/>
    <mergeCell ref="G159:G161"/>
    <mergeCell ref="H159:H161"/>
    <mergeCell ref="L159:L161"/>
    <mergeCell ref="M159:M161"/>
    <mergeCell ref="N159:N161"/>
    <mergeCell ref="N153:N155"/>
    <mergeCell ref="S150:S152"/>
    <mergeCell ref="T150:T152"/>
    <mergeCell ref="U150:U152"/>
    <mergeCell ref="O150:O152"/>
    <mergeCell ref="P150:P152"/>
    <mergeCell ref="Q150:Q152"/>
    <mergeCell ref="R150:R152"/>
    <mergeCell ref="T153:T155"/>
    <mergeCell ref="U153:U155"/>
    <mergeCell ref="O153:O155"/>
    <mergeCell ref="P153:P155"/>
    <mergeCell ref="Q153:Q155"/>
    <mergeCell ref="R153:R155"/>
    <mergeCell ref="S153:S155"/>
    <mergeCell ref="U159:U161"/>
    <mergeCell ref="O159:O161"/>
    <mergeCell ref="P159:P161"/>
    <mergeCell ref="Q159:Q161"/>
    <mergeCell ref="R159:R161"/>
    <mergeCell ref="S159:S161"/>
    <mergeCell ref="T159:T161"/>
    <mergeCell ref="L150:L152"/>
    <mergeCell ref="G156:G158"/>
    <mergeCell ref="H156:H158"/>
    <mergeCell ref="L156:L158"/>
    <mergeCell ref="M156:M158"/>
    <mergeCell ref="G105:G107"/>
    <mergeCell ref="H105:H107"/>
    <mergeCell ref="L105:L107"/>
    <mergeCell ref="C153:C155"/>
    <mergeCell ref="E153:E155"/>
    <mergeCell ref="F153:F155"/>
    <mergeCell ref="G153:G155"/>
    <mergeCell ref="H153:H155"/>
    <mergeCell ref="L153:L155"/>
    <mergeCell ref="F141:F143"/>
    <mergeCell ref="G141:G143"/>
    <mergeCell ref="H141:H143"/>
    <mergeCell ref="L141:L143"/>
    <mergeCell ref="C138:C140"/>
    <mergeCell ref="E138:E140"/>
    <mergeCell ref="F138:F140"/>
    <mergeCell ref="G138:G140"/>
    <mergeCell ref="H138:H140"/>
    <mergeCell ref="L138:L140"/>
    <mergeCell ref="C135:C137"/>
    <mergeCell ref="E135:E137"/>
    <mergeCell ref="F135:F137"/>
    <mergeCell ref="C141:C143"/>
    <mergeCell ref="E141:E143"/>
    <mergeCell ref="C132:C134"/>
    <mergeCell ref="E132:E134"/>
    <mergeCell ref="F132:F134"/>
    <mergeCell ref="G132:G134"/>
    <mergeCell ref="H132:H134"/>
    <mergeCell ref="L132:L134"/>
    <mergeCell ref="P147:P149"/>
    <mergeCell ref="Q147:Q149"/>
    <mergeCell ref="R147:R149"/>
    <mergeCell ref="S147:S149"/>
    <mergeCell ref="T147:T149"/>
    <mergeCell ref="U147:U149"/>
    <mergeCell ref="U105:U107"/>
    <mergeCell ref="C147:C149"/>
    <mergeCell ref="E147:E149"/>
    <mergeCell ref="F147:F149"/>
    <mergeCell ref="G147:G149"/>
    <mergeCell ref="H147:H149"/>
    <mergeCell ref="L147:L149"/>
    <mergeCell ref="M147:M149"/>
    <mergeCell ref="N147:N149"/>
    <mergeCell ref="O147:O149"/>
    <mergeCell ref="O105:O107"/>
    <mergeCell ref="P105:P107"/>
    <mergeCell ref="Q105:Q107"/>
    <mergeCell ref="R105:R107"/>
    <mergeCell ref="S105:S107"/>
    <mergeCell ref="T105:T107"/>
    <mergeCell ref="C105:C107"/>
    <mergeCell ref="E105:E107"/>
    <mergeCell ref="C144:C146"/>
    <mergeCell ref="E144:E146"/>
    <mergeCell ref="F144:F146"/>
    <mergeCell ref="G144:G146"/>
    <mergeCell ref="H144:H146"/>
    <mergeCell ref="L144:L146"/>
    <mergeCell ref="M144:M146"/>
    <mergeCell ref="N144:N146"/>
    <mergeCell ref="S90:S92"/>
    <mergeCell ref="T90:T92"/>
    <mergeCell ref="C90:C92"/>
    <mergeCell ref="E90:E92"/>
    <mergeCell ref="F90:F92"/>
    <mergeCell ref="M105:M107"/>
    <mergeCell ref="N105:N107"/>
    <mergeCell ref="N99:N101"/>
    <mergeCell ref="S96:S98"/>
    <mergeCell ref="T96:T98"/>
    <mergeCell ref="C99:C101"/>
    <mergeCell ref="E99:E101"/>
    <mergeCell ref="F99:F101"/>
    <mergeCell ref="G99:G101"/>
    <mergeCell ref="H99:H101"/>
    <mergeCell ref="L99:L101"/>
    <mergeCell ref="M99:M101"/>
    <mergeCell ref="M96:M98"/>
    <mergeCell ref="N96:N98"/>
    <mergeCell ref="O96:O98"/>
    <mergeCell ref="P96:P98"/>
    <mergeCell ref="Q96:Q98"/>
    <mergeCell ref="R96:R98"/>
    <mergeCell ref="C96:C98"/>
    <mergeCell ref="E96:E98"/>
    <mergeCell ref="F96:F98"/>
    <mergeCell ref="G96:G98"/>
    <mergeCell ref="H96:H98"/>
    <mergeCell ref="O99:O101"/>
    <mergeCell ref="P99:P101"/>
    <mergeCell ref="Q99:Q101"/>
    <mergeCell ref="F105:F107"/>
    <mergeCell ref="L96:L98"/>
    <mergeCell ref="T99:T101"/>
    <mergeCell ref="U99:U101"/>
    <mergeCell ref="T93:T95"/>
    <mergeCell ref="U93:U95"/>
    <mergeCell ref="U96:U98"/>
    <mergeCell ref="S99:S101"/>
    <mergeCell ref="C93:C95"/>
    <mergeCell ref="E93:E95"/>
    <mergeCell ref="F93:F95"/>
    <mergeCell ref="G93:G95"/>
    <mergeCell ref="H93:H95"/>
    <mergeCell ref="L93:L95"/>
    <mergeCell ref="M93:M95"/>
    <mergeCell ref="N93:N95"/>
    <mergeCell ref="O93:O95"/>
    <mergeCell ref="R99:R101"/>
    <mergeCell ref="M84:M86"/>
    <mergeCell ref="N84:N86"/>
    <mergeCell ref="C84:C86"/>
    <mergeCell ref="E84:E86"/>
    <mergeCell ref="F84:F86"/>
    <mergeCell ref="G84:G86"/>
    <mergeCell ref="H84:H86"/>
    <mergeCell ref="L84:L86"/>
    <mergeCell ref="G90:G92"/>
    <mergeCell ref="H90:H92"/>
    <mergeCell ref="L90:L92"/>
    <mergeCell ref="M90:M92"/>
    <mergeCell ref="N90:N92"/>
    <mergeCell ref="N87:N89"/>
    <mergeCell ref="S84:S86"/>
    <mergeCell ref="T84:T86"/>
    <mergeCell ref="U84:U86"/>
    <mergeCell ref="O84:O86"/>
    <mergeCell ref="P84:P86"/>
    <mergeCell ref="Q84:Q86"/>
    <mergeCell ref="R84:R86"/>
    <mergeCell ref="T87:T89"/>
    <mergeCell ref="U87:U89"/>
    <mergeCell ref="O87:O89"/>
    <mergeCell ref="P87:P89"/>
    <mergeCell ref="Q87:Q89"/>
    <mergeCell ref="R87:R89"/>
    <mergeCell ref="S87:S89"/>
    <mergeCell ref="U90:U92"/>
    <mergeCell ref="O90:O92"/>
    <mergeCell ref="P90:P92"/>
    <mergeCell ref="Q90:Q92"/>
    <mergeCell ref="C87:C89"/>
    <mergeCell ref="E87:E89"/>
    <mergeCell ref="F87:F89"/>
    <mergeCell ref="G87:G89"/>
    <mergeCell ref="H87:H89"/>
    <mergeCell ref="L87:L89"/>
    <mergeCell ref="C75:C77"/>
    <mergeCell ref="E75:E77"/>
    <mergeCell ref="F75:F77"/>
    <mergeCell ref="G75:G77"/>
    <mergeCell ref="H75:H77"/>
    <mergeCell ref="L75:L77"/>
    <mergeCell ref="C78:C80"/>
    <mergeCell ref="E78:E80"/>
    <mergeCell ref="F78:F80"/>
    <mergeCell ref="G78:G80"/>
    <mergeCell ref="H78:H80"/>
    <mergeCell ref="L78:L80"/>
    <mergeCell ref="U72:U74"/>
    <mergeCell ref="C81:C83"/>
    <mergeCell ref="E81:E83"/>
    <mergeCell ref="F81:F83"/>
    <mergeCell ref="G81:G83"/>
    <mergeCell ref="H81:H83"/>
    <mergeCell ref="L81:L83"/>
    <mergeCell ref="M81:M83"/>
    <mergeCell ref="N81:N83"/>
    <mergeCell ref="O81:O83"/>
    <mergeCell ref="O72:O74"/>
    <mergeCell ref="P72:P74"/>
    <mergeCell ref="Q72:Q74"/>
    <mergeCell ref="R72:R74"/>
    <mergeCell ref="S72:S74"/>
    <mergeCell ref="T72:T74"/>
    <mergeCell ref="C72:C74"/>
    <mergeCell ref="E72:E74"/>
    <mergeCell ref="F72:F74"/>
    <mergeCell ref="G72:G74"/>
    <mergeCell ref="H72:H74"/>
    <mergeCell ref="L72:L74"/>
    <mergeCell ref="U78:U80"/>
    <mergeCell ref="M75:M77"/>
    <mergeCell ref="N75:N77"/>
    <mergeCell ref="O75:O77"/>
    <mergeCell ref="P75:P77"/>
    <mergeCell ref="Q75:Q77"/>
    <mergeCell ref="R75:R77"/>
    <mergeCell ref="S75:S77"/>
    <mergeCell ref="T75:T77"/>
    <mergeCell ref="U75:U77"/>
    <mergeCell ref="M72:M74"/>
    <mergeCell ref="N72:N74"/>
    <mergeCell ref="N69:N71"/>
    <mergeCell ref="S66:S68"/>
    <mergeCell ref="T66:T68"/>
    <mergeCell ref="C69:C71"/>
    <mergeCell ref="E69:E71"/>
    <mergeCell ref="F69:F71"/>
    <mergeCell ref="G69:G71"/>
    <mergeCell ref="H69:H71"/>
    <mergeCell ref="L69:L71"/>
    <mergeCell ref="M69:M71"/>
    <mergeCell ref="M66:M68"/>
    <mergeCell ref="N66:N68"/>
    <mergeCell ref="O66:O68"/>
    <mergeCell ref="P66:P68"/>
    <mergeCell ref="Q66:Q68"/>
    <mergeCell ref="R66:R68"/>
    <mergeCell ref="C66:C68"/>
    <mergeCell ref="E66:E68"/>
    <mergeCell ref="F66:F68"/>
    <mergeCell ref="G66:G68"/>
    <mergeCell ref="H66:H68"/>
    <mergeCell ref="O69:O71"/>
    <mergeCell ref="P69:P71"/>
    <mergeCell ref="Q69:Q71"/>
    <mergeCell ref="R69:R71"/>
    <mergeCell ref="R63:R65"/>
    <mergeCell ref="S63:S65"/>
    <mergeCell ref="L66:L68"/>
    <mergeCell ref="T69:T71"/>
    <mergeCell ref="U69:U71"/>
    <mergeCell ref="T63:T65"/>
    <mergeCell ref="U63:U65"/>
    <mergeCell ref="U66:U68"/>
    <mergeCell ref="S69:S71"/>
    <mergeCell ref="C63:C65"/>
    <mergeCell ref="E63:E65"/>
    <mergeCell ref="F63:F65"/>
    <mergeCell ref="G63:G65"/>
    <mergeCell ref="H63:H65"/>
    <mergeCell ref="L63:L65"/>
    <mergeCell ref="M63:M65"/>
    <mergeCell ref="N63:N65"/>
    <mergeCell ref="O63:O65"/>
    <mergeCell ref="P63:P65"/>
    <mergeCell ref="Q63:Q65"/>
    <mergeCell ref="S54:S56"/>
    <mergeCell ref="T54:T56"/>
    <mergeCell ref="U54:U56"/>
    <mergeCell ref="O54:O56"/>
    <mergeCell ref="P54:P56"/>
    <mergeCell ref="Q54:Q56"/>
    <mergeCell ref="R54:R56"/>
    <mergeCell ref="T57:T59"/>
    <mergeCell ref="U57:U59"/>
    <mergeCell ref="O57:O59"/>
    <mergeCell ref="P57:P59"/>
    <mergeCell ref="Q57:Q59"/>
    <mergeCell ref="R57:R59"/>
    <mergeCell ref="S57:S59"/>
    <mergeCell ref="U60:U62"/>
    <mergeCell ref="O60:O62"/>
    <mergeCell ref="P60:P62"/>
    <mergeCell ref="Q60:Q62"/>
    <mergeCell ref="R60:R62"/>
    <mergeCell ref="S60:S62"/>
    <mergeCell ref="T60:T62"/>
    <mergeCell ref="C57:C59"/>
    <mergeCell ref="E57:E59"/>
    <mergeCell ref="F57:F59"/>
    <mergeCell ref="G57:G59"/>
    <mergeCell ref="H57:H59"/>
    <mergeCell ref="L57:L59"/>
    <mergeCell ref="M57:M59"/>
    <mergeCell ref="M54:M56"/>
    <mergeCell ref="N54:N56"/>
    <mergeCell ref="C54:C56"/>
    <mergeCell ref="E54:E56"/>
    <mergeCell ref="F54:F56"/>
    <mergeCell ref="G54:G56"/>
    <mergeCell ref="H54:H56"/>
    <mergeCell ref="L54:L56"/>
    <mergeCell ref="G60:G62"/>
    <mergeCell ref="H60:H62"/>
    <mergeCell ref="L60:L62"/>
    <mergeCell ref="M60:M62"/>
    <mergeCell ref="N60:N62"/>
    <mergeCell ref="N57:N59"/>
    <mergeCell ref="C60:C62"/>
    <mergeCell ref="E60:E62"/>
    <mergeCell ref="F60:F62"/>
    <mergeCell ref="S51:S53"/>
    <mergeCell ref="T51:T53"/>
    <mergeCell ref="U51:U53"/>
    <mergeCell ref="U48:U50"/>
    <mergeCell ref="C51:C53"/>
    <mergeCell ref="E51:E53"/>
    <mergeCell ref="F51:F53"/>
    <mergeCell ref="G51:G53"/>
    <mergeCell ref="H51:H53"/>
    <mergeCell ref="L51:L53"/>
    <mergeCell ref="M51:M53"/>
    <mergeCell ref="N51:N53"/>
    <mergeCell ref="O51:O53"/>
    <mergeCell ref="O48:O50"/>
    <mergeCell ref="P48:P50"/>
    <mergeCell ref="Q48:Q50"/>
    <mergeCell ref="R48:R50"/>
    <mergeCell ref="S48:S50"/>
    <mergeCell ref="T48:T50"/>
    <mergeCell ref="C48:C50"/>
    <mergeCell ref="E48:E50"/>
    <mergeCell ref="F48:F50"/>
    <mergeCell ref="G48:G50"/>
    <mergeCell ref="H48:H50"/>
    <mergeCell ref="L48:L50"/>
    <mergeCell ref="U45:U47"/>
    <mergeCell ref="T39:T41"/>
    <mergeCell ref="U39:U41"/>
    <mergeCell ref="U42:U44"/>
    <mergeCell ref="S45:S47"/>
    <mergeCell ref="C39:C41"/>
    <mergeCell ref="E39:E41"/>
    <mergeCell ref="F39:F41"/>
    <mergeCell ref="G39:G41"/>
    <mergeCell ref="H39:H41"/>
    <mergeCell ref="L39:L41"/>
    <mergeCell ref="M39:M41"/>
    <mergeCell ref="N39:N41"/>
    <mergeCell ref="O39:O41"/>
    <mergeCell ref="R36:R38"/>
    <mergeCell ref="S36:S38"/>
    <mergeCell ref="T36:T38"/>
    <mergeCell ref="C36:C38"/>
    <mergeCell ref="E36:E38"/>
    <mergeCell ref="F36:F38"/>
    <mergeCell ref="N45:N47"/>
    <mergeCell ref="S42:S44"/>
    <mergeCell ref="T42:T44"/>
    <mergeCell ref="C45:C47"/>
    <mergeCell ref="E45:E47"/>
    <mergeCell ref="F45:F47"/>
    <mergeCell ref="G45:G47"/>
    <mergeCell ref="H45:H47"/>
    <mergeCell ref="L45:L47"/>
    <mergeCell ref="M45:M47"/>
    <mergeCell ref="M42:M44"/>
    <mergeCell ref="N42:N44"/>
    <mergeCell ref="S30:S32"/>
    <mergeCell ref="T30:T32"/>
    <mergeCell ref="U30:U32"/>
    <mergeCell ref="O30:O32"/>
    <mergeCell ref="P30:P32"/>
    <mergeCell ref="Q30:Q32"/>
    <mergeCell ref="R30:R32"/>
    <mergeCell ref="T33:T35"/>
    <mergeCell ref="U33:U35"/>
    <mergeCell ref="O33:O35"/>
    <mergeCell ref="P33:P35"/>
    <mergeCell ref="Q33:Q35"/>
    <mergeCell ref="R33:R35"/>
    <mergeCell ref="S33:S35"/>
    <mergeCell ref="U36:U38"/>
    <mergeCell ref="O36:O38"/>
    <mergeCell ref="P36:P38"/>
    <mergeCell ref="Q36:Q38"/>
    <mergeCell ref="C33:C35"/>
    <mergeCell ref="E33:E35"/>
    <mergeCell ref="F33:F35"/>
    <mergeCell ref="G33:G35"/>
    <mergeCell ref="H33:H35"/>
    <mergeCell ref="L33:L35"/>
    <mergeCell ref="M33:M35"/>
    <mergeCell ref="M30:M32"/>
    <mergeCell ref="N30:N32"/>
    <mergeCell ref="C30:C32"/>
    <mergeCell ref="E30:E32"/>
    <mergeCell ref="F30:F32"/>
    <mergeCell ref="G30:G32"/>
    <mergeCell ref="H30:H32"/>
    <mergeCell ref="L30:L32"/>
    <mergeCell ref="G36:G38"/>
    <mergeCell ref="H36:H38"/>
    <mergeCell ref="L36:L38"/>
    <mergeCell ref="M36:M38"/>
    <mergeCell ref="N36:N38"/>
    <mergeCell ref="N33:N35"/>
    <mergeCell ref="T27:T29"/>
    <mergeCell ref="U27:U29"/>
    <mergeCell ref="U24:U26"/>
    <mergeCell ref="C27:C29"/>
    <mergeCell ref="E27:E29"/>
    <mergeCell ref="F27:F29"/>
    <mergeCell ref="G27:G29"/>
    <mergeCell ref="H27:H29"/>
    <mergeCell ref="L27:L29"/>
    <mergeCell ref="M27:M29"/>
    <mergeCell ref="N27:N29"/>
    <mergeCell ref="O27:O29"/>
    <mergeCell ref="O24:O26"/>
    <mergeCell ref="P24:P26"/>
    <mergeCell ref="Q24:Q26"/>
    <mergeCell ref="R24:R26"/>
    <mergeCell ref="S24:S26"/>
    <mergeCell ref="T24:T26"/>
    <mergeCell ref="C24:C26"/>
    <mergeCell ref="E24:E26"/>
    <mergeCell ref="F24:F26"/>
    <mergeCell ref="G24:G26"/>
    <mergeCell ref="H24:H26"/>
    <mergeCell ref="L24:L26"/>
    <mergeCell ref="M24:M26"/>
    <mergeCell ref="N24:N26"/>
    <mergeCell ref="L21:L23"/>
    <mergeCell ref="M21:M23"/>
    <mergeCell ref="M18:M20"/>
    <mergeCell ref="N18:N20"/>
    <mergeCell ref="O18:O20"/>
    <mergeCell ref="P18:P20"/>
    <mergeCell ref="Q18:Q20"/>
    <mergeCell ref="R18:R20"/>
    <mergeCell ref="C18:C20"/>
    <mergeCell ref="E18:E20"/>
    <mergeCell ref="F18:F20"/>
    <mergeCell ref="G18:G20"/>
    <mergeCell ref="H18:H20"/>
    <mergeCell ref="P27:P29"/>
    <mergeCell ref="Q27:Q29"/>
    <mergeCell ref="R27:R29"/>
    <mergeCell ref="S27:S29"/>
    <mergeCell ref="C15:C17"/>
    <mergeCell ref="E15:E17"/>
    <mergeCell ref="F15:F17"/>
    <mergeCell ref="G15:G17"/>
    <mergeCell ref="H15:H17"/>
    <mergeCell ref="L15:L17"/>
    <mergeCell ref="M15:M17"/>
    <mergeCell ref="N15:N17"/>
    <mergeCell ref="O15:O17"/>
    <mergeCell ref="L18:L20"/>
    <mergeCell ref="T21:T23"/>
    <mergeCell ref="U21:U23"/>
    <mergeCell ref="P15:P17"/>
    <mergeCell ref="Q15:Q17"/>
    <mergeCell ref="R15:R17"/>
    <mergeCell ref="S15:S17"/>
    <mergeCell ref="T15:T17"/>
    <mergeCell ref="U15:U17"/>
    <mergeCell ref="O21:O23"/>
    <mergeCell ref="P21:P23"/>
    <mergeCell ref="Q21:Q23"/>
    <mergeCell ref="R21:R23"/>
    <mergeCell ref="S21:S23"/>
    <mergeCell ref="N21:N23"/>
    <mergeCell ref="S18:S20"/>
    <mergeCell ref="T18:T20"/>
    <mergeCell ref="U18:U20"/>
    <mergeCell ref="C21:C23"/>
    <mergeCell ref="E21:E23"/>
    <mergeCell ref="F21:F23"/>
    <mergeCell ref="G21:G23"/>
    <mergeCell ref="H21:H23"/>
    <mergeCell ref="T9:T11"/>
    <mergeCell ref="U9:U11"/>
    <mergeCell ref="C12:C14"/>
    <mergeCell ref="E12:E14"/>
    <mergeCell ref="F12:F14"/>
    <mergeCell ref="G12:G14"/>
    <mergeCell ref="H12:H14"/>
    <mergeCell ref="L12:L14"/>
    <mergeCell ref="M12:M14"/>
    <mergeCell ref="N12:N14"/>
    <mergeCell ref="N9:N11"/>
    <mergeCell ref="O9:O11"/>
    <mergeCell ref="P9:P11"/>
    <mergeCell ref="Q9:Q11"/>
    <mergeCell ref="R9:R11"/>
    <mergeCell ref="S9:S11"/>
    <mergeCell ref="U12:U14"/>
    <mergeCell ref="O12:O14"/>
    <mergeCell ref="P12:P14"/>
    <mergeCell ref="Q12:Q14"/>
    <mergeCell ref="R12:R14"/>
    <mergeCell ref="S12:S14"/>
    <mergeCell ref="T12:T14"/>
    <mergeCell ref="C219:C221"/>
    <mergeCell ref="E219:E224"/>
    <mergeCell ref="F219:F224"/>
    <mergeCell ref="G219:G224"/>
    <mergeCell ref="H219:H224"/>
    <mergeCell ref="L219:L221"/>
    <mergeCell ref="M219:M221"/>
    <mergeCell ref="N219:N221"/>
    <mergeCell ref="A6:A8"/>
    <mergeCell ref="C2:D2"/>
    <mergeCell ref="S6:S8"/>
    <mergeCell ref="T6:T8"/>
    <mergeCell ref="U6:U8"/>
    <mergeCell ref="C9:C11"/>
    <mergeCell ref="E9:E11"/>
    <mergeCell ref="F9:F11"/>
    <mergeCell ref="G9:G11"/>
    <mergeCell ref="H9:H11"/>
    <mergeCell ref="L9:L11"/>
    <mergeCell ref="M9:M11"/>
    <mergeCell ref="M6:M8"/>
    <mergeCell ref="N6:N8"/>
    <mergeCell ref="O6:O8"/>
    <mergeCell ref="P6:P8"/>
    <mergeCell ref="Q6:Q8"/>
    <mergeCell ref="R6:R8"/>
    <mergeCell ref="C6:C8"/>
    <mergeCell ref="E6:E8"/>
    <mergeCell ref="F6:F8"/>
    <mergeCell ref="G6:G8"/>
    <mergeCell ref="H6:H8"/>
    <mergeCell ref="L6:L8"/>
    <mergeCell ref="T216:T218"/>
    <mergeCell ref="U216:U218"/>
    <mergeCell ref="P219:P221"/>
    <mergeCell ref="Q219:Q221"/>
    <mergeCell ref="R219:R221"/>
    <mergeCell ref="S219:S221"/>
    <mergeCell ref="T219:T221"/>
    <mergeCell ref="U219:U221"/>
    <mergeCell ref="O219:O221"/>
    <mergeCell ref="P81:P83"/>
    <mergeCell ref="Q81:Q83"/>
    <mergeCell ref="R81:R83"/>
    <mergeCell ref="S81:S83"/>
    <mergeCell ref="T81:T83"/>
    <mergeCell ref="U81:U83"/>
    <mergeCell ref="U102:U104"/>
    <mergeCell ref="O144:O146"/>
    <mergeCell ref="P144:P146"/>
    <mergeCell ref="Q144:Q146"/>
    <mergeCell ref="R144:R146"/>
    <mergeCell ref="S144:S146"/>
    <mergeCell ref="T144:T146"/>
    <mergeCell ref="U144:U146"/>
    <mergeCell ref="S135:S137"/>
    <mergeCell ref="T135:T137"/>
    <mergeCell ref="U135:U137"/>
    <mergeCell ref="P129:P131"/>
    <mergeCell ref="P93:P95"/>
    <mergeCell ref="Q93:Q95"/>
    <mergeCell ref="R93:R95"/>
    <mergeCell ref="S93:S95"/>
    <mergeCell ref="R90:R92"/>
    <mergeCell ref="B39:B80"/>
    <mergeCell ref="C102:C104"/>
    <mergeCell ref="E102:E104"/>
    <mergeCell ref="F102:F104"/>
    <mergeCell ref="G102:G104"/>
    <mergeCell ref="H102:H104"/>
    <mergeCell ref="L102:L104"/>
    <mergeCell ref="M102:M104"/>
    <mergeCell ref="N102:N104"/>
    <mergeCell ref="M78:M80"/>
    <mergeCell ref="N78:N80"/>
    <mergeCell ref="O78:O80"/>
    <mergeCell ref="P78:P80"/>
    <mergeCell ref="Q78:Q80"/>
    <mergeCell ref="R78:R80"/>
    <mergeCell ref="S78:S80"/>
    <mergeCell ref="O216:O218"/>
    <mergeCell ref="P216:P218"/>
    <mergeCell ref="Q216:Q218"/>
    <mergeCell ref="R216:R218"/>
    <mergeCell ref="S216:S218"/>
    <mergeCell ref="B216:B224"/>
    <mergeCell ref="C216:C218"/>
    <mergeCell ref="E216:E218"/>
    <mergeCell ref="F216:F218"/>
    <mergeCell ref="G216:G218"/>
    <mergeCell ref="H216:H218"/>
    <mergeCell ref="L216:L218"/>
    <mergeCell ref="M216:M218"/>
    <mergeCell ref="N216:N218"/>
    <mergeCell ref="M222:M224"/>
    <mergeCell ref="N222:N224"/>
    <mergeCell ref="T78:T80"/>
    <mergeCell ref="P39:P41"/>
    <mergeCell ref="Q39:Q41"/>
    <mergeCell ref="R39:R41"/>
    <mergeCell ref="S39:S41"/>
    <mergeCell ref="L42:L44"/>
    <mergeCell ref="T45:T47"/>
    <mergeCell ref="M48:M50"/>
    <mergeCell ref="N48:N50"/>
    <mergeCell ref="O42:O44"/>
    <mergeCell ref="P42:P44"/>
    <mergeCell ref="Q42:Q44"/>
    <mergeCell ref="R42:R44"/>
    <mergeCell ref="C42:C44"/>
    <mergeCell ref="E42:E44"/>
    <mergeCell ref="F42:F44"/>
    <mergeCell ref="O102:O104"/>
    <mergeCell ref="P102:P104"/>
    <mergeCell ref="Q102:Q104"/>
    <mergeCell ref="R102:R104"/>
    <mergeCell ref="S102:S104"/>
    <mergeCell ref="T102:T104"/>
    <mergeCell ref="M87:M89"/>
    <mergeCell ref="G42:G44"/>
    <mergeCell ref="H42:H44"/>
    <mergeCell ref="O45:O47"/>
    <mergeCell ref="P45:P47"/>
    <mergeCell ref="Q45:Q47"/>
    <mergeCell ref="R45:R47"/>
    <mergeCell ref="P51:P53"/>
    <mergeCell ref="Q51:Q53"/>
    <mergeCell ref="R51:R53"/>
    <mergeCell ref="M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M141:M143"/>
    <mergeCell ref="N141:N143"/>
    <mergeCell ref="O141:O143"/>
    <mergeCell ref="P141:P143"/>
    <mergeCell ref="Q141:Q143"/>
    <mergeCell ref="R141:R143"/>
    <mergeCell ref="S141:S143"/>
    <mergeCell ref="T141:T143"/>
    <mergeCell ref="U141:U143"/>
    <mergeCell ref="M132:M134"/>
    <mergeCell ref="N132:N134"/>
    <mergeCell ref="O132:O134"/>
    <mergeCell ref="P132:P134"/>
    <mergeCell ref="Q132:Q134"/>
    <mergeCell ref="R132:R134"/>
    <mergeCell ref="S132:S134"/>
    <mergeCell ref="T132:T134"/>
    <mergeCell ref="U132:U134"/>
    <mergeCell ref="G135:G137"/>
    <mergeCell ref="H135:H137"/>
    <mergeCell ref="L135:L137"/>
    <mergeCell ref="M135:M137"/>
    <mergeCell ref="N135:N137"/>
    <mergeCell ref="O135:O137"/>
    <mergeCell ref="P135:P137"/>
    <mergeCell ref="Q135:Q137"/>
    <mergeCell ref="R135:R137"/>
    <mergeCell ref="Q129:Q131"/>
    <mergeCell ref="R129:R131"/>
    <mergeCell ref="S129:S131"/>
    <mergeCell ref="T129:T131"/>
    <mergeCell ref="U129:U131"/>
    <mergeCell ref="C126:C128"/>
    <mergeCell ref="E126:E128"/>
    <mergeCell ref="F126:F128"/>
    <mergeCell ref="G126:G128"/>
    <mergeCell ref="H126:H128"/>
    <mergeCell ref="L126:L128"/>
    <mergeCell ref="M126:M128"/>
    <mergeCell ref="N126:N128"/>
    <mergeCell ref="O126:O128"/>
    <mergeCell ref="P126:P128"/>
    <mergeCell ref="Q126:Q128"/>
    <mergeCell ref="R126:R128"/>
    <mergeCell ref="S126:S128"/>
    <mergeCell ref="T126:T128"/>
    <mergeCell ref="U126:U128"/>
    <mergeCell ref="C129:C131"/>
    <mergeCell ref="E129:E131"/>
    <mergeCell ref="F129:F131"/>
    <mergeCell ref="G129:G131"/>
    <mergeCell ref="H129:H131"/>
    <mergeCell ref="L129:L131"/>
    <mergeCell ref="M129:M131"/>
    <mergeCell ref="N129:N131"/>
    <mergeCell ref="O129:O131"/>
    <mergeCell ref="P123:P125"/>
    <mergeCell ref="Q123:Q125"/>
    <mergeCell ref="R123:R125"/>
    <mergeCell ref="S123:S125"/>
    <mergeCell ref="T123:T125"/>
    <mergeCell ref="U123:U125"/>
    <mergeCell ref="C120:C122"/>
    <mergeCell ref="E120:E122"/>
    <mergeCell ref="F120:F122"/>
    <mergeCell ref="G120:G122"/>
    <mergeCell ref="H120:H122"/>
    <mergeCell ref="L120:L122"/>
    <mergeCell ref="M120:M122"/>
    <mergeCell ref="N120:N122"/>
    <mergeCell ref="O120:O122"/>
    <mergeCell ref="P120:P122"/>
    <mergeCell ref="Q120:Q122"/>
    <mergeCell ref="R120:R122"/>
    <mergeCell ref="S120:S122"/>
    <mergeCell ref="T120:T122"/>
    <mergeCell ref="U120:U122"/>
    <mergeCell ref="C123:C125"/>
    <mergeCell ref="E123:E125"/>
    <mergeCell ref="F123:F125"/>
    <mergeCell ref="G123:G125"/>
    <mergeCell ref="H123:H125"/>
    <mergeCell ref="L123:L125"/>
    <mergeCell ref="M123:M125"/>
    <mergeCell ref="N123:N125"/>
    <mergeCell ref="O123:O125"/>
    <mergeCell ref="P117:P119"/>
    <mergeCell ref="Q117:Q119"/>
    <mergeCell ref="R117:R119"/>
    <mergeCell ref="S117:S119"/>
    <mergeCell ref="T117:T119"/>
    <mergeCell ref="U117:U119"/>
    <mergeCell ref="C114:C116"/>
    <mergeCell ref="E114:E116"/>
    <mergeCell ref="F114:F116"/>
    <mergeCell ref="G114:G116"/>
    <mergeCell ref="H114:H116"/>
    <mergeCell ref="L114:L116"/>
    <mergeCell ref="M114:M116"/>
    <mergeCell ref="N114:N116"/>
    <mergeCell ref="O114:O116"/>
    <mergeCell ref="P114:P116"/>
    <mergeCell ref="Q114:Q116"/>
    <mergeCell ref="R114:R116"/>
    <mergeCell ref="S114:S116"/>
    <mergeCell ref="T114:T116"/>
    <mergeCell ref="U114:U116"/>
    <mergeCell ref="C117:C119"/>
    <mergeCell ref="E117:E119"/>
    <mergeCell ref="F117:F119"/>
    <mergeCell ref="G117:G119"/>
    <mergeCell ref="H117:H119"/>
    <mergeCell ref="L117:L119"/>
    <mergeCell ref="M117:M119"/>
    <mergeCell ref="N117:N119"/>
    <mergeCell ref="O117:O119"/>
    <mergeCell ref="B141:B146"/>
    <mergeCell ref="B108:B140"/>
    <mergeCell ref="P111:P113"/>
    <mergeCell ref="Q111:Q113"/>
    <mergeCell ref="R111:R113"/>
    <mergeCell ref="S111:S113"/>
    <mergeCell ref="T111:T113"/>
    <mergeCell ref="U111:U113"/>
    <mergeCell ref="C108:C110"/>
    <mergeCell ref="E108:E110"/>
    <mergeCell ref="F108:F110"/>
    <mergeCell ref="G108:G110"/>
    <mergeCell ref="H108:H110"/>
    <mergeCell ref="L108:L110"/>
    <mergeCell ref="M108:M110"/>
    <mergeCell ref="N108:N110"/>
    <mergeCell ref="O108:O110"/>
    <mergeCell ref="P108:P110"/>
    <mergeCell ref="Q108:Q110"/>
    <mergeCell ref="R108:R110"/>
    <mergeCell ref="S108:S110"/>
    <mergeCell ref="T108:T110"/>
    <mergeCell ref="U108:U110"/>
    <mergeCell ref="C111:C113"/>
    <mergeCell ref="E111:E113"/>
    <mergeCell ref="F111:F113"/>
    <mergeCell ref="G111:G113"/>
    <mergeCell ref="H111:H113"/>
    <mergeCell ref="L111:L113"/>
    <mergeCell ref="M111:M113"/>
    <mergeCell ref="N111:N113"/>
    <mergeCell ref="O111:O113"/>
  </mergeCells>
  <phoneticPr fontId="2"/>
  <conditionalFormatting sqref="L6:R239">
    <cfRule type="expression" dxfId="5" priority="1">
      <formula>(INDIRECT(ADDRESS(ROW(),COLUMN())) = "×")* (COLUMN()-11 &lt;&gt; $E$2)</formula>
    </cfRule>
    <cfRule type="expression" dxfId="4" priority="2">
      <formula>(INDIRECT(ADDRESS(ROW(),COLUMN())) &lt;&gt; "×") * (COLUMN()-11 &lt;&gt; $E$2)</formula>
    </cfRule>
    <cfRule type="expression" dxfId="3" priority="5">
      <formula>(INDIRECT(ADDRESS(ROW(),COLUMN())) &lt;&gt; "×") * (COLUMN()-11 = $E$2)</formula>
    </cfRule>
    <cfRule type="expression" dxfId="2" priority="6">
      <formula>(INDIRECT(ADDRESS(ROW(),COLUMN())) = "×")* (COLUMN()-11 = $E$2)</formula>
    </cfRule>
  </conditionalFormatting>
  <conditionalFormatting sqref="C6:C239">
    <cfRule type="expression" dxfId="1" priority="12">
      <formula>VLOOKUP(INDIRECT(ADDRESS(ROW(),COLUMN())),改修数据_装备名基准全数据,$E$2+14,0) &lt;&gt; "×"</formula>
    </cfRule>
  </conditionalFormatting>
  <conditionalFormatting sqref="L5:R5">
    <cfRule type="expression" dxfId="0" priority="3">
      <formula>COLUMN()-11 = $E$2</formula>
    </cfRule>
  </conditionalFormatting>
  <dataValidations count="1">
    <dataValidation type="list" allowBlank="1" showInputMessage="1" showErrorMessage="1" sqref="D3">
      <formula1>星期选择</formula1>
    </dataValidation>
  </dataValidations>
  <hyperlinks>
    <hyperlink ref="A1" location="首页!A1" display="返回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35"/>
  <sheetViews>
    <sheetView workbookViewId="0">
      <pane xSplit="2" ySplit="4" topLeftCell="N50" activePane="bottomRight" state="frozen"/>
      <selection activeCell="G83" sqref="G83"/>
      <selection pane="topRight" activeCell="G83" sqref="G83"/>
      <selection pane="bottomLeft" activeCell="G83" sqref="G83"/>
      <selection pane="bottomRight" activeCell="X79" sqref="X79"/>
    </sheetView>
  </sheetViews>
  <sheetFormatPr defaultRowHeight="13.5"/>
  <cols>
    <col min="2" max="2" width="15" style="303" customWidth="1"/>
    <col min="3" max="6" width="5" style="168" customWidth="1"/>
    <col min="7" max="15" width="6.25" style="304" customWidth="1"/>
    <col min="16" max="22" width="12.5" style="168" customWidth="1"/>
    <col min="23" max="23" width="25" style="168" customWidth="1"/>
    <col min="24" max="24" width="25" style="81" customWidth="1"/>
    <col min="25" max="25" width="25" style="302" customWidth="1"/>
  </cols>
  <sheetData>
    <row r="1" spans="1:25">
      <c r="B1" s="306"/>
      <c r="C1" s="307"/>
      <c r="D1" s="307"/>
      <c r="E1" s="307"/>
      <c r="F1" s="307"/>
      <c r="G1" s="308"/>
      <c r="H1" s="308"/>
      <c r="I1" s="308"/>
      <c r="J1" s="308"/>
      <c r="K1" s="308"/>
      <c r="L1" s="308"/>
      <c r="M1" s="308"/>
      <c r="N1" s="308"/>
      <c r="O1" s="308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25" ht="14.25" thickBot="1">
      <c r="B2" s="309">
        <v>1</v>
      </c>
      <c r="C2" s="309">
        <v>2</v>
      </c>
      <c r="D2" s="309">
        <v>3</v>
      </c>
      <c r="E2" s="309">
        <v>4</v>
      </c>
      <c r="F2" s="309">
        <v>5</v>
      </c>
      <c r="G2" s="309">
        <v>6</v>
      </c>
      <c r="H2" s="309">
        <v>7</v>
      </c>
      <c r="I2" s="309">
        <v>8</v>
      </c>
      <c r="J2" s="309">
        <v>9</v>
      </c>
      <c r="K2" s="309">
        <v>10</v>
      </c>
      <c r="L2" s="309">
        <v>11</v>
      </c>
      <c r="M2" s="309">
        <v>12</v>
      </c>
      <c r="N2" s="309">
        <v>13</v>
      </c>
      <c r="O2" s="309">
        <v>14</v>
      </c>
      <c r="P2" s="309">
        <v>15</v>
      </c>
      <c r="Q2" s="309">
        <v>16</v>
      </c>
      <c r="R2" s="309">
        <v>17</v>
      </c>
      <c r="S2" s="309">
        <v>18</v>
      </c>
      <c r="T2" s="309">
        <v>19</v>
      </c>
      <c r="U2" s="309">
        <v>20</v>
      </c>
      <c r="V2" s="309">
        <v>21</v>
      </c>
      <c r="W2" s="309">
        <v>22</v>
      </c>
      <c r="X2" s="309">
        <v>23</v>
      </c>
      <c r="Y2" s="309">
        <v>24</v>
      </c>
    </row>
    <row r="3" spans="1:25">
      <c r="B3" s="298"/>
      <c r="C3" s="299"/>
      <c r="D3" s="299"/>
      <c r="E3" s="299"/>
      <c r="F3" s="299"/>
      <c r="G3" s="880" t="s">
        <v>1639</v>
      </c>
      <c r="H3" s="880"/>
      <c r="I3" s="880"/>
      <c r="J3" s="880" t="s">
        <v>1640</v>
      </c>
      <c r="K3" s="880"/>
      <c r="L3" s="880"/>
      <c r="M3" s="880" t="s">
        <v>1641</v>
      </c>
      <c r="N3" s="880"/>
      <c r="O3" s="880"/>
      <c r="P3" s="299"/>
      <c r="Q3" s="299"/>
      <c r="R3" s="299"/>
      <c r="S3" s="299"/>
      <c r="T3" s="299"/>
      <c r="U3" s="299"/>
      <c r="V3" s="299"/>
      <c r="W3" s="299"/>
      <c r="X3" s="141"/>
      <c r="Y3" s="313"/>
    </row>
    <row r="4" spans="1:25">
      <c r="B4" s="85" t="s">
        <v>1634</v>
      </c>
      <c r="C4" s="168" t="s">
        <v>59</v>
      </c>
      <c r="D4" s="297" t="s">
        <v>1538</v>
      </c>
      <c r="E4" s="297" t="s">
        <v>1635</v>
      </c>
      <c r="F4" s="297" t="s">
        <v>1636</v>
      </c>
      <c r="G4" s="301" t="s">
        <v>1637</v>
      </c>
      <c r="H4" s="301" t="s">
        <v>1567</v>
      </c>
      <c r="I4" s="301" t="s">
        <v>1638</v>
      </c>
      <c r="J4" s="301" t="s">
        <v>1637</v>
      </c>
      <c r="K4" s="301" t="s">
        <v>1567</v>
      </c>
      <c r="L4" s="301" t="s">
        <v>1638</v>
      </c>
      <c r="M4" s="301" t="s">
        <v>1637</v>
      </c>
      <c r="N4" s="301" t="s">
        <v>1567</v>
      </c>
      <c r="O4" s="301" t="s">
        <v>1638</v>
      </c>
      <c r="P4" s="586" t="s">
        <v>1642</v>
      </c>
      <c r="Q4" s="168" t="s">
        <v>1643</v>
      </c>
      <c r="R4" s="168" t="s">
        <v>1644</v>
      </c>
      <c r="S4" s="168" t="s">
        <v>1645</v>
      </c>
      <c r="T4" s="168" t="s">
        <v>1646</v>
      </c>
      <c r="U4" s="168" t="s">
        <v>1647</v>
      </c>
      <c r="V4" s="168" t="s">
        <v>1648</v>
      </c>
      <c r="W4" s="168" t="s">
        <v>1650</v>
      </c>
      <c r="X4" s="81" t="s">
        <v>1854</v>
      </c>
      <c r="Y4" s="310" t="s">
        <v>1855</v>
      </c>
    </row>
    <row r="5" spans="1:25">
      <c r="A5" s="857" t="s">
        <v>3525</v>
      </c>
      <c r="B5" s="303" t="s">
        <v>1666</v>
      </c>
      <c r="C5" s="168">
        <v>10</v>
      </c>
      <c r="D5" s="168">
        <v>30</v>
      </c>
      <c r="E5" s="168">
        <v>60</v>
      </c>
      <c r="F5" s="168">
        <v>0</v>
      </c>
      <c r="G5" s="304" t="s">
        <v>1652</v>
      </c>
      <c r="H5" s="304" t="s">
        <v>1652</v>
      </c>
      <c r="I5" s="304" t="s">
        <v>1654</v>
      </c>
      <c r="J5" s="304" t="s">
        <v>1651</v>
      </c>
      <c r="K5" s="304" t="s">
        <v>1651</v>
      </c>
      <c r="L5" s="304" t="s">
        <v>1655</v>
      </c>
      <c r="M5" s="304" t="s">
        <v>1656</v>
      </c>
      <c r="N5" s="304" t="s">
        <v>1657</v>
      </c>
      <c r="O5" s="304" t="s">
        <v>1658</v>
      </c>
      <c r="P5" s="168" t="s">
        <v>1632</v>
      </c>
      <c r="Q5" s="168" t="s">
        <v>1632</v>
      </c>
      <c r="R5" s="168" t="s">
        <v>1632</v>
      </c>
      <c r="S5" s="168" t="s">
        <v>1632</v>
      </c>
      <c r="T5" s="168" t="s">
        <v>1632</v>
      </c>
      <c r="U5" s="168" t="s">
        <v>1632</v>
      </c>
      <c r="V5" s="168" t="s">
        <v>1632</v>
      </c>
      <c r="W5" s="314" t="s">
        <v>1649</v>
      </c>
      <c r="X5" s="317" t="s">
        <v>853</v>
      </c>
      <c r="Y5" s="315"/>
    </row>
    <row r="6" spans="1:25" ht="27">
      <c r="A6" s="857"/>
      <c r="B6" s="303" t="s">
        <v>1667</v>
      </c>
      <c r="C6" s="168">
        <v>10</v>
      </c>
      <c r="D6" s="168">
        <v>40</v>
      </c>
      <c r="E6" s="168">
        <v>70</v>
      </c>
      <c r="F6" s="168">
        <v>0</v>
      </c>
      <c r="G6" s="304" t="s">
        <v>1659</v>
      </c>
      <c r="H6" s="304" t="s">
        <v>1656</v>
      </c>
      <c r="I6" s="304" t="s">
        <v>1653</v>
      </c>
      <c r="J6" s="304" t="s">
        <v>1659</v>
      </c>
      <c r="K6" s="304" t="s">
        <v>1660</v>
      </c>
      <c r="L6" s="304" t="s">
        <v>1655</v>
      </c>
      <c r="M6" s="304" t="s">
        <v>1717</v>
      </c>
      <c r="N6" s="304" t="s">
        <v>1717</v>
      </c>
      <c r="O6" s="304" t="s">
        <v>0</v>
      </c>
      <c r="P6" s="168" t="s">
        <v>1633</v>
      </c>
      <c r="Q6" s="305" t="s">
        <v>1661</v>
      </c>
      <c r="R6" s="305" t="s">
        <v>1661</v>
      </c>
      <c r="S6" s="305" t="s">
        <v>1661</v>
      </c>
      <c r="T6" s="168" t="s">
        <v>1633</v>
      </c>
      <c r="U6" s="168" t="s">
        <v>1633</v>
      </c>
      <c r="V6" s="168" t="s">
        <v>1633</v>
      </c>
      <c r="W6" s="314" t="s">
        <v>1649</v>
      </c>
      <c r="X6" s="317"/>
      <c r="Y6" s="315"/>
    </row>
    <row r="7" spans="1:25" ht="27">
      <c r="A7" s="857"/>
      <c r="B7" s="303" t="s">
        <v>912</v>
      </c>
      <c r="C7" s="168">
        <v>10</v>
      </c>
      <c r="D7" s="168">
        <v>60</v>
      </c>
      <c r="E7" s="168">
        <v>150</v>
      </c>
      <c r="F7" s="168">
        <v>50</v>
      </c>
      <c r="G7" s="304" t="s">
        <v>1662</v>
      </c>
      <c r="H7" s="304" t="s">
        <v>1663</v>
      </c>
      <c r="I7" s="304" t="s">
        <v>1653</v>
      </c>
      <c r="J7" s="304" t="s">
        <v>1664</v>
      </c>
      <c r="K7" s="304" t="s">
        <v>1665</v>
      </c>
      <c r="L7" s="304" t="s">
        <v>1658</v>
      </c>
      <c r="M7" s="304" t="s">
        <v>1717</v>
      </c>
      <c r="N7" s="304" t="s">
        <v>1717</v>
      </c>
      <c r="O7" s="304" t="s">
        <v>0</v>
      </c>
      <c r="P7" s="168" t="s">
        <v>1764</v>
      </c>
      <c r="Q7" s="168" t="s">
        <v>1765</v>
      </c>
      <c r="R7" s="168" t="s">
        <v>1765</v>
      </c>
      <c r="S7" s="168" t="s">
        <v>1765</v>
      </c>
      <c r="T7" s="305" t="s">
        <v>1766</v>
      </c>
      <c r="U7" s="168" t="s">
        <v>1764</v>
      </c>
      <c r="V7" s="168" t="s">
        <v>1764</v>
      </c>
      <c r="W7" s="314" t="s">
        <v>793</v>
      </c>
      <c r="X7" s="317"/>
      <c r="Y7" s="315"/>
    </row>
    <row r="8" spans="1:25">
      <c r="A8" s="857" t="s">
        <v>3526</v>
      </c>
      <c r="B8" s="303" t="s">
        <v>1668</v>
      </c>
      <c r="C8" s="168">
        <v>10</v>
      </c>
      <c r="D8" s="168">
        <v>50</v>
      </c>
      <c r="E8" s="168">
        <v>80</v>
      </c>
      <c r="F8" s="168">
        <v>0</v>
      </c>
      <c r="G8" s="304" t="s">
        <v>1651</v>
      </c>
      <c r="H8" s="304" t="s">
        <v>1651</v>
      </c>
      <c r="I8" s="304" t="s">
        <v>1653</v>
      </c>
      <c r="J8" s="304" t="s">
        <v>1651</v>
      </c>
      <c r="K8" s="304" t="s">
        <v>1651</v>
      </c>
      <c r="L8" s="304" t="s">
        <v>1655</v>
      </c>
      <c r="M8" s="304" t="s">
        <v>1663</v>
      </c>
      <c r="N8" s="304" t="s">
        <v>1657</v>
      </c>
      <c r="O8" s="304" t="s">
        <v>1658</v>
      </c>
      <c r="P8" s="168" t="s">
        <v>1632</v>
      </c>
      <c r="Q8" s="168" t="s">
        <v>1632</v>
      </c>
      <c r="R8" s="168" t="s">
        <v>1632</v>
      </c>
      <c r="S8" s="168" t="s">
        <v>1632</v>
      </c>
      <c r="T8" s="168" t="s">
        <v>1632</v>
      </c>
      <c r="U8" s="168" t="s">
        <v>1632</v>
      </c>
      <c r="V8" s="168" t="s">
        <v>1632</v>
      </c>
      <c r="W8" s="314" t="s">
        <v>1649</v>
      </c>
      <c r="X8" s="317" t="s">
        <v>909</v>
      </c>
      <c r="Y8" s="315"/>
    </row>
    <row r="9" spans="1:25">
      <c r="A9" s="857"/>
      <c r="B9" s="303" t="s">
        <v>1669</v>
      </c>
      <c r="C9" s="168">
        <v>10</v>
      </c>
      <c r="D9" s="168">
        <v>60</v>
      </c>
      <c r="E9" s="168">
        <v>100</v>
      </c>
      <c r="F9" s="168">
        <v>0</v>
      </c>
      <c r="G9" s="304" t="s">
        <v>1659</v>
      </c>
      <c r="H9" s="304" t="s">
        <v>1651</v>
      </c>
      <c r="I9" s="304" t="s">
        <v>1653</v>
      </c>
      <c r="J9" s="304" t="s">
        <v>1660</v>
      </c>
      <c r="K9" s="304" t="s">
        <v>1656</v>
      </c>
      <c r="L9" s="304" t="s">
        <v>1655</v>
      </c>
      <c r="M9" s="304" t="s">
        <v>1717</v>
      </c>
      <c r="N9" s="304" t="s">
        <v>1717</v>
      </c>
      <c r="O9" s="304" t="s">
        <v>0</v>
      </c>
      <c r="P9" s="168" t="s">
        <v>1633</v>
      </c>
      <c r="Q9" s="168" t="s">
        <v>347</v>
      </c>
      <c r="R9" s="168" t="s">
        <v>1633</v>
      </c>
      <c r="S9" s="168" t="s">
        <v>1633</v>
      </c>
      <c r="T9" s="168" t="s">
        <v>347</v>
      </c>
      <c r="U9" s="168" t="s">
        <v>1633</v>
      </c>
      <c r="V9" s="168" t="s">
        <v>1633</v>
      </c>
      <c r="W9" s="314" t="s">
        <v>1649</v>
      </c>
      <c r="X9" s="317"/>
      <c r="Y9" s="315"/>
    </row>
    <row r="10" spans="1:25" ht="27">
      <c r="A10" s="857"/>
      <c r="B10" s="303" t="s">
        <v>1670</v>
      </c>
      <c r="C10" s="168">
        <v>10</v>
      </c>
      <c r="D10" s="168">
        <v>70</v>
      </c>
      <c r="E10" s="168">
        <v>100</v>
      </c>
      <c r="F10" s="168">
        <v>0</v>
      </c>
      <c r="G10" s="304" t="s">
        <v>1659</v>
      </c>
      <c r="H10" s="304" t="s">
        <v>1656</v>
      </c>
      <c r="I10" s="304">
        <v>0</v>
      </c>
      <c r="J10" s="304" t="s">
        <v>1656</v>
      </c>
      <c r="K10" s="304" t="s">
        <v>1660</v>
      </c>
      <c r="L10" s="304">
        <v>1</v>
      </c>
      <c r="M10" s="304" t="s">
        <v>1664</v>
      </c>
      <c r="N10" s="304" t="s">
        <v>1722</v>
      </c>
      <c r="O10" s="304">
        <v>1</v>
      </c>
      <c r="P10" s="168" t="s">
        <v>386</v>
      </c>
      <c r="Q10" s="305" t="s">
        <v>1768</v>
      </c>
      <c r="R10" s="168" t="s">
        <v>388</v>
      </c>
      <c r="S10" s="168" t="s">
        <v>388</v>
      </c>
      <c r="T10" s="305" t="s">
        <v>1769</v>
      </c>
      <c r="U10" s="305" t="s">
        <v>1767</v>
      </c>
      <c r="V10" s="305" t="s">
        <v>1767</v>
      </c>
      <c r="W10" s="316" t="s">
        <v>3617</v>
      </c>
      <c r="X10" s="318" t="s">
        <v>929</v>
      </c>
      <c r="Y10" s="315"/>
    </row>
    <row r="11" spans="1:25" ht="27">
      <c r="A11" s="857"/>
      <c r="B11" s="303" t="s">
        <v>1671</v>
      </c>
      <c r="C11" s="168">
        <v>20</v>
      </c>
      <c r="D11" s="168">
        <v>80</v>
      </c>
      <c r="E11" s="168">
        <v>100</v>
      </c>
      <c r="F11" s="168">
        <v>30</v>
      </c>
      <c r="G11" s="304" t="s">
        <v>1663</v>
      </c>
      <c r="H11" s="304" t="s">
        <v>1656</v>
      </c>
      <c r="I11" s="304">
        <v>1</v>
      </c>
      <c r="J11" s="304" t="s">
        <v>1723</v>
      </c>
      <c r="K11" s="304" t="s">
        <v>1657</v>
      </c>
      <c r="L11" s="304">
        <v>1</v>
      </c>
      <c r="M11" s="304" t="s">
        <v>1717</v>
      </c>
      <c r="N11" s="304" t="s">
        <v>1717</v>
      </c>
      <c r="O11" s="304" t="s">
        <v>0</v>
      </c>
      <c r="P11" s="168" t="s">
        <v>390</v>
      </c>
      <c r="Q11" s="168" t="s">
        <v>390</v>
      </c>
      <c r="R11" s="168" t="s">
        <v>390</v>
      </c>
      <c r="S11" s="168" t="s">
        <v>388</v>
      </c>
      <c r="T11" s="168" t="s">
        <v>388</v>
      </c>
      <c r="U11" s="168" t="s">
        <v>1770</v>
      </c>
      <c r="V11" s="305" t="s">
        <v>1771</v>
      </c>
      <c r="W11" s="314" t="s">
        <v>1760</v>
      </c>
      <c r="X11" s="317"/>
      <c r="Y11" s="315"/>
    </row>
    <row r="12" spans="1:25">
      <c r="A12" s="857"/>
      <c r="B12" s="303" t="s">
        <v>1672</v>
      </c>
      <c r="C12" s="168">
        <v>10</v>
      </c>
      <c r="D12" s="168">
        <v>90</v>
      </c>
      <c r="E12" s="168">
        <v>120</v>
      </c>
      <c r="F12" s="168">
        <v>0</v>
      </c>
      <c r="G12" s="304" t="s">
        <v>1659</v>
      </c>
      <c r="H12" s="304" t="s">
        <v>1656</v>
      </c>
      <c r="I12" s="304">
        <v>0</v>
      </c>
      <c r="J12" s="304" t="s">
        <v>1656</v>
      </c>
      <c r="K12" s="304" t="s">
        <v>1660</v>
      </c>
      <c r="L12" s="304">
        <v>1</v>
      </c>
      <c r="M12" s="304" t="s">
        <v>1717</v>
      </c>
      <c r="N12" s="304" t="s">
        <v>1717</v>
      </c>
      <c r="O12" s="304" t="s">
        <v>0</v>
      </c>
      <c r="P12" s="168" t="s">
        <v>450</v>
      </c>
      <c r="Q12" s="168" t="s">
        <v>450</v>
      </c>
      <c r="R12" s="168" t="s">
        <v>1633</v>
      </c>
      <c r="S12" s="168" t="s">
        <v>1633</v>
      </c>
      <c r="T12" s="168" t="s">
        <v>1633</v>
      </c>
      <c r="U12" s="168" t="s">
        <v>267</v>
      </c>
      <c r="V12" s="168" t="s">
        <v>267</v>
      </c>
      <c r="W12" s="314" t="s">
        <v>1649</v>
      </c>
      <c r="X12" s="317"/>
      <c r="Y12" s="315"/>
    </row>
    <row r="13" spans="1:25" ht="27">
      <c r="A13" s="857"/>
      <c r="B13" s="303" t="s">
        <v>1673</v>
      </c>
      <c r="C13" s="168">
        <v>10</v>
      </c>
      <c r="D13" s="168">
        <v>90</v>
      </c>
      <c r="E13" s="168">
        <v>120</v>
      </c>
      <c r="F13" s="168">
        <v>0</v>
      </c>
      <c r="G13" s="304" t="s">
        <v>1651</v>
      </c>
      <c r="H13" s="304" t="s">
        <v>1656</v>
      </c>
      <c r="I13" s="304">
        <v>0</v>
      </c>
      <c r="J13" s="304" t="s">
        <v>1656</v>
      </c>
      <c r="K13" s="304" t="s">
        <v>1656</v>
      </c>
      <c r="L13" s="304">
        <v>1</v>
      </c>
      <c r="M13" s="304" t="s">
        <v>1724</v>
      </c>
      <c r="N13" s="304" t="s">
        <v>1722</v>
      </c>
      <c r="O13" s="304">
        <v>2</v>
      </c>
      <c r="P13" s="305" t="s">
        <v>1772</v>
      </c>
      <c r="Q13" s="168" t="s">
        <v>1773</v>
      </c>
      <c r="R13" s="168" t="s">
        <v>1773</v>
      </c>
      <c r="S13" s="168" t="s">
        <v>1773</v>
      </c>
      <c r="T13" s="305" t="s">
        <v>1772</v>
      </c>
      <c r="U13" s="305" t="s">
        <v>1772</v>
      </c>
      <c r="V13" s="305" t="s">
        <v>1772</v>
      </c>
      <c r="W13" s="314" t="s">
        <v>1649</v>
      </c>
      <c r="X13" s="317" t="s">
        <v>880</v>
      </c>
      <c r="Y13" s="315"/>
    </row>
    <row r="14" spans="1:25" ht="13.5" customHeight="1">
      <c r="A14" s="857"/>
      <c r="B14" s="303" t="s">
        <v>1674</v>
      </c>
      <c r="C14" s="168">
        <v>10</v>
      </c>
      <c r="D14" s="168">
        <v>100</v>
      </c>
      <c r="E14" s="168">
        <v>130</v>
      </c>
      <c r="F14" s="168">
        <v>0</v>
      </c>
      <c r="G14" s="304" t="s">
        <v>1656</v>
      </c>
      <c r="H14" s="304" t="s">
        <v>1656</v>
      </c>
      <c r="I14" s="304">
        <v>0</v>
      </c>
      <c r="J14" s="304" t="s">
        <v>1660</v>
      </c>
      <c r="K14" s="304" t="s">
        <v>1660</v>
      </c>
      <c r="L14" s="304">
        <v>1</v>
      </c>
      <c r="M14" s="304" t="s">
        <v>1725</v>
      </c>
      <c r="N14" s="304" t="s">
        <v>1726</v>
      </c>
      <c r="O14" s="304">
        <v>1</v>
      </c>
      <c r="P14" s="168" t="s">
        <v>1761</v>
      </c>
      <c r="Q14" s="168" t="s">
        <v>1761</v>
      </c>
      <c r="R14" s="168" t="s">
        <v>1761</v>
      </c>
      <c r="S14" s="168" t="s">
        <v>1633</v>
      </c>
      <c r="T14" s="168" t="s">
        <v>1633</v>
      </c>
      <c r="U14" s="168" t="s">
        <v>1633</v>
      </c>
      <c r="V14" s="168" t="s">
        <v>1633</v>
      </c>
      <c r="W14" s="314" t="s">
        <v>1649</v>
      </c>
      <c r="X14" s="317" t="s">
        <v>840</v>
      </c>
      <c r="Y14" s="315"/>
    </row>
    <row r="15" spans="1:25" ht="13.5" customHeight="1">
      <c r="A15" s="857"/>
      <c r="B15" s="303" t="s">
        <v>1675</v>
      </c>
      <c r="C15" s="168">
        <v>10</v>
      </c>
      <c r="D15" s="168">
        <v>110</v>
      </c>
      <c r="E15" s="168">
        <v>140</v>
      </c>
      <c r="F15" s="168">
        <v>0</v>
      </c>
      <c r="G15" s="304" t="s">
        <v>1663</v>
      </c>
      <c r="H15" s="304" t="s">
        <v>1656</v>
      </c>
      <c r="I15" s="304">
        <v>0</v>
      </c>
      <c r="J15" s="304" t="s">
        <v>1727</v>
      </c>
      <c r="K15" s="304" t="s">
        <v>1727</v>
      </c>
      <c r="L15" s="304">
        <v>1</v>
      </c>
      <c r="M15" s="304" t="s">
        <v>1717</v>
      </c>
      <c r="N15" s="304" t="s">
        <v>1717</v>
      </c>
      <c r="O15" s="304" t="s">
        <v>0</v>
      </c>
      <c r="P15" s="168" t="s">
        <v>1633</v>
      </c>
      <c r="Q15" s="168" t="s">
        <v>1633</v>
      </c>
      <c r="R15" s="168" t="s">
        <v>1762</v>
      </c>
      <c r="S15" s="168" t="s">
        <v>354</v>
      </c>
      <c r="T15" s="168" t="s">
        <v>1633</v>
      </c>
      <c r="U15" s="168" t="s">
        <v>1633</v>
      </c>
      <c r="V15" s="168" t="s">
        <v>1633</v>
      </c>
      <c r="W15" s="314" t="s">
        <v>1649</v>
      </c>
      <c r="X15" s="317"/>
      <c r="Y15" s="315"/>
    </row>
    <row r="16" spans="1:25" ht="14.25" customHeight="1">
      <c r="A16" s="857" t="s">
        <v>3527</v>
      </c>
      <c r="B16" s="303" t="s">
        <v>1676</v>
      </c>
      <c r="C16" s="168">
        <v>20</v>
      </c>
      <c r="D16" s="168">
        <v>240</v>
      </c>
      <c r="E16" s="168">
        <v>300</v>
      </c>
      <c r="F16" s="168">
        <v>0</v>
      </c>
      <c r="G16" s="304" t="s">
        <v>1656</v>
      </c>
      <c r="H16" s="304" t="s">
        <v>1651</v>
      </c>
      <c r="I16" s="304">
        <v>0</v>
      </c>
      <c r="J16" s="304" t="s">
        <v>1663</v>
      </c>
      <c r="K16" s="304" t="s">
        <v>1660</v>
      </c>
      <c r="L16" s="304">
        <v>1</v>
      </c>
      <c r="M16" s="304" t="s">
        <v>1728</v>
      </c>
      <c r="N16" s="304" t="s">
        <v>1729</v>
      </c>
      <c r="O16" s="304">
        <v>3</v>
      </c>
      <c r="P16" s="168" t="s">
        <v>181</v>
      </c>
      <c r="Q16" s="168" t="s">
        <v>1633</v>
      </c>
      <c r="R16" s="168" t="s">
        <v>1633</v>
      </c>
      <c r="S16" s="168" t="s">
        <v>1633</v>
      </c>
      <c r="T16" s="168" t="s">
        <v>1633</v>
      </c>
      <c r="U16" s="168" t="s">
        <v>181</v>
      </c>
      <c r="V16" s="168" t="s">
        <v>181</v>
      </c>
      <c r="W16" s="314" t="s">
        <v>1649</v>
      </c>
      <c r="X16" s="317" t="s">
        <v>893</v>
      </c>
      <c r="Y16" s="315"/>
    </row>
    <row r="17" spans="1:25" ht="54">
      <c r="A17" s="857"/>
      <c r="B17" s="303" t="s">
        <v>1677</v>
      </c>
      <c r="C17" s="168">
        <v>30</v>
      </c>
      <c r="D17" s="168">
        <v>330</v>
      </c>
      <c r="E17" s="168">
        <v>390</v>
      </c>
      <c r="F17" s="168">
        <v>30</v>
      </c>
      <c r="G17" s="304" t="s">
        <v>1723</v>
      </c>
      <c r="H17" s="304" t="s">
        <v>1663</v>
      </c>
      <c r="I17" s="304">
        <v>2</v>
      </c>
      <c r="J17" s="304" t="s">
        <v>1730</v>
      </c>
      <c r="K17" s="304" t="s">
        <v>1665</v>
      </c>
      <c r="L17" s="304">
        <v>3</v>
      </c>
      <c r="M17" s="304" t="s">
        <v>1717</v>
      </c>
      <c r="N17" s="304" t="s">
        <v>1717</v>
      </c>
      <c r="O17" s="304" t="s">
        <v>0</v>
      </c>
      <c r="P17" s="168" t="s">
        <v>1774</v>
      </c>
      <c r="Q17" s="168" t="s">
        <v>1633</v>
      </c>
      <c r="R17" s="168" t="s">
        <v>1633</v>
      </c>
      <c r="S17" s="305" t="s">
        <v>1777</v>
      </c>
      <c r="T17" s="305" t="s">
        <v>1778</v>
      </c>
      <c r="U17" s="305" t="s">
        <v>1776</v>
      </c>
      <c r="V17" s="305" t="s">
        <v>1775</v>
      </c>
      <c r="W17" s="314" t="s">
        <v>797</v>
      </c>
      <c r="X17" s="317"/>
      <c r="Y17" s="315"/>
    </row>
    <row r="18" spans="1:25">
      <c r="A18" s="857"/>
      <c r="B18" s="303" t="s">
        <v>1678</v>
      </c>
      <c r="C18" s="168">
        <v>30</v>
      </c>
      <c r="D18" s="168">
        <v>250</v>
      </c>
      <c r="E18" s="168">
        <v>300</v>
      </c>
      <c r="F18" s="168">
        <v>30</v>
      </c>
      <c r="G18" s="304" t="s">
        <v>1663</v>
      </c>
      <c r="H18" s="304" t="s">
        <v>1656</v>
      </c>
      <c r="I18" s="304">
        <v>1</v>
      </c>
      <c r="J18" s="304" t="s">
        <v>1731</v>
      </c>
      <c r="K18" s="304" t="s">
        <v>1727</v>
      </c>
      <c r="L18" s="304">
        <v>2</v>
      </c>
      <c r="M18" s="304" t="s">
        <v>1718</v>
      </c>
      <c r="N18" s="304" t="s">
        <v>1718</v>
      </c>
      <c r="O18" s="304">
        <v>0</v>
      </c>
      <c r="P18" s="168" t="s">
        <v>1779</v>
      </c>
      <c r="Q18" s="168" t="s">
        <v>1779</v>
      </c>
      <c r="R18" s="168" t="s">
        <v>1779</v>
      </c>
      <c r="S18" s="168" t="s">
        <v>1779</v>
      </c>
      <c r="T18" s="168" t="s">
        <v>1633</v>
      </c>
      <c r="U18" s="168" t="s">
        <v>1633</v>
      </c>
      <c r="V18" s="168" t="s">
        <v>1779</v>
      </c>
      <c r="W18" s="314" t="s">
        <v>797</v>
      </c>
      <c r="X18" s="317"/>
      <c r="Y18" s="315"/>
    </row>
    <row r="19" spans="1:25" ht="27">
      <c r="A19" s="857"/>
      <c r="B19" s="303" t="s">
        <v>1679</v>
      </c>
      <c r="C19" s="168">
        <v>20</v>
      </c>
      <c r="D19" s="168">
        <v>380</v>
      </c>
      <c r="E19" s="168">
        <v>450</v>
      </c>
      <c r="F19" s="168">
        <v>20</v>
      </c>
      <c r="G19" s="304" t="s">
        <v>1731</v>
      </c>
      <c r="H19" s="304" t="s">
        <v>1656</v>
      </c>
      <c r="I19" s="304">
        <v>1</v>
      </c>
      <c r="J19" s="304" t="s">
        <v>1664</v>
      </c>
      <c r="K19" s="304" t="s">
        <v>1727</v>
      </c>
      <c r="L19" s="304">
        <v>2</v>
      </c>
      <c r="M19" s="304" t="s">
        <v>1732</v>
      </c>
      <c r="N19" s="304" t="s">
        <v>1733</v>
      </c>
      <c r="O19" s="304">
        <v>2</v>
      </c>
      <c r="P19" s="168" t="s">
        <v>1633</v>
      </c>
      <c r="Q19" s="168" t="s">
        <v>1633</v>
      </c>
      <c r="R19" s="168" t="s">
        <v>1633</v>
      </c>
      <c r="S19" s="168" t="s">
        <v>1633</v>
      </c>
      <c r="T19" s="168" t="s">
        <v>1781</v>
      </c>
      <c r="U19" s="168" t="s">
        <v>1781</v>
      </c>
      <c r="V19" s="168" t="s">
        <v>1781</v>
      </c>
      <c r="W19" s="316" t="s">
        <v>3618</v>
      </c>
      <c r="X19" s="318" t="s">
        <v>1780</v>
      </c>
      <c r="Y19" s="315"/>
    </row>
    <row r="20" spans="1:25">
      <c r="A20" s="857"/>
      <c r="B20" s="303" t="s">
        <v>1680</v>
      </c>
      <c r="C20" s="168">
        <v>30</v>
      </c>
      <c r="D20" s="168">
        <v>390</v>
      </c>
      <c r="E20" s="168">
        <v>470</v>
      </c>
      <c r="F20" s="168">
        <v>30</v>
      </c>
      <c r="G20" s="304" t="s">
        <v>1734</v>
      </c>
      <c r="H20" s="304" t="s">
        <v>1663</v>
      </c>
      <c r="I20" s="304">
        <v>1</v>
      </c>
      <c r="J20" s="304" t="s">
        <v>1730</v>
      </c>
      <c r="K20" s="304" t="s">
        <v>1723</v>
      </c>
      <c r="L20" s="304">
        <v>2</v>
      </c>
      <c r="M20" s="304" t="s">
        <v>1717</v>
      </c>
      <c r="N20" s="304" t="s">
        <v>1717</v>
      </c>
      <c r="O20" s="304" t="s">
        <v>0</v>
      </c>
      <c r="P20" s="168" t="s">
        <v>1781</v>
      </c>
      <c r="Q20" s="168" t="s">
        <v>1781</v>
      </c>
      <c r="R20" s="168" t="s">
        <v>1781</v>
      </c>
      <c r="S20" s="168" t="s">
        <v>1633</v>
      </c>
      <c r="T20" s="168" t="s">
        <v>1633</v>
      </c>
      <c r="U20" s="168" t="s">
        <v>1633</v>
      </c>
      <c r="V20" s="168" t="s">
        <v>1633</v>
      </c>
      <c r="W20" s="314" t="s">
        <v>798</v>
      </c>
      <c r="X20" s="317"/>
      <c r="Y20" s="315"/>
    </row>
    <row r="21" spans="1:25" ht="27">
      <c r="A21" s="857"/>
      <c r="B21" s="303" t="s">
        <v>1681</v>
      </c>
      <c r="C21" s="168">
        <v>30</v>
      </c>
      <c r="D21" s="168">
        <v>400</v>
      </c>
      <c r="E21" s="168">
        <v>480</v>
      </c>
      <c r="F21" s="168">
        <v>20</v>
      </c>
      <c r="G21" s="304" t="s">
        <v>1731</v>
      </c>
      <c r="H21" s="304" t="s">
        <v>1656</v>
      </c>
      <c r="I21" s="304">
        <v>1</v>
      </c>
      <c r="J21" s="304" t="s">
        <v>1664</v>
      </c>
      <c r="K21" s="304" t="s">
        <v>1727</v>
      </c>
      <c r="L21" s="304">
        <v>2</v>
      </c>
      <c r="M21" s="304" t="s">
        <v>1735</v>
      </c>
      <c r="N21" s="304" t="s">
        <v>1736</v>
      </c>
      <c r="O21" s="304">
        <v>2</v>
      </c>
      <c r="P21" s="168" t="s">
        <v>1783</v>
      </c>
      <c r="Q21" s="168" t="s">
        <v>1783</v>
      </c>
      <c r="R21" s="168" t="s">
        <v>684</v>
      </c>
      <c r="S21" s="168" t="s">
        <v>684</v>
      </c>
      <c r="T21" s="168" t="s">
        <v>684</v>
      </c>
      <c r="U21" s="168" t="s">
        <v>684</v>
      </c>
      <c r="V21" s="168" t="s">
        <v>1783</v>
      </c>
      <c r="W21" s="316" t="s">
        <v>3619</v>
      </c>
      <c r="X21" s="318" t="s">
        <v>1782</v>
      </c>
      <c r="Y21" s="315"/>
    </row>
    <row r="22" spans="1:25">
      <c r="A22" s="857"/>
      <c r="B22" s="303" t="s">
        <v>1682</v>
      </c>
      <c r="C22" s="168">
        <v>40</v>
      </c>
      <c r="D22" s="168">
        <v>440</v>
      </c>
      <c r="E22" s="168">
        <v>500</v>
      </c>
      <c r="F22" s="168">
        <v>40</v>
      </c>
      <c r="G22" s="304" t="s">
        <v>1734</v>
      </c>
      <c r="H22" s="304" t="s">
        <v>1663</v>
      </c>
      <c r="I22" s="304">
        <v>1</v>
      </c>
      <c r="J22" s="304" t="s">
        <v>1737</v>
      </c>
      <c r="K22" s="304" t="s">
        <v>1723</v>
      </c>
      <c r="L22" s="304">
        <v>2</v>
      </c>
      <c r="M22" s="304" t="s">
        <v>1717</v>
      </c>
      <c r="N22" s="304" t="s">
        <v>1717</v>
      </c>
      <c r="O22" s="304" t="s">
        <v>0</v>
      </c>
      <c r="P22" s="168" t="s">
        <v>684</v>
      </c>
      <c r="Q22" s="168" t="s">
        <v>684</v>
      </c>
      <c r="R22" s="168" t="s">
        <v>1783</v>
      </c>
      <c r="S22" s="168" t="s">
        <v>1783</v>
      </c>
      <c r="T22" s="168" t="s">
        <v>1783</v>
      </c>
      <c r="U22" s="168" t="s">
        <v>1783</v>
      </c>
      <c r="V22" s="168" t="s">
        <v>684</v>
      </c>
      <c r="W22" s="314" t="s">
        <v>798</v>
      </c>
      <c r="X22" s="317"/>
      <c r="Y22" s="315"/>
    </row>
    <row r="23" spans="1:25">
      <c r="A23" s="857"/>
      <c r="B23" s="303" t="s">
        <v>1683</v>
      </c>
      <c r="C23" s="168">
        <v>30</v>
      </c>
      <c r="D23" s="168">
        <v>350</v>
      </c>
      <c r="E23" s="168">
        <v>480</v>
      </c>
      <c r="F23" s="168">
        <v>0</v>
      </c>
      <c r="G23" s="304" t="s">
        <v>1663</v>
      </c>
      <c r="H23" s="304" t="s">
        <v>1656</v>
      </c>
      <c r="I23" s="304">
        <v>1</v>
      </c>
      <c r="J23" s="304" t="s">
        <v>1665</v>
      </c>
      <c r="K23" s="304" t="s">
        <v>1657</v>
      </c>
      <c r="L23" s="304">
        <v>2</v>
      </c>
      <c r="M23" s="304" t="s">
        <v>1717</v>
      </c>
      <c r="N23" s="304" t="s">
        <v>1717</v>
      </c>
      <c r="O23" s="304" t="s">
        <v>0</v>
      </c>
      <c r="P23" s="168" t="s">
        <v>288</v>
      </c>
      <c r="Q23" s="168" t="s">
        <v>288</v>
      </c>
      <c r="R23" s="168" t="s">
        <v>1784</v>
      </c>
      <c r="S23" s="168" t="s">
        <v>1633</v>
      </c>
      <c r="T23" s="168" t="s">
        <v>288</v>
      </c>
      <c r="U23" s="168" t="s">
        <v>1784</v>
      </c>
      <c r="V23" s="168" t="s">
        <v>1784</v>
      </c>
      <c r="W23" s="314" t="s">
        <v>1649</v>
      </c>
      <c r="X23" s="317"/>
      <c r="Y23" s="315"/>
    </row>
    <row r="24" spans="1:25" ht="27">
      <c r="A24" s="857"/>
      <c r="B24" s="303" t="s">
        <v>1684</v>
      </c>
      <c r="C24" s="168">
        <v>40</v>
      </c>
      <c r="D24" s="168">
        <v>440</v>
      </c>
      <c r="E24" s="168">
        <v>620</v>
      </c>
      <c r="F24" s="168">
        <v>40</v>
      </c>
      <c r="G24" s="304" t="s">
        <v>1734</v>
      </c>
      <c r="H24" s="304" t="s">
        <v>1723</v>
      </c>
      <c r="I24" s="304">
        <v>2</v>
      </c>
      <c r="J24" s="304" t="s">
        <v>1738</v>
      </c>
      <c r="K24" s="304" t="s">
        <v>1664</v>
      </c>
      <c r="L24" s="304">
        <v>3</v>
      </c>
      <c r="M24" s="304" t="s">
        <v>1717</v>
      </c>
      <c r="N24" s="304" t="s">
        <v>1717</v>
      </c>
      <c r="O24" s="304" t="s">
        <v>0</v>
      </c>
      <c r="P24" s="168" t="s">
        <v>1785</v>
      </c>
      <c r="Q24" s="168" t="s">
        <v>1785</v>
      </c>
      <c r="R24" s="168" t="s">
        <v>1786</v>
      </c>
      <c r="S24" s="305" t="s">
        <v>1787</v>
      </c>
      <c r="T24" s="168" t="s">
        <v>1785</v>
      </c>
      <c r="U24" s="168" t="s">
        <v>1786</v>
      </c>
      <c r="V24" s="168" t="s">
        <v>1786</v>
      </c>
      <c r="W24" s="314" t="s">
        <v>798</v>
      </c>
      <c r="X24" s="317"/>
      <c r="Y24" s="315"/>
    </row>
    <row r="25" spans="1:25">
      <c r="A25" s="857"/>
      <c r="B25" s="303" t="s">
        <v>1685</v>
      </c>
      <c r="C25" s="168">
        <v>40</v>
      </c>
      <c r="D25" s="168">
        <v>420</v>
      </c>
      <c r="E25" s="168">
        <v>650</v>
      </c>
      <c r="F25" s="168">
        <v>40</v>
      </c>
      <c r="G25" s="304" t="s">
        <v>1739</v>
      </c>
      <c r="H25" s="304" t="s">
        <v>1727</v>
      </c>
      <c r="I25" s="304">
        <v>2</v>
      </c>
      <c r="J25" s="304" t="s">
        <v>1740</v>
      </c>
      <c r="K25" s="304" t="s">
        <v>1665</v>
      </c>
      <c r="L25" s="304">
        <v>3</v>
      </c>
      <c r="M25" s="304" t="s">
        <v>1741</v>
      </c>
      <c r="N25" s="304" t="s">
        <v>1742</v>
      </c>
      <c r="O25" s="304">
        <v>4</v>
      </c>
      <c r="P25" s="168" t="s">
        <v>1789</v>
      </c>
      <c r="Q25" s="168" t="s">
        <v>1789</v>
      </c>
      <c r="R25" s="168" t="s">
        <v>1790</v>
      </c>
      <c r="S25" s="168" t="s">
        <v>1790</v>
      </c>
      <c r="T25" s="168" t="s">
        <v>1633</v>
      </c>
      <c r="U25" s="168" t="s">
        <v>1633</v>
      </c>
      <c r="V25" s="168" t="s">
        <v>1633</v>
      </c>
      <c r="W25" s="314" t="s">
        <v>798</v>
      </c>
      <c r="X25" s="317" t="s">
        <v>1788</v>
      </c>
      <c r="Y25" s="315"/>
    </row>
    <row r="26" spans="1:25">
      <c r="A26" s="857"/>
      <c r="B26" s="303" t="s">
        <v>1686</v>
      </c>
      <c r="C26" s="168">
        <v>50</v>
      </c>
      <c r="D26" s="168">
        <v>480</v>
      </c>
      <c r="E26" s="168">
        <v>800</v>
      </c>
      <c r="F26" s="168">
        <v>50</v>
      </c>
      <c r="G26" s="304" t="s">
        <v>1740</v>
      </c>
      <c r="H26" s="304" t="s">
        <v>1723</v>
      </c>
      <c r="I26" s="304">
        <v>1</v>
      </c>
      <c r="J26" s="304" t="s">
        <v>1738</v>
      </c>
      <c r="K26" s="304" t="s">
        <v>1664</v>
      </c>
      <c r="L26" s="304">
        <v>2</v>
      </c>
      <c r="M26" s="304" t="s">
        <v>1717</v>
      </c>
      <c r="N26" s="304" t="s">
        <v>1717</v>
      </c>
      <c r="O26" s="304" t="s">
        <v>0</v>
      </c>
      <c r="P26" s="168" t="s">
        <v>1790</v>
      </c>
      <c r="Q26" s="168" t="s">
        <v>1790</v>
      </c>
      <c r="R26" s="168" t="s">
        <v>1633</v>
      </c>
      <c r="S26" s="168" t="s">
        <v>1633</v>
      </c>
      <c r="T26" s="168" t="s">
        <v>1633</v>
      </c>
      <c r="U26" s="168" t="s">
        <v>1789</v>
      </c>
      <c r="V26" s="168" t="s">
        <v>1789</v>
      </c>
      <c r="W26" s="314" t="s">
        <v>1649</v>
      </c>
      <c r="X26" s="317"/>
      <c r="Y26" s="315"/>
    </row>
    <row r="27" spans="1:25" ht="27">
      <c r="A27" s="857"/>
      <c r="B27" s="303" t="s">
        <v>1687</v>
      </c>
      <c r="C27" s="723">
        <v>50</v>
      </c>
      <c r="D27" s="723">
        <v>550</v>
      </c>
      <c r="E27" s="723">
        <v>950</v>
      </c>
      <c r="F27" s="723">
        <v>80</v>
      </c>
      <c r="G27" s="304" t="s">
        <v>1743</v>
      </c>
      <c r="H27" s="304" t="s">
        <v>1734</v>
      </c>
      <c r="I27" s="304">
        <v>2</v>
      </c>
      <c r="J27" s="304" t="s">
        <v>1744</v>
      </c>
      <c r="K27" s="304" t="s">
        <v>1737</v>
      </c>
      <c r="L27" s="304">
        <v>3</v>
      </c>
      <c r="M27" s="304" t="s">
        <v>1717</v>
      </c>
      <c r="N27" s="304" t="s">
        <v>1717</v>
      </c>
      <c r="O27" s="304" t="s">
        <v>0</v>
      </c>
      <c r="P27" s="723" t="s">
        <v>1633</v>
      </c>
      <c r="Q27" s="721" t="s">
        <v>1792</v>
      </c>
      <c r="R27" s="723" t="s">
        <v>1791</v>
      </c>
      <c r="S27" s="723" t="s">
        <v>1793</v>
      </c>
      <c r="T27" s="723" t="s">
        <v>1633</v>
      </c>
      <c r="U27" s="723" t="s">
        <v>1633</v>
      </c>
      <c r="V27" s="723" t="s">
        <v>1633</v>
      </c>
      <c r="W27" s="722" t="s">
        <v>1686</v>
      </c>
      <c r="X27" s="317"/>
      <c r="Y27" s="315"/>
    </row>
    <row r="28" spans="1:25" ht="40.5">
      <c r="A28" s="857"/>
      <c r="B28" s="303" t="s">
        <v>3528</v>
      </c>
      <c r="C28" s="723">
        <v>45</v>
      </c>
      <c r="D28" s="723">
        <v>450</v>
      </c>
      <c r="E28" s="723">
        <v>750</v>
      </c>
      <c r="F28" s="723">
        <v>100</v>
      </c>
      <c r="G28" s="304" t="s">
        <v>3532</v>
      </c>
      <c r="H28" s="304" t="s">
        <v>3533</v>
      </c>
      <c r="I28" s="304" t="s">
        <v>3534</v>
      </c>
      <c r="J28" s="304" t="s">
        <v>3535</v>
      </c>
      <c r="K28" s="304" t="s">
        <v>3536</v>
      </c>
      <c r="L28" s="304" t="s">
        <v>3534</v>
      </c>
      <c r="M28" s="304" t="s">
        <v>3537</v>
      </c>
      <c r="N28" s="304" t="s">
        <v>3538</v>
      </c>
      <c r="O28" s="304" t="s">
        <v>3539</v>
      </c>
      <c r="P28" s="723" t="s">
        <v>3411</v>
      </c>
      <c r="Q28" s="723" t="s">
        <v>3411</v>
      </c>
      <c r="R28" s="723" t="s">
        <v>3411</v>
      </c>
      <c r="S28" s="723" t="s">
        <v>3411</v>
      </c>
      <c r="T28" s="723" t="s">
        <v>3411</v>
      </c>
      <c r="U28" s="723" t="s">
        <v>3411</v>
      </c>
      <c r="V28" s="723" t="s">
        <v>3411</v>
      </c>
      <c r="W28" s="316" t="s">
        <v>3602</v>
      </c>
      <c r="X28" s="317" t="s">
        <v>3529</v>
      </c>
      <c r="Y28" s="315"/>
    </row>
    <row r="29" spans="1:25" ht="27">
      <c r="A29" s="857"/>
      <c r="B29" s="303" t="s">
        <v>3529</v>
      </c>
      <c r="C29" s="168">
        <v>45</v>
      </c>
      <c r="D29" s="168">
        <v>500</v>
      </c>
      <c r="E29" s="168">
        <v>770</v>
      </c>
      <c r="F29" s="168">
        <v>500</v>
      </c>
      <c r="G29" s="304" t="s">
        <v>3535</v>
      </c>
      <c r="H29" s="304" t="s">
        <v>3536</v>
      </c>
      <c r="I29" s="304" t="s">
        <v>3539</v>
      </c>
      <c r="J29" s="304" t="s">
        <v>3535</v>
      </c>
      <c r="K29" s="304" t="s">
        <v>3540</v>
      </c>
      <c r="L29" s="304" t="s">
        <v>3539</v>
      </c>
      <c r="M29" s="304" t="s">
        <v>1717</v>
      </c>
      <c r="N29" s="304" t="s">
        <v>1717</v>
      </c>
      <c r="O29" s="304" t="s">
        <v>0</v>
      </c>
      <c r="P29" s="723" t="s">
        <v>3411</v>
      </c>
      <c r="Q29" s="723" t="s">
        <v>1633</v>
      </c>
      <c r="R29" s="723" t="s">
        <v>1633</v>
      </c>
      <c r="S29" s="723" t="s">
        <v>1633</v>
      </c>
      <c r="T29" s="723" t="s">
        <v>3411</v>
      </c>
      <c r="U29" s="723" t="s">
        <v>3411</v>
      </c>
      <c r="V29" s="723" t="s">
        <v>3411</v>
      </c>
      <c r="W29" s="316" t="s">
        <v>3603</v>
      </c>
      <c r="X29" s="317"/>
      <c r="Y29" s="315"/>
    </row>
    <row r="30" spans="1:25" ht="27">
      <c r="A30" s="857" t="s">
        <v>3541</v>
      </c>
      <c r="B30" s="303" t="s">
        <v>1688</v>
      </c>
      <c r="C30" s="168">
        <v>10</v>
      </c>
      <c r="D30" s="168">
        <v>20</v>
      </c>
      <c r="E30" s="168">
        <v>70</v>
      </c>
      <c r="F30" s="168">
        <v>10</v>
      </c>
      <c r="G30" s="304" t="s">
        <v>1651</v>
      </c>
      <c r="H30" s="304" t="s">
        <v>1651</v>
      </c>
      <c r="I30" s="304">
        <v>1</v>
      </c>
      <c r="J30" s="304" t="s">
        <v>1656</v>
      </c>
      <c r="K30" s="304" t="s">
        <v>1651</v>
      </c>
      <c r="L30" s="304">
        <v>2</v>
      </c>
      <c r="M30" s="304" t="s">
        <v>1717</v>
      </c>
      <c r="N30" s="304" t="s">
        <v>1717</v>
      </c>
      <c r="O30" s="304" t="s">
        <v>0</v>
      </c>
      <c r="P30" s="168" t="s">
        <v>1783</v>
      </c>
      <c r="Q30" s="168" t="s">
        <v>1794</v>
      </c>
      <c r="R30" s="168" t="s">
        <v>1794</v>
      </c>
      <c r="S30" s="168" t="s">
        <v>1794</v>
      </c>
      <c r="T30" s="305" t="s">
        <v>1795</v>
      </c>
      <c r="U30" s="168" t="s">
        <v>1783</v>
      </c>
      <c r="V30" s="168" t="s">
        <v>1783</v>
      </c>
      <c r="W30" s="314" t="s">
        <v>1796</v>
      </c>
      <c r="X30" s="317"/>
      <c r="Y30" s="315"/>
    </row>
    <row r="31" spans="1:25" ht="40.5">
      <c r="A31" s="857"/>
      <c r="B31" s="303" t="s">
        <v>1689</v>
      </c>
      <c r="C31" s="168">
        <v>10</v>
      </c>
      <c r="D31" s="168">
        <v>60</v>
      </c>
      <c r="E31" s="168">
        <v>90</v>
      </c>
      <c r="F31" s="168">
        <v>0</v>
      </c>
      <c r="G31" s="304" t="s">
        <v>1659</v>
      </c>
      <c r="H31" s="304" t="s">
        <v>1651</v>
      </c>
      <c r="I31" s="304">
        <v>0</v>
      </c>
      <c r="J31" s="304" t="s">
        <v>1656</v>
      </c>
      <c r="K31" s="304" t="s">
        <v>1656</v>
      </c>
      <c r="L31" s="304">
        <v>1</v>
      </c>
      <c r="M31" s="304" t="s">
        <v>1663</v>
      </c>
      <c r="N31" s="304" t="s">
        <v>1727</v>
      </c>
      <c r="O31" s="304">
        <v>2</v>
      </c>
      <c r="P31" s="305" t="s">
        <v>1798</v>
      </c>
      <c r="Q31" s="305" t="s">
        <v>1799</v>
      </c>
      <c r="R31" s="305" t="s">
        <v>1800</v>
      </c>
      <c r="S31" s="168" t="s">
        <v>1801</v>
      </c>
      <c r="T31" s="168" t="s">
        <v>1633</v>
      </c>
      <c r="U31" s="168" t="s">
        <v>1633</v>
      </c>
      <c r="V31" s="168" t="s">
        <v>1797</v>
      </c>
      <c r="W31" s="314" t="s">
        <v>1649</v>
      </c>
      <c r="X31" s="317" t="s">
        <v>855</v>
      </c>
      <c r="Y31" s="315"/>
    </row>
    <row r="32" spans="1:25" ht="27">
      <c r="A32" s="857"/>
      <c r="B32" s="303" t="s">
        <v>1690</v>
      </c>
      <c r="C32" s="168">
        <v>10</v>
      </c>
      <c r="D32" s="168">
        <v>90</v>
      </c>
      <c r="E32" s="168">
        <v>120</v>
      </c>
      <c r="F32" s="168">
        <v>0</v>
      </c>
      <c r="G32" s="304" t="s">
        <v>1656</v>
      </c>
      <c r="H32" s="304" t="s">
        <v>1656</v>
      </c>
      <c r="I32" s="304">
        <v>0</v>
      </c>
      <c r="J32" s="304" t="s">
        <v>1663</v>
      </c>
      <c r="K32" s="304" t="s">
        <v>1727</v>
      </c>
      <c r="L32" s="304">
        <v>1</v>
      </c>
      <c r="M32" s="304" t="s">
        <v>1717</v>
      </c>
      <c r="N32" s="304" t="s">
        <v>1717</v>
      </c>
      <c r="O32" s="304" t="s">
        <v>0</v>
      </c>
      <c r="P32" s="305" t="s">
        <v>1795</v>
      </c>
      <c r="Q32" s="168" t="s">
        <v>1783</v>
      </c>
      <c r="R32" s="168" t="s">
        <v>1794</v>
      </c>
      <c r="S32" s="168" t="s">
        <v>1794</v>
      </c>
      <c r="T32" s="168" t="s">
        <v>1783</v>
      </c>
      <c r="U32" s="168" t="s">
        <v>1783</v>
      </c>
      <c r="V32" s="168" t="s">
        <v>1794</v>
      </c>
      <c r="W32" s="314" t="s">
        <v>1802</v>
      </c>
      <c r="X32" s="317"/>
      <c r="Y32" s="315"/>
    </row>
    <row r="33" spans="1:25">
      <c r="A33" s="875" t="s">
        <v>3542</v>
      </c>
      <c r="B33" s="303" t="s">
        <v>1691</v>
      </c>
      <c r="C33" s="168">
        <v>50</v>
      </c>
      <c r="D33" s="168">
        <v>70</v>
      </c>
      <c r="E33" s="168">
        <v>60</v>
      </c>
      <c r="F33" s="168">
        <v>20</v>
      </c>
      <c r="G33" s="304" t="s">
        <v>1651</v>
      </c>
      <c r="H33" s="304" t="s">
        <v>1745</v>
      </c>
      <c r="I33" s="304">
        <v>0</v>
      </c>
      <c r="J33" s="304" t="s">
        <v>1656</v>
      </c>
      <c r="K33" s="304" t="s">
        <v>1651</v>
      </c>
      <c r="L33" s="304">
        <v>1</v>
      </c>
      <c r="M33" s="304" t="s">
        <v>1727</v>
      </c>
      <c r="N33" s="304" t="s">
        <v>1660</v>
      </c>
      <c r="O33" s="304">
        <v>2</v>
      </c>
      <c r="P33" s="168" t="s">
        <v>1803</v>
      </c>
      <c r="Q33" s="168" t="s">
        <v>1803</v>
      </c>
      <c r="R33" s="168" t="s">
        <v>1803</v>
      </c>
      <c r="S33" s="168" t="s">
        <v>1633</v>
      </c>
      <c r="T33" s="305" t="s">
        <v>1804</v>
      </c>
      <c r="U33" s="305" t="s">
        <v>1804</v>
      </c>
      <c r="V33" s="305" t="s">
        <v>1804</v>
      </c>
      <c r="W33" s="314" t="s">
        <v>1649</v>
      </c>
      <c r="X33" s="317" t="s">
        <v>915</v>
      </c>
      <c r="Y33" s="315" t="s">
        <v>1856</v>
      </c>
    </row>
    <row r="34" spans="1:25" ht="27">
      <c r="A34" s="857"/>
      <c r="B34" s="303" t="s">
        <v>1692</v>
      </c>
      <c r="C34" s="168">
        <v>60</v>
      </c>
      <c r="D34" s="168">
        <v>90</v>
      </c>
      <c r="E34" s="168">
        <v>60</v>
      </c>
      <c r="F34" s="168">
        <v>20</v>
      </c>
      <c r="G34" s="304" t="s">
        <v>1651</v>
      </c>
      <c r="H34" s="304" t="s">
        <v>1745</v>
      </c>
      <c r="I34" s="304">
        <v>0</v>
      </c>
      <c r="J34" s="304" t="s">
        <v>1727</v>
      </c>
      <c r="K34" s="304" t="s">
        <v>1746</v>
      </c>
      <c r="L34" s="304">
        <v>1</v>
      </c>
      <c r="M34" s="304" t="s">
        <v>1725</v>
      </c>
      <c r="N34" s="304" t="s">
        <v>1657</v>
      </c>
      <c r="O34" s="304">
        <v>2</v>
      </c>
      <c r="P34" s="168" t="s">
        <v>1633</v>
      </c>
      <c r="Q34" s="168" t="s">
        <v>1633</v>
      </c>
      <c r="R34" s="168" t="s">
        <v>1633</v>
      </c>
      <c r="S34" s="168" t="s">
        <v>1633</v>
      </c>
      <c r="T34" s="168" t="s">
        <v>1805</v>
      </c>
      <c r="U34" s="168" t="s">
        <v>1805</v>
      </c>
      <c r="V34" s="168" t="s">
        <v>1805</v>
      </c>
      <c r="W34" s="316" t="s">
        <v>3598</v>
      </c>
      <c r="X34" s="318" t="s">
        <v>1806</v>
      </c>
      <c r="Y34" s="315"/>
    </row>
    <row r="35" spans="1:25">
      <c r="A35" s="857"/>
      <c r="B35" s="303" t="s">
        <v>1693</v>
      </c>
      <c r="C35" s="168">
        <v>70</v>
      </c>
      <c r="D35" s="168">
        <v>100</v>
      </c>
      <c r="E35" s="168">
        <v>70</v>
      </c>
      <c r="F35" s="168">
        <v>20</v>
      </c>
      <c r="G35" s="304" t="s">
        <v>1651</v>
      </c>
      <c r="H35" s="304" t="s">
        <v>1651</v>
      </c>
      <c r="I35" s="304">
        <v>0</v>
      </c>
      <c r="J35" s="304" t="s">
        <v>1656</v>
      </c>
      <c r="K35" s="304" t="s">
        <v>1651</v>
      </c>
      <c r="L35" s="304">
        <v>1</v>
      </c>
      <c r="M35" s="304" t="s">
        <v>1727</v>
      </c>
      <c r="N35" s="304" t="s">
        <v>1657</v>
      </c>
      <c r="O35" s="304">
        <v>2</v>
      </c>
      <c r="P35" s="168" t="s">
        <v>1632</v>
      </c>
      <c r="Q35" s="168" t="s">
        <v>1632</v>
      </c>
      <c r="R35" s="168" t="s">
        <v>1632</v>
      </c>
      <c r="S35" s="168" t="s">
        <v>1633</v>
      </c>
      <c r="T35" s="168" t="s">
        <v>1633</v>
      </c>
      <c r="U35" s="168" t="s">
        <v>1632</v>
      </c>
      <c r="V35" s="168" t="s">
        <v>1632</v>
      </c>
      <c r="W35" s="314" t="s">
        <v>1649</v>
      </c>
      <c r="X35" s="317" t="s">
        <v>1807</v>
      </c>
      <c r="Y35" s="315"/>
    </row>
    <row r="36" spans="1:25" ht="27">
      <c r="A36" s="857"/>
      <c r="B36" s="303" t="s">
        <v>1694</v>
      </c>
      <c r="C36" s="168">
        <v>80</v>
      </c>
      <c r="D36" s="168">
        <v>120</v>
      </c>
      <c r="E36" s="168">
        <v>80</v>
      </c>
      <c r="F36" s="168">
        <v>20</v>
      </c>
      <c r="G36" s="304" t="s">
        <v>1656</v>
      </c>
      <c r="H36" s="304" t="s">
        <v>1651</v>
      </c>
      <c r="I36" s="304">
        <v>0</v>
      </c>
      <c r="J36" s="304" t="s">
        <v>1725</v>
      </c>
      <c r="K36" s="304" t="s">
        <v>1660</v>
      </c>
      <c r="L36" s="304">
        <v>1</v>
      </c>
      <c r="M36" s="304" t="s">
        <v>1747</v>
      </c>
      <c r="N36" s="304" t="s">
        <v>1748</v>
      </c>
      <c r="O36" s="304">
        <v>3</v>
      </c>
      <c r="P36" s="305" t="s">
        <v>1808</v>
      </c>
      <c r="Q36" s="305" t="s">
        <v>1808</v>
      </c>
      <c r="R36" s="305" t="s">
        <v>1808</v>
      </c>
      <c r="S36" s="305" t="s">
        <v>1808</v>
      </c>
      <c r="T36" s="305" t="s">
        <v>1808</v>
      </c>
      <c r="U36" s="305" t="s">
        <v>1808</v>
      </c>
      <c r="V36" s="305" t="s">
        <v>1808</v>
      </c>
      <c r="W36" s="314" t="s">
        <v>1649</v>
      </c>
      <c r="X36" s="317" t="s">
        <v>848</v>
      </c>
      <c r="Y36" s="315"/>
    </row>
    <row r="37" spans="1:25">
      <c r="A37" s="857"/>
      <c r="B37" s="303" t="s">
        <v>1695</v>
      </c>
      <c r="C37" s="168">
        <v>100</v>
      </c>
      <c r="D37" s="168">
        <v>150</v>
      </c>
      <c r="E37" s="168">
        <v>90</v>
      </c>
      <c r="F37" s="168">
        <v>30</v>
      </c>
      <c r="G37" s="304" t="s">
        <v>1663</v>
      </c>
      <c r="H37" s="304" t="s">
        <v>1727</v>
      </c>
      <c r="I37" s="304">
        <v>0</v>
      </c>
      <c r="J37" s="304" t="s">
        <v>1749</v>
      </c>
      <c r="K37" s="304" t="s">
        <v>1750</v>
      </c>
      <c r="L37" s="304">
        <v>1</v>
      </c>
      <c r="M37" s="304" t="s">
        <v>1717</v>
      </c>
      <c r="N37" s="304" t="s">
        <v>1717</v>
      </c>
      <c r="O37" s="304" t="s">
        <v>0</v>
      </c>
      <c r="P37" s="168" t="s">
        <v>1633</v>
      </c>
      <c r="Q37" s="168" t="s">
        <v>1633</v>
      </c>
      <c r="R37" s="589" t="s">
        <v>3400</v>
      </c>
      <c r="S37" s="168" t="s">
        <v>1809</v>
      </c>
      <c r="T37" s="168" t="s">
        <v>1809</v>
      </c>
      <c r="U37" s="168" t="s">
        <v>1633</v>
      </c>
      <c r="V37" s="168" t="s">
        <v>1633</v>
      </c>
      <c r="W37" s="314" t="s">
        <v>1649</v>
      </c>
      <c r="X37" s="317"/>
      <c r="Y37" s="315"/>
    </row>
    <row r="38" spans="1:25" ht="27">
      <c r="A38" s="857"/>
      <c r="B38" s="303" t="s">
        <v>3543</v>
      </c>
      <c r="C38" s="723">
        <v>120</v>
      </c>
      <c r="D38" s="723">
        <v>180</v>
      </c>
      <c r="E38" s="723">
        <v>120</v>
      </c>
      <c r="F38" s="723">
        <v>40</v>
      </c>
      <c r="G38" s="304" t="s">
        <v>3533</v>
      </c>
      <c r="H38" s="304" t="s">
        <v>3544</v>
      </c>
      <c r="I38" s="304" t="s">
        <v>3539</v>
      </c>
      <c r="J38" s="304" t="s">
        <v>3545</v>
      </c>
      <c r="K38" s="304" t="s">
        <v>3546</v>
      </c>
      <c r="L38" s="304" t="s">
        <v>3547</v>
      </c>
      <c r="M38" s="304" t="s">
        <v>1717</v>
      </c>
      <c r="N38" s="304" t="s">
        <v>1717</v>
      </c>
      <c r="O38" s="304" t="s">
        <v>0</v>
      </c>
      <c r="P38" s="723" t="s">
        <v>3548</v>
      </c>
      <c r="Q38" s="723" t="s">
        <v>2984</v>
      </c>
      <c r="R38" s="723" t="s">
        <v>2984</v>
      </c>
      <c r="S38" s="723" t="s">
        <v>3549</v>
      </c>
      <c r="T38" s="723" t="s">
        <v>3549</v>
      </c>
      <c r="U38" s="723" t="s">
        <v>3549</v>
      </c>
      <c r="V38" s="721" t="s">
        <v>3550</v>
      </c>
      <c r="W38" s="316" t="s">
        <v>3575</v>
      </c>
      <c r="X38" s="317"/>
      <c r="Y38" s="315"/>
    </row>
    <row r="39" spans="1:25" ht="40.5">
      <c r="A39" s="875" t="s">
        <v>3554</v>
      </c>
      <c r="B39" s="303" t="s">
        <v>809</v>
      </c>
      <c r="C39" s="723">
        <v>70</v>
      </c>
      <c r="D39" s="723">
        <v>50</v>
      </c>
      <c r="E39" s="723">
        <v>0</v>
      </c>
      <c r="F39" s="723">
        <v>170</v>
      </c>
      <c r="G39" s="304" t="s">
        <v>1746</v>
      </c>
      <c r="H39" s="304" t="s">
        <v>1651</v>
      </c>
      <c r="I39" s="304" t="s">
        <v>1655</v>
      </c>
      <c r="J39" s="304" t="s">
        <v>1660</v>
      </c>
      <c r="K39" s="304" t="s">
        <v>1746</v>
      </c>
      <c r="L39" s="304" t="s">
        <v>1655</v>
      </c>
      <c r="M39" s="304" t="s">
        <v>1657</v>
      </c>
      <c r="N39" s="304" t="s">
        <v>1660</v>
      </c>
      <c r="O39" s="304" t="s">
        <v>1658</v>
      </c>
      <c r="P39" s="723" t="s">
        <v>3571</v>
      </c>
      <c r="Q39" s="723" t="s">
        <v>3571</v>
      </c>
      <c r="R39" s="723" t="s">
        <v>3571</v>
      </c>
      <c r="S39" s="723" t="s">
        <v>3571</v>
      </c>
      <c r="T39" s="723" t="s">
        <v>3571</v>
      </c>
      <c r="U39" s="723" t="s">
        <v>3571</v>
      </c>
      <c r="V39" s="723" t="s">
        <v>3571</v>
      </c>
      <c r="W39" s="316" t="s">
        <v>3574</v>
      </c>
      <c r="X39" s="317" t="s">
        <v>3566</v>
      </c>
      <c r="Y39" s="315"/>
    </row>
    <row r="40" spans="1:25" ht="27">
      <c r="A40" s="875"/>
      <c r="B40" s="303" t="s">
        <v>3576</v>
      </c>
      <c r="C40" s="723">
        <v>100</v>
      </c>
      <c r="D40" s="723">
        <v>80</v>
      </c>
      <c r="E40" s="723">
        <v>0</v>
      </c>
      <c r="F40" s="723">
        <v>250</v>
      </c>
      <c r="G40" s="304" t="s">
        <v>1660</v>
      </c>
      <c r="H40" s="304" t="s">
        <v>1656</v>
      </c>
      <c r="I40" s="304" t="s">
        <v>1655</v>
      </c>
      <c r="J40" s="304" t="s">
        <v>1727</v>
      </c>
      <c r="K40" s="304" t="s">
        <v>1660</v>
      </c>
      <c r="L40" s="304" t="s">
        <v>1658</v>
      </c>
      <c r="M40" s="304" t="s">
        <v>1665</v>
      </c>
      <c r="N40" s="304" t="s">
        <v>1727</v>
      </c>
      <c r="O40" s="304" t="s">
        <v>1658</v>
      </c>
      <c r="P40" s="723" t="s">
        <v>3573</v>
      </c>
      <c r="Q40" s="723" t="s">
        <v>3573</v>
      </c>
      <c r="R40" s="723" t="s">
        <v>3573</v>
      </c>
      <c r="S40" s="723" t="s">
        <v>2984</v>
      </c>
      <c r="T40" s="723" t="s">
        <v>3572</v>
      </c>
      <c r="U40" s="723" t="s">
        <v>3572</v>
      </c>
      <c r="V40" s="723" t="s">
        <v>3572</v>
      </c>
      <c r="W40" s="316" t="s">
        <v>3599</v>
      </c>
      <c r="X40" s="317" t="s">
        <v>3567</v>
      </c>
      <c r="Y40" s="315"/>
    </row>
    <row r="41" spans="1:25" ht="27">
      <c r="A41" s="875"/>
      <c r="B41" s="303" t="s">
        <v>886</v>
      </c>
      <c r="C41" s="723">
        <v>100</v>
      </c>
      <c r="D41" s="723">
        <v>80</v>
      </c>
      <c r="E41" s="723">
        <v>0</v>
      </c>
      <c r="F41" s="723">
        <v>250</v>
      </c>
      <c r="G41" s="304" t="s">
        <v>1660</v>
      </c>
      <c r="H41" s="304" t="s">
        <v>1656</v>
      </c>
      <c r="I41" s="304" t="s">
        <v>1658</v>
      </c>
      <c r="J41" s="304" t="s">
        <v>1727</v>
      </c>
      <c r="K41" s="304" t="s">
        <v>1724</v>
      </c>
      <c r="L41" s="304" t="s">
        <v>1901</v>
      </c>
      <c r="M41" s="304" t="s">
        <v>1665</v>
      </c>
      <c r="N41" s="304" t="s">
        <v>1727</v>
      </c>
      <c r="O41" s="304" t="s">
        <v>1901</v>
      </c>
      <c r="P41" s="723" t="s">
        <v>3573</v>
      </c>
      <c r="Q41" s="723" t="s">
        <v>3573</v>
      </c>
      <c r="R41" s="723" t="s">
        <v>3573</v>
      </c>
      <c r="S41" s="723" t="s">
        <v>2984</v>
      </c>
      <c r="T41" s="723" t="s">
        <v>3572</v>
      </c>
      <c r="U41" s="723" t="s">
        <v>3572</v>
      </c>
      <c r="V41" s="723" t="s">
        <v>3572</v>
      </c>
      <c r="W41" s="316" t="s">
        <v>3600</v>
      </c>
      <c r="X41" s="317" t="s">
        <v>3568</v>
      </c>
      <c r="Y41" s="315"/>
    </row>
    <row r="42" spans="1:25" ht="27">
      <c r="A42" s="875"/>
      <c r="B42" s="303" t="s">
        <v>3435</v>
      </c>
      <c r="C42" s="723">
        <v>90</v>
      </c>
      <c r="D42" s="723">
        <v>100</v>
      </c>
      <c r="E42" s="723">
        <v>0</v>
      </c>
      <c r="F42" s="723">
        <v>260</v>
      </c>
      <c r="G42" s="304" t="s">
        <v>1727</v>
      </c>
      <c r="H42" s="304" t="s">
        <v>1656</v>
      </c>
      <c r="I42" s="304" t="s">
        <v>1655</v>
      </c>
      <c r="J42" s="304" t="s">
        <v>1723</v>
      </c>
      <c r="K42" s="304" t="s">
        <v>1663</v>
      </c>
      <c r="L42" s="304" t="s">
        <v>1658</v>
      </c>
      <c r="M42" s="304" t="s">
        <v>1664</v>
      </c>
      <c r="N42" s="304" t="s">
        <v>1723</v>
      </c>
      <c r="O42" s="304" t="s">
        <v>1655</v>
      </c>
      <c r="P42" s="723" t="s">
        <v>3572</v>
      </c>
      <c r="Q42" s="723" t="s">
        <v>3572</v>
      </c>
      <c r="R42" s="723" t="s">
        <v>2984</v>
      </c>
      <c r="S42" s="723" t="s">
        <v>3573</v>
      </c>
      <c r="T42" s="723" t="s">
        <v>3573</v>
      </c>
      <c r="U42" s="723" t="s">
        <v>2984</v>
      </c>
      <c r="V42" s="723" t="s">
        <v>2984</v>
      </c>
      <c r="W42" s="316" t="s">
        <v>3616</v>
      </c>
      <c r="X42" s="317" t="s">
        <v>3569</v>
      </c>
      <c r="Y42" s="315"/>
    </row>
    <row r="43" spans="1:25" ht="27">
      <c r="A43" s="875"/>
      <c r="B43" s="303" t="s">
        <v>3436</v>
      </c>
      <c r="C43" s="723">
        <v>90</v>
      </c>
      <c r="D43" s="723">
        <v>100</v>
      </c>
      <c r="E43" s="723">
        <v>0</v>
      </c>
      <c r="F43" s="723">
        <v>260</v>
      </c>
      <c r="G43" s="304" t="s">
        <v>1727</v>
      </c>
      <c r="H43" s="304" t="s">
        <v>1656</v>
      </c>
      <c r="I43" s="304" t="s">
        <v>1658</v>
      </c>
      <c r="J43" s="304" t="s">
        <v>1723</v>
      </c>
      <c r="K43" s="304" t="s">
        <v>1727</v>
      </c>
      <c r="L43" s="304" t="s">
        <v>1901</v>
      </c>
      <c r="M43" s="304" t="s">
        <v>1664</v>
      </c>
      <c r="N43" s="304" t="s">
        <v>1723</v>
      </c>
      <c r="O43" s="304" t="s">
        <v>1658</v>
      </c>
      <c r="P43" s="723" t="s">
        <v>3572</v>
      </c>
      <c r="Q43" s="723" t="s">
        <v>3572</v>
      </c>
      <c r="R43" s="723" t="s">
        <v>2984</v>
      </c>
      <c r="S43" s="723" t="s">
        <v>3573</v>
      </c>
      <c r="T43" s="723" t="s">
        <v>3573</v>
      </c>
      <c r="U43" s="723" t="s">
        <v>2984</v>
      </c>
      <c r="V43" s="723" t="s">
        <v>2984</v>
      </c>
      <c r="W43" s="316" t="s">
        <v>3601</v>
      </c>
      <c r="X43" s="317" t="s">
        <v>3570</v>
      </c>
      <c r="Y43" s="315"/>
    </row>
    <row r="44" spans="1:25" ht="14.25" customHeight="1">
      <c r="A44" s="875"/>
      <c r="B44" s="303" t="s">
        <v>3578</v>
      </c>
      <c r="C44" s="723">
        <v>120</v>
      </c>
      <c r="D44" s="723">
        <v>120</v>
      </c>
      <c r="E44" s="723">
        <v>0</v>
      </c>
      <c r="F44" s="723">
        <v>280</v>
      </c>
      <c r="G44" s="304" t="s">
        <v>1727</v>
      </c>
      <c r="H44" s="304" t="s">
        <v>1663</v>
      </c>
      <c r="I44" s="304" t="s">
        <v>1655</v>
      </c>
      <c r="J44" s="304" t="s">
        <v>3565</v>
      </c>
      <c r="K44" s="304" t="s">
        <v>1727</v>
      </c>
      <c r="L44" s="304" t="s">
        <v>1658</v>
      </c>
      <c r="M44" s="304" t="s">
        <v>1717</v>
      </c>
      <c r="N44" s="304" t="s">
        <v>1717</v>
      </c>
      <c r="O44" s="304" t="s">
        <v>0</v>
      </c>
      <c r="P44" s="723" t="s">
        <v>3560</v>
      </c>
      <c r="Q44" s="723" t="s">
        <v>3560</v>
      </c>
      <c r="R44" s="723" t="s">
        <v>2984</v>
      </c>
      <c r="S44" s="723" t="s">
        <v>3560</v>
      </c>
      <c r="T44" s="723" t="s">
        <v>338</v>
      </c>
      <c r="U44" s="723" t="s">
        <v>338</v>
      </c>
      <c r="V44" s="721" t="s">
        <v>3561</v>
      </c>
      <c r="W44" s="316" t="s">
        <v>3577</v>
      </c>
      <c r="X44" s="317"/>
      <c r="Y44" s="315"/>
    </row>
    <row r="45" spans="1:25">
      <c r="A45" s="875"/>
      <c r="B45" s="303" t="s">
        <v>942</v>
      </c>
      <c r="C45" s="723">
        <v>120</v>
      </c>
      <c r="D45" s="723">
        <v>120</v>
      </c>
      <c r="E45" s="723">
        <v>0</v>
      </c>
      <c r="F45" s="723">
        <v>280</v>
      </c>
      <c r="G45" s="304" t="s">
        <v>1723</v>
      </c>
      <c r="H45" s="304" t="s">
        <v>1727</v>
      </c>
      <c r="I45" s="304" t="s">
        <v>1658</v>
      </c>
      <c r="J45" s="304" t="s">
        <v>1749</v>
      </c>
      <c r="K45" s="304" t="s">
        <v>1723</v>
      </c>
      <c r="L45" s="304" t="s">
        <v>1901</v>
      </c>
      <c r="M45" s="304" t="s">
        <v>1717</v>
      </c>
      <c r="N45" s="304" t="s">
        <v>1717</v>
      </c>
      <c r="O45" s="304" t="s">
        <v>0</v>
      </c>
      <c r="P45" s="723" t="s">
        <v>3560</v>
      </c>
      <c r="Q45" s="723" t="s">
        <v>3560</v>
      </c>
      <c r="R45" s="723" t="s">
        <v>2984</v>
      </c>
      <c r="S45" s="723" t="s">
        <v>3560</v>
      </c>
      <c r="T45" s="723" t="s">
        <v>338</v>
      </c>
      <c r="U45" s="723" t="s">
        <v>338</v>
      </c>
      <c r="V45" s="721" t="s">
        <v>3561</v>
      </c>
      <c r="W45" s="316" t="s">
        <v>3578</v>
      </c>
      <c r="X45" s="317"/>
      <c r="Y45" s="315"/>
    </row>
    <row r="46" spans="1:25" ht="27">
      <c r="A46" s="875"/>
      <c r="B46" s="303" t="s">
        <v>899</v>
      </c>
      <c r="C46" s="723">
        <v>120</v>
      </c>
      <c r="D46" s="723">
        <v>120</v>
      </c>
      <c r="E46" s="723">
        <v>0</v>
      </c>
      <c r="F46" s="723">
        <v>280</v>
      </c>
      <c r="G46" s="304" t="s">
        <v>1723</v>
      </c>
      <c r="H46" s="304" t="s">
        <v>1727</v>
      </c>
      <c r="I46" s="304" t="s">
        <v>1658</v>
      </c>
      <c r="J46" s="304" t="s">
        <v>1749</v>
      </c>
      <c r="K46" s="304" t="s">
        <v>1723</v>
      </c>
      <c r="L46" s="304" t="s">
        <v>1658</v>
      </c>
      <c r="M46" s="304" t="s">
        <v>1717</v>
      </c>
      <c r="N46" s="304" t="s">
        <v>1717</v>
      </c>
      <c r="O46" s="304" t="s">
        <v>0</v>
      </c>
      <c r="P46" s="723" t="s">
        <v>3579</v>
      </c>
      <c r="Q46" s="723" t="s">
        <v>3579</v>
      </c>
      <c r="R46" s="723" t="s">
        <v>3579</v>
      </c>
      <c r="S46" s="721" t="s">
        <v>3580</v>
      </c>
      <c r="T46" s="721" t="s">
        <v>3580</v>
      </c>
      <c r="U46" s="721" t="s">
        <v>3580</v>
      </c>
      <c r="V46" s="721" t="s">
        <v>3580</v>
      </c>
      <c r="W46" s="316" t="s">
        <v>3581</v>
      </c>
      <c r="X46" s="317"/>
      <c r="Y46" s="315"/>
    </row>
    <row r="47" spans="1:25">
      <c r="A47" s="875"/>
      <c r="B47" s="303" t="s">
        <v>943</v>
      </c>
      <c r="C47" s="723">
        <v>120</v>
      </c>
      <c r="D47" s="723">
        <v>120</v>
      </c>
      <c r="E47" s="723">
        <v>0</v>
      </c>
      <c r="F47" s="723">
        <v>280</v>
      </c>
      <c r="G47" s="304" t="s">
        <v>1723</v>
      </c>
      <c r="H47" s="304" t="s">
        <v>1727</v>
      </c>
      <c r="I47" s="304" t="s">
        <v>1658</v>
      </c>
      <c r="J47" s="304" t="s">
        <v>1749</v>
      </c>
      <c r="K47" s="304" t="s">
        <v>1723</v>
      </c>
      <c r="L47" s="304" t="s">
        <v>1901</v>
      </c>
      <c r="M47" s="304" t="s">
        <v>1717</v>
      </c>
      <c r="N47" s="304" t="s">
        <v>1717</v>
      </c>
      <c r="O47" s="304" t="s">
        <v>0</v>
      </c>
      <c r="P47" s="723" t="s">
        <v>2984</v>
      </c>
      <c r="Q47" s="723" t="s">
        <v>2984</v>
      </c>
      <c r="R47" s="723" t="s">
        <v>3560</v>
      </c>
      <c r="S47" s="723" t="s">
        <v>2984</v>
      </c>
      <c r="T47" s="723" t="s">
        <v>3560</v>
      </c>
      <c r="U47" s="723" t="s">
        <v>2984</v>
      </c>
      <c r="V47" s="723" t="s">
        <v>2984</v>
      </c>
      <c r="W47" s="316" t="s">
        <v>3578</v>
      </c>
      <c r="X47" s="317"/>
      <c r="Y47" s="315"/>
    </row>
    <row r="48" spans="1:25">
      <c r="A48" s="875"/>
      <c r="B48" s="303" t="s">
        <v>946</v>
      </c>
      <c r="C48" s="723">
        <v>120</v>
      </c>
      <c r="D48" s="723">
        <v>120</v>
      </c>
      <c r="E48" s="723">
        <v>0</v>
      </c>
      <c r="F48" s="723">
        <v>280</v>
      </c>
      <c r="G48" s="304" t="s">
        <v>1723</v>
      </c>
      <c r="H48" s="304" t="s">
        <v>1727</v>
      </c>
      <c r="I48" s="304" t="s">
        <v>1658</v>
      </c>
      <c r="J48" s="304" t="s">
        <v>1749</v>
      </c>
      <c r="K48" s="304" t="s">
        <v>1723</v>
      </c>
      <c r="L48" s="304" t="s">
        <v>1901</v>
      </c>
      <c r="M48" s="304" t="s">
        <v>1717</v>
      </c>
      <c r="N48" s="304" t="s">
        <v>1717</v>
      </c>
      <c r="O48" s="304" t="s">
        <v>0</v>
      </c>
      <c r="P48" s="723" t="s">
        <v>2984</v>
      </c>
      <c r="Q48" s="723" t="s">
        <v>2984</v>
      </c>
      <c r="R48" s="723" t="s">
        <v>2984</v>
      </c>
      <c r="S48" s="723" t="s">
        <v>2984</v>
      </c>
      <c r="T48" s="723" t="s">
        <v>2984</v>
      </c>
      <c r="U48" s="723" t="s">
        <v>3560</v>
      </c>
      <c r="V48" s="723" t="s">
        <v>3560</v>
      </c>
      <c r="W48" s="316" t="s">
        <v>3578</v>
      </c>
      <c r="X48" s="317"/>
      <c r="Y48" s="315"/>
    </row>
    <row r="49" spans="1:25">
      <c r="A49" s="875"/>
      <c r="B49" s="303" t="s">
        <v>947</v>
      </c>
      <c r="C49" s="723">
        <v>120</v>
      </c>
      <c r="D49" s="723">
        <v>120</v>
      </c>
      <c r="E49" s="723">
        <v>0</v>
      </c>
      <c r="F49" s="723">
        <v>280</v>
      </c>
      <c r="G49" s="304" t="s">
        <v>1723</v>
      </c>
      <c r="H49" s="304" t="s">
        <v>1727</v>
      </c>
      <c r="I49" s="304" t="s">
        <v>1658</v>
      </c>
      <c r="J49" s="304" t="s">
        <v>1749</v>
      </c>
      <c r="K49" s="304" t="s">
        <v>1723</v>
      </c>
      <c r="L49" s="304" t="s">
        <v>1901</v>
      </c>
      <c r="M49" s="304" t="s">
        <v>1717</v>
      </c>
      <c r="N49" s="304" t="s">
        <v>1717</v>
      </c>
      <c r="O49" s="304" t="s">
        <v>0</v>
      </c>
      <c r="P49" s="723" t="s">
        <v>2984</v>
      </c>
      <c r="Q49" s="723" t="s">
        <v>2984</v>
      </c>
      <c r="R49" s="723" t="s">
        <v>2984</v>
      </c>
      <c r="S49" s="723" t="s">
        <v>2984</v>
      </c>
      <c r="T49" s="723" t="s">
        <v>2984</v>
      </c>
      <c r="U49" s="723" t="s">
        <v>3560</v>
      </c>
      <c r="V49" s="723" t="s">
        <v>3560</v>
      </c>
      <c r="W49" s="316" t="s">
        <v>3578</v>
      </c>
      <c r="X49" s="317"/>
      <c r="Y49" s="315"/>
    </row>
    <row r="50" spans="1:25" ht="27">
      <c r="A50" s="875" t="s">
        <v>3564</v>
      </c>
      <c r="B50" s="303" t="s">
        <v>3555</v>
      </c>
      <c r="C50" s="723">
        <v>120</v>
      </c>
      <c r="D50" s="723">
        <v>120</v>
      </c>
      <c r="E50" s="723">
        <v>0</v>
      </c>
      <c r="F50" s="723">
        <v>280</v>
      </c>
      <c r="G50" s="304" t="s">
        <v>3557</v>
      </c>
      <c r="H50" s="304" t="s">
        <v>3558</v>
      </c>
      <c r="I50" s="304" t="s">
        <v>3539</v>
      </c>
      <c r="J50" s="304" t="s">
        <v>3559</v>
      </c>
      <c r="K50" s="304" t="s">
        <v>3557</v>
      </c>
      <c r="L50" s="304" t="s">
        <v>3539</v>
      </c>
      <c r="M50" s="304" t="s">
        <v>1717</v>
      </c>
      <c r="N50" s="304" t="s">
        <v>1717</v>
      </c>
      <c r="O50" s="304" t="s">
        <v>0</v>
      </c>
      <c r="P50" s="721" t="s">
        <v>3563</v>
      </c>
      <c r="Q50" s="723" t="s">
        <v>3561</v>
      </c>
      <c r="R50" s="723" t="s">
        <v>2984</v>
      </c>
      <c r="S50" s="723" t="s">
        <v>2984</v>
      </c>
      <c r="T50" s="723" t="s">
        <v>2984</v>
      </c>
      <c r="U50" s="723" t="s">
        <v>3562</v>
      </c>
      <c r="V50" s="721" t="s">
        <v>3562</v>
      </c>
      <c r="W50" s="316" t="s">
        <v>3604</v>
      </c>
      <c r="X50" s="317"/>
      <c r="Y50" s="315"/>
    </row>
    <row r="51" spans="1:25" ht="27">
      <c r="A51" s="857"/>
      <c r="B51" s="303" t="s">
        <v>3556</v>
      </c>
      <c r="C51" s="723">
        <v>120</v>
      </c>
      <c r="D51" s="723">
        <v>120</v>
      </c>
      <c r="E51" s="723">
        <v>0</v>
      </c>
      <c r="F51" s="723">
        <v>280</v>
      </c>
      <c r="G51" s="304" t="s">
        <v>3557</v>
      </c>
      <c r="H51" s="304" t="s">
        <v>3558</v>
      </c>
      <c r="I51" s="304" t="s">
        <v>3539</v>
      </c>
      <c r="J51" s="304" t="s">
        <v>3559</v>
      </c>
      <c r="K51" s="304" t="s">
        <v>3557</v>
      </c>
      <c r="L51" s="304" t="s">
        <v>3539</v>
      </c>
      <c r="M51" s="304" t="s">
        <v>1717</v>
      </c>
      <c r="N51" s="304" t="s">
        <v>1717</v>
      </c>
      <c r="O51" s="304" t="s">
        <v>0</v>
      </c>
      <c r="P51" s="723" t="s">
        <v>2984</v>
      </c>
      <c r="Q51" s="723" t="s">
        <v>2984</v>
      </c>
      <c r="R51" s="723" t="s">
        <v>3560</v>
      </c>
      <c r="S51" s="723" t="s">
        <v>2984</v>
      </c>
      <c r="T51" s="723" t="s">
        <v>3560</v>
      </c>
      <c r="U51" s="723" t="s">
        <v>2984</v>
      </c>
      <c r="V51" s="723" t="s">
        <v>2984</v>
      </c>
      <c r="W51" s="316" t="s">
        <v>3604</v>
      </c>
      <c r="X51" s="317"/>
      <c r="Y51" s="315"/>
    </row>
    <row r="52" spans="1:25" ht="40.5">
      <c r="A52" s="857" t="s">
        <v>3552</v>
      </c>
      <c r="B52" s="466" t="s">
        <v>1810</v>
      </c>
      <c r="C52" s="168">
        <v>90</v>
      </c>
      <c r="D52" s="168">
        <v>20</v>
      </c>
      <c r="E52" s="168">
        <v>0</v>
      </c>
      <c r="F52" s="168">
        <v>300</v>
      </c>
      <c r="G52" s="304" t="s">
        <v>1723</v>
      </c>
      <c r="H52" s="304" t="s">
        <v>1656</v>
      </c>
      <c r="I52" s="304" t="s">
        <v>1655</v>
      </c>
      <c r="J52" s="304" t="s">
        <v>1664</v>
      </c>
      <c r="K52" s="304" t="s">
        <v>1727</v>
      </c>
      <c r="L52" s="304" t="s">
        <v>1658</v>
      </c>
      <c r="M52" s="304" t="s">
        <v>1900</v>
      </c>
      <c r="N52" s="304" t="s">
        <v>1747</v>
      </c>
      <c r="O52" s="304" t="s">
        <v>1901</v>
      </c>
      <c r="P52" s="464" t="s">
        <v>2983</v>
      </c>
      <c r="Q52" s="168" t="s">
        <v>1811</v>
      </c>
      <c r="R52" s="168" t="s">
        <v>1811</v>
      </c>
      <c r="S52" s="168" t="s">
        <v>2981</v>
      </c>
      <c r="T52" s="464" t="s">
        <v>2982</v>
      </c>
      <c r="U52" s="464" t="s">
        <v>1902</v>
      </c>
      <c r="V52" s="464" t="s">
        <v>1902</v>
      </c>
      <c r="W52" s="316" t="s">
        <v>3605</v>
      </c>
      <c r="X52" s="318" t="s">
        <v>1899</v>
      </c>
      <c r="Y52" s="315"/>
    </row>
    <row r="53" spans="1:25" ht="27">
      <c r="A53" s="857"/>
      <c r="B53" s="303" t="s">
        <v>1696</v>
      </c>
      <c r="C53" s="168">
        <v>90</v>
      </c>
      <c r="D53" s="168">
        <v>40</v>
      </c>
      <c r="E53" s="168">
        <v>0</v>
      </c>
      <c r="F53" s="168">
        <v>270</v>
      </c>
      <c r="G53" s="304" t="s">
        <v>1723</v>
      </c>
      <c r="H53" s="304" t="s">
        <v>1727</v>
      </c>
      <c r="I53" s="304">
        <v>1</v>
      </c>
      <c r="J53" s="304" t="s">
        <v>1730</v>
      </c>
      <c r="K53" s="304" t="s">
        <v>1665</v>
      </c>
      <c r="L53" s="304">
        <v>1</v>
      </c>
      <c r="M53" s="304" t="s">
        <v>1717</v>
      </c>
      <c r="N53" s="304" t="s">
        <v>1717</v>
      </c>
      <c r="O53" s="304" t="s">
        <v>0</v>
      </c>
      <c r="P53" s="168" t="s">
        <v>1811</v>
      </c>
      <c r="Q53" s="168" t="s">
        <v>1811</v>
      </c>
      <c r="R53" s="168" t="s">
        <v>1811</v>
      </c>
      <c r="S53" s="168" t="s">
        <v>1811</v>
      </c>
      <c r="T53" s="168" t="s">
        <v>1790</v>
      </c>
      <c r="U53" s="168" t="s">
        <v>1790</v>
      </c>
      <c r="V53" s="305" t="s">
        <v>1812</v>
      </c>
      <c r="W53" s="316" t="s">
        <v>3606</v>
      </c>
      <c r="X53" s="318"/>
      <c r="Y53" s="315"/>
    </row>
    <row r="54" spans="1:25" ht="40.5">
      <c r="A54" s="857"/>
      <c r="B54" s="303" t="s">
        <v>1697</v>
      </c>
      <c r="C54" s="168">
        <v>60</v>
      </c>
      <c r="D54" s="168">
        <v>30</v>
      </c>
      <c r="E54" s="168">
        <v>0</v>
      </c>
      <c r="F54" s="168">
        <v>180</v>
      </c>
      <c r="G54" s="304" t="s">
        <v>1727</v>
      </c>
      <c r="H54" s="304" t="s">
        <v>1651</v>
      </c>
      <c r="I54" s="304">
        <v>1</v>
      </c>
      <c r="J54" s="304" t="s">
        <v>1723</v>
      </c>
      <c r="K54" s="304" t="s">
        <v>1660</v>
      </c>
      <c r="L54" s="304">
        <v>1</v>
      </c>
      <c r="M54" s="304" t="s">
        <v>1747</v>
      </c>
      <c r="N54" s="304" t="s">
        <v>1727</v>
      </c>
      <c r="O54" s="304">
        <v>2</v>
      </c>
      <c r="P54" s="168" t="s">
        <v>1813</v>
      </c>
      <c r="Q54" s="168" t="s">
        <v>1814</v>
      </c>
      <c r="R54" s="305" t="s">
        <v>1815</v>
      </c>
      <c r="S54" s="305" t="s">
        <v>1815</v>
      </c>
      <c r="T54" s="168" t="s">
        <v>1814</v>
      </c>
      <c r="U54" s="168" t="s">
        <v>1814</v>
      </c>
      <c r="V54" s="168" t="s">
        <v>1813</v>
      </c>
      <c r="W54" s="316" t="s">
        <v>3607</v>
      </c>
      <c r="X54" s="318" t="s">
        <v>954</v>
      </c>
      <c r="Y54" s="315"/>
    </row>
    <row r="55" spans="1:25">
      <c r="A55" s="857"/>
      <c r="B55" s="303" t="s">
        <v>3165</v>
      </c>
      <c r="C55" s="586">
        <v>100</v>
      </c>
      <c r="D55" s="586">
        <v>30</v>
      </c>
      <c r="E55" s="586">
        <v>0</v>
      </c>
      <c r="F55" s="586">
        <v>480</v>
      </c>
      <c r="G55" s="304" t="s">
        <v>1665</v>
      </c>
      <c r="H55" s="304" t="s">
        <v>1663</v>
      </c>
      <c r="I55" s="304" t="s">
        <v>1655</v>
      </c>
      <c r="J55" s="304" t="s">
        <v>1749</v>
      </c>
      <c r="K55" s="304" t="s">
        <v>1725</v>
      </c>
      <c r="L55" s="304" t="s">
        <v>1658</v>
      </c>
      <c r="M55" s="304" t="s">
        <v>1717</v>
      </c>
      <c r="N55" s="304" t="s">
        <v>1717</v>
      </c>
      <c r="O55" s="304" t="s">
        <v>0</v>
      </c>
      <c r="P55" s="589" t="s">
        <v>3166</v>
      </c>
      <c r="Q55" s="686" t="s">
        <v>3166</v>
      </c>
      <c r="R55" s="687" t="s">
        <v>2984</v>
      </c>
      <c r="S55" s="687" t="s">
        <v>2984</v>
      </c>
      <c r="T55" s="686" t="s">
        <v>3166</v>
      </c>
      <c r="U55" s="586" t="s">
        <v>3166</v>
      </c>
      <c r="V55" s="586" t="s">
        <v>3166</v>
      </c>
      <c r="W55" s="316" t="s">
        <v>3167</v>
      </c>
      <c r="X55" s="318"/>
      <c r="Y55" s="315"/>
    </row>
    <row r="56" spans="1:25" ht="27">
      <c r="A56" s="875" t="s">
        <v>3553</v>
      </c>
      <c r="B56" s="303" t="s">
        <v>1698</v>
      </c>
      <c r="C56" s="168">
        <v>10</v>
      </c>
      <c r="D56" s="168">
        <v>0</v>
      </c>
      <c r="E56" s="168">
        <v>20</v>
      </c>
      <c r="F56" s="168">
        <v>30</v>
      </c>
      <c r="G56" s="304" t="s">
        <v>1731</v>
      </c>
      <c r="H56" s="304" t="s">
        <v>1656</v>
      </c>
      <c r="I56" s="304">
        <v>0</v>
      </c>
      <c r="J56" s="304" t="s">
        <v>1734</v>
      </c>
      <c r="K56" s="304" t="s">
        <v>1727</v>
      </c>
      <c r="L56" s="304">
        <v>1</v>
      </c>
      <c r="M56" s="304" t="s">
        <v>1744</v>
      </c>
      <c r="N56" s="304" t="s">
        <v>1729</v>
      </c>
      <c r="O56" s="304">
        <v>1</v>
      </c>
      <c r="P56" s="305" t="s">
        <v>1816</v>
      </c>
      <c r="Q56" s="305" t="s">
        <v>1820</v>
      </c>
      <c r="R56" s="305" t="s">
        <v>1821</v>
      </c>
      <c r="S56" s="305" t="s">
        <v>1821</v>
      </c>
      <c r="T56" s="305" t="s">
        <v>1819</v>
      </c>
      <c r="U56" s="305" t="s">
        <v>1816</v>
      </c>
      <c r="V56" s="305" t="s">
        <v>1816</v>
      </c>
      <c r="W56" s="316" t="s">
        <v>3608</v>
      </c>
      <c r="X56" s="318" t="s">
        <v>896</v>
      </c>
      <c r="Y56" s="315"/>
    </row>
    <row r="57" spans="1:25" ht="27">
      <c r="A57" s="857"/>
      <c r="B57" s="303" t="s">
        <v>1699</v>
      </c>
      <c r="C57" s="168">
        <v>10</v>
      </c>
      <c r="D57" s="168">
        <v>0</v>
      </c>
      <c r="E57" s="168">
        <v>30</v>
      </c>
      <c r="F57" s="168">
        <v>40</v>
      </c>
      <c r="G57" s="304" t="s">
        <v>1734</v>
      </c>
      <c r="H57" s="304" t="s">
        <v>1663</v>
      </c>
      <c r="I57" s="304">
        <v>1</v>
      </c>
      <c r="J57" s="304" t="s">
        <v>1743</v>
      </c>
      <c r="K57" s="304" t="s">
        <v>1725</v>
      </c>
      <c r="L57" s="304">
        <v>2</v>
      </c>
      <c r="M57" s="304" t="s">
        <v>1717</v>
      </c>
      <c r="N57" s="304" t="s">
        <v>1717</v>
      </c>
      <c r="O57" s="304" t="s">
        <v>0</v>
      </c>
      <c r="P57" s="305" t="s">
        <v>1824</v>
      </c>
      <c r="Q57" s="168" t="s">
        <v>1825</v>
      </c>
      <c r="R57" s="168" t="s">
        <v>1825</v>
      </c>
      <c r="S57" s="168" t="s">
        <v>1825</v>
      </c>
      <c r="T57" s="168" t="s">
        <v>1822</v>
      </c>
      <c r="U57" s="305" t="s">
        <v>1823</v>
      </c>
      <c r="V57" s="305" t="s">
        <v>1823</v>
      </c>
      <c r="W57" s="314" t="s">
        <v>1826</v>
      </c>
      <c r="X57" s="317"/>
      <c r="Y57" s="315"/>
    </row>
    <row r="58" spans="1:25" ht="40.5">
      <c r="A58" s="857"/>
      <c r="B58" s="303" t="s">
        <v>1700</v>
      </c>
      <c r="C58" s="168">
        <v>10</v>
      </c>
      <c r="D58" s="168">
        <v>0</v>
      </c>
      <c r="E58" s="168">
        <v>30</v>
      </c>
      <c r="F58" s="168">
        <v>30</v>
      </c>
      <c r="G58" s="304" t="s">
        <v>1731</v>
      </c>
      <c r="H58" s="304" t="s">
        <v>1656</v>
      </c>
      <c r="I58" s="304">
        <v>1</v>
      </c>
      <c r="J58" s="304" t="s">
        <v>1737</v>
      </c>
      <c r="K58" s="304" t="s">
        <v>1727</v>
      </c>
      <c r="L58" s="304">
        <v>2</v>
      </c>
      <c r="M58" s="304" t="s">
        <v>1732</v>
      </c>
      <c r="N58" s="304" t="s">
        <v>1742</v>
      </c>
      <c r="O58" s="304">
        <v>3</v>
      </c>
      <c r="P58" s="168" t="s">
        <v>1827</v>
      </c>
      <c r="Q58" s="305" t="s">
        <v>1828</v>
      </c>
      <c r="R58" s="168" t="s">
        <v>1829</v>
      </c>
      <c r="S58" s="168" t="s">
        <v>1809</v>
      </c>
      <c r="T58" s="168" t="s">
        <v>1809</v>
      </c>
      <c r="U58" s="305" t="s">
        <v>1830</v>
      </c>
      <c r="V58" s="305" t="s">
        <v>1830</v>
      </c>
      <c r="W58" s="314" t="s">
        <v>1759</v>
      </c>
      <c r="X58" s="317" t="s">
        <v>878</v>
      </c>
      <c r="Y58" s="315"/>
    </row>
    <row r="59" spans="1:25" ht="40.5">
      <c r="A59" s="857"/>
      <c r="B59" s="303" t="s">
        <v>1701</v>
      </c>
      <c r="C59" s="168">
        <v>10</v>
      </c>
      <c r="D59" s="168">
        <v>0</v>
      </c>
      <c r="E59" s="168">
        <v>40</v>
      </c>
      <c r="F59" s="168">
        <v>40</v>
      </c>
      <c r="G59" s="304" t="s">
        <v>1664</v>
      </c>
      <c r="H59" s="304" t="s">
        <v>1663</v>
      </c>
      <c r="I59" s="304">
        <v>1</v>
      </c>
      <c r="J59" s="304" t="s">
        <v>1738</v>
      </c>
      <c r="K59" s="304" t="s">
        <v>1725</v>
      </c>
      <c r="L59" s="304">
        <v>1</v>
      </c>
      <c r="M59" s="304" t="s">
        <v>1717</v>
      </c>
      <c r="N59" s="304" t="s">
        <v>1717</v>
      </c>
      <c r="O59" s="304" t="s">
        <v>0</v>
      </c>
      <c r="P59" s="305" t="s">
        <v>1831</v>
      </c>
      <c r="Q59" s="168" t="s">
        <v>1832</v>
      </c>
      <c r="R59" s="168" t="s">
        <v>1763</v>
      </c>
      <c r="S59" s="168" t="s">
        <v>1763</v>
      </c>
      <c r="T59" s="305" t="s">
        <v>1833</v>
      </c>
      <c r="U59" s="305" t="s">
        <v>1834</v>
      </c>
      <c r="V59" s="305" t="s">
        <v>1831</v>
      </c>
      <c r="W59" s="316" t="s">
        <v>3609</v>
      </c>
      <c r="X59" s="318"/>
      <c r="Y59" s="315"/>
    </row>
    <row r="60" spans="1:25" ht="27">
      <c r="A60" s="857"/>
      <c r="B60" s="303" t="s">
        <v>1702</v>
      </c>
      <c r="C60" s="168">
        <v>10</v>
      </c>
      <c r="D60" s="168">
        <v>0</v>
      </c>
      <c r="E60" s="168">
        <v>40</v>
      </c>
      <c r="F60" s="168">
        <v>50</v>
      </c>
      <c r="G60" s="304" t="s">
        <v>1739</v>
      </c>
      <c r="H60" s="304" t="s">
        <v>1656</v>
      </c>
      <c r="I60" s="304">
        <v>0</v>
      </c>
      <c r="J60" s="304" t="s">
        <v>1740</v>
      </c>
      <c r="K60" s="304" t="s">
        <v>1727</v>
      </c>
      <c r="L60" s="304">
        <v>1</v>
      </c>
      <c r="M60" s="304" t="s">
        <v>1751</v>
      </c>
      <c r="N60" s="304" t="s">
        <v>1752</v>
      </c>
      <c r="O60" s="304">
        <v>2</v>
      </c>
      <c r="P60" s="168" t="s">
        <v>1835</v>
      </c>
      <c r="Q60" s="168" t="s">
        <v>1835</v>
      </c>
      <c r="R60" s="168" t="s">
        <v>1633</v>
      </c>
      <c r="S60" s="168" t="s">
        <v>1827</v>
      </c>
      <c r="T60" s="168" t="s">
        <v>1827</v>
      </c>
      <c r="U60" s="305" t="s">
        <v>1836</v>
      </c>
      <c r="V60" s="305" t="s">
        <v>1836</v>
      </c>
      <c r="W60" s="314" t="s">
        <v>1759</v>
      </c>
      <c r="X60" s="317" t="s">
        <v>879</v>
      </c>
      <c r="Y60" s="315"/>
    </row>
    <row r="61" spans="1:25" ht="27">
      <c r="A61" s="857"/>
      <c r="B61" s="303" t="s">
        <v>1703</v>
      </c>
      <c r="C61" s="168">
        <v>10</v>
      </c>
      <c r="D61" s="168">
        <v>0</v>
      </c>
      <c r="E61" s="168">
        <v>60</v>
      </c>
      <c r="F61" s="168">
        <v>70</v>
      </c>
      <c r="G61" s="304" t="s">
        <v>1740</v>
      </c>
      <c r="H61" s="304" t="s">
        <v>1656</v>
      </c>
      <c r="I61" s="304">
        <v>1</v>
      </c>
      <c r="J61" s="304" t="s">
        <v>1753</v>
      </c>
      <c r="K61" s="304" t="s">
        <v>1725</v>
      </c>
      <c r="L61" s="304">
        <v>2</v>
      </c>
      <c r="M61" s="304" t="s">
        <v>1717</v>
      </c>
      <c r="N61" s="304" t="s">
        <v>1717</v>
      </c>
      <c r="O61" s="304" t="s">
        <v>0</v>
      </c>
      <c r="P61" s="168" t="s">
        <v>1789</v>
      </c>
      <c r="Q61" s="168" t="s">
        <v>1633</v>
      </c>
      <c r="R61" s="168" t="s">
        <v>1790</v>
      </c>
      <c r="S61" s="168" t="s">
        <v>1790</v>
      </c>
      <c r="T61" s="305" t="s">
        <v>1838</v>
      </c>
      <c r="U61" s="305" t="s">
        <v>1839</v>
      </c>
      <c r="V61" s="168" t="s">
        <v>1789</v>
      </c>
      <c r="W61" s="314" t="s">
        <v>1837</v>
      </c>
      <c r="X61" s="317"/>
      <c r="Y61" s="315"/>
    </row>
    <row r="62" spans="1:25" ht="27">
      <c r="A62" s="857"/>
      <c r="B62" s="303" t="s">
        <v>1704</v>
      </c>
      <c r="C62" s="168">
        <v>10</v>
      </c>
      <c r="D62" s="168">
        <v>0</v>
      </c>
      <c r="E62" s="168">
        <v>60</v>
      </c>
      <c r="F62" s="168">
        <v>50</v>
      </c>
      <c r="G62" s="304" t="s">
        <v>1754</v>
      </c>
      <c r="H62" s="304" t="s">
        <v>1663</v>
      </c>
      <c r="I62" s="304">
        <v>1</v>
      </c>
      <c r="J62" s="304" t="s">
        <v>1755</v>
      </c>
      <c r="K62" s="304" t="s">
        <v>1665</v>
      </c>
      <c r="L62" s="304">
        <v>2</v>
      </c>
      <c r="M62" s="304" t="s">
        <v>1719</v>
      </c>
      <c r="N62" s="304" t="s">
        <v>1744</v>
      </c>
      <c r="O62" s="304">
        <v>1</v>
      </c>
      <c r="P62" s="168" t="s">
        <v>1827</v>
      </c>
      <c r="Q62" s="168" t="s">
        <v>1827</v>
      </c>
      <c r="R62" s="168" t="s">
        <v>1827</v>
      </c>
      <c r="S62" s="168" t="s">
        <v>1835</v>
      </c>
      <c r="T62" s="168" t="s">
        <v>1835</v>
      </c>
      <c r="U62" s="168" t="s">
        <v>1835</v>
      </c>
      <c r="V62" s="168" t="s">
        <v>1835</v>
      </c>
      <c r="W62" s="316" t="s">
        <v>3610</v>
      </c>
      <c r="X62" s="318" t="s">
        <v>931</v>
      </c>
      <c r="Y62" s="315"/>
    </row>
    <row r="63" spans="1:25" ht="27">
      <c r="A63" s="857"/>
      <c r="B63" s="303" t="s">
        <v>1705</v>
      </c>
      <c r="C63" s="168">
        <v>10</v>
      </c>
      <c r="D63" s="168">
        <v>0</v>
      </c>
      <c r="E63" s="168">
        <v>100</v>
      </c>
      <c r="F63" s="168">
        <v>80</v>
      </c>
      <c r="G63" s="304" t="s">
        <v>1744</v>
      </c>
      <c r="H63" s="304" t="s">
        <v>1739</v>
      </c>
      <c r="I63" s="304">
        <v>3</v>
      </c>
      <c r="J63" s="304" t="s">
        <v>1720</v>
      </c>
      <c r="K63" s="304" t="s">
        <v>1737</v>
      </c>
      <c r="L63" s="304">
        <v>1</v>
      </c>
      <c r="M63" s="304" t="s">
        <v>1717</v>
      </c>
      <c r="N63" s="304" t="s">
        <v>1717</v>
      </c>
      <c r="O63" s="304" t="s">
        <v>0</v>
      </c>
      <c r="P63" s="168" t="s">
        <v>1835</v>
      </c>
      <c r="Q63" s="168" t="s">
        <v>1835</v>
      </c>
      <c r="R63" s="168" t="s">
        <v>1835</v>
      </c>
      <c r="S63" s="168" t="s">
        <v>1827</v>
      </c>
      <c r="T63" s="168" t="s">
        <v>1827</v>
      </c>
      <c r="U63" s="168" t="s">
        <v>1827</v>
      </c>
      <c r="V63" s="168" t="s">
        <v>1827</v>
      </c>
      <c r="W63" s="316" t="s">
        <v>3603</v>
      </c>
      <c r="X63" s="318"/>
      <c r="Y63" s="315"/>
    </row>
    <row r="64" spans="1:25">
      <c r="B64" s="303" t="s">
        <v>1706</v>
      </c>
      <c r="C64" s="168">
        <v>10</v>
      </c>
      <c r="D64" s="168">
        <v>0</v>
      </c>
      <c r="E64" s="168">
        <v>30</v>
      </c>
      <c r="F64" s="168">
        <v>30</v>
      </c>
      <c r="G64" s="304" t="s">
        <v>1659</v>
      </c>
      <c r="H64" s="304" t="s">
        <v>1651</v>
      </c>
      <c r="I64" s="304">
        <v>0</v>
      </c>
      <c r="J64" s="304" t="s">
        <v>1663</v>
      </c>
      <c r="K64" s="304" t="s">
        <v>1656</v>
      </c>
      <c r="L64" s="304">
        <v>1</v>
      </c>
      <c r="M64" s="304" t="s">
        <v>1730</v>
      </c>
      <c r="N64" s="304" t="s">
        <v>1727</v>
      </c>
      <c r="O64" s="304">
        <v>2</v>
      </c>
      <c r="P64" s="168" t="s">
        <v>1841</v>
      </c>
      <c r="Q64" s="168" t="s">
        <v>1817</v>
      </c>
      <c r="R64" s="168" t="s">
        <v>1633</v>
      </c>
      <c r="S64" s="168" t="s">
        <v>1633</v>
      </c>
      <c r="T64" s="168" t="s">
        <v>1633</v>
      </c>
      <c r="U64" s="168" t="s">
        <v>1841</v>
      </c>
      <c r="V64" s="168" t="s">
        <v>1841</v>
      </c>
      <c r="W64" s="314" t="s">
        <v>1759</v>
      </c>
      <c r="X64" s="317" t="s">
        <v>1840</v>
      </c>
      <c r="Y64" s="878" t="s">
        <v>1877</v>
      </c>
    </row>
    <row r="65" spans="2:25" ht="40.5">
      <c r="B65" s="303" t="s">
        <v>1896</v>
      </c>
      <c r="C65" s="168">
        <v>10</v>
      </c>
      <c r="D65" s="168">
        <v>0</v>
      </c>
      <c r="E65" s="168">
        <v>30</v>
      </c>
      <c r="F65" s="168">
        <v>30</v>
      </c>
      <c r="G65" s="304" t="s">
        <v>1659</v>
      </c>
      <c r="H65" s="304" t="s">
        <v>1651</v>
      </c>
      <c r="I65" s="304">
        <v>0</v>
      </c>
      <c r="J65" s="304" t="s">
        <v>1663</v>
      </c>
      <c r="K65" s="304" t="s">
        <v>1656</v>
      </c>
      <c r="L65" s="304">
        <v>1</v>
      </c>
      <c r="M65" s="304" t="s">
        <v>1732</v>
      </c>
      <c r="N65" s="304" t="s">
        <v>1728</v>
      </c>
      <c r="O65" s="304" t="s">
        <v>1658</v>
      </c>
      <c r="P65" s="305" t="s">
        <v>1842</v>
      </c>
      <c r="Q65" s="168" t="s">
        <v>1633</v>
      </c>
      <c r="R65" s="168" t="s">
        <v>1633</v>
      </c>
      <c r="S65" s="168" t="s">
        <v>1633</v>
      </c>
      <c r="T65" s="305" t="s">
        <v>1816</v>
      </c>
      <c r="U65" s="305" t="s">
        <v>1843</v>
      </c>
      <c r="V65" s="305" t="s">
        <v>1842</v>
      </c>
      <c r="W65" s="316" t="s">
        <v>3597</v>
      </c>
      <c r="X65" s="318" t="s">
        <v>939</v>
      </c>
      <c r="Y65" s="879"/>
    </row>
    <row r="66" spans="2:25" ht="27">
      <c r="B66" s="303" t="s">
        <v>1707</v>
      </c>
      <c r="C66" s="168">
        <v>10</v>
      </c>
      <c r="D66" s="168">
        <v>0</v>
      </c>
      <c r="E66" s="168">
        <v>30</v>
      </c>
      <c r="F66" s="168">
        <v>50</v>
      </c>
      <c r="G66" s="304" t="s">
        <v>1731</v>
      </c>
      <c r="H66" s="304" t="s">
        <v>1656</v>
      </c>
      <c r="I66" s="304">
        <v>0</v>
      </c>
      <c r="J66" s="304" t="s">
        <v>1734</v>
      </c>
      <c r="K66" s="304" t="s">
        <v>1727</v>
      </c>
      <c r="L66" s="304">
        <v>1</v>
      </c>
      <c r="M66" s="304" t="s">
        <v>1717</v>
      </c>
      <c r="N66" s="304" t="s">
        <v>1717</v>
      </c>
      <c r="O66" s="304" t="s">
        <v>0</v>
      </c>
      <c r="P66" s="168" t="s">
        <v>1817</v>
      </c>
      <c r="Q66" s="168" t="s">
        <v>1633</v>
      </c>
      <c r="R66" s="305" t="s">
        <v>1844</v>
      </c>
      <c r="S66" s="305" t="s">
        <v>1844</v>
      </c>
      <c r="T66" s="168" t="s">
        <v>1633</v>
      </c>
      <c r="U66" s="168" t="s">
        <v>1633</v>
      </c>
      <c r="V66" s="168" t="s">
        <v>1633</v>
      </c>
      <c r="W66" s="314" t="s">
        <v>1759</v>
      </c>
      <c r="X66" s="317"/>
      <c r="Y66" s="315"/>
    </row>
    <row r="67" spans="2:25" ht="27">
      <c r="B67" s="303" t="s">
        <v>1708</v>
      </c>
      <c r="C67" s="168">
        <v>10</v>
      </c>
      <c r="D67" s="168">
        <v>0</v>
      </c>
      <c r="E67" s="168">
        <v>50</v>
      </c>
      <c r="F67" s="168">
        <v>60</v>
      </c>
      <c r="G67" s="304" t="s">
        <v>1734</v>
      </c>
      <c r="H67" s="304" t="s">
        <v>1727</v>
      </c>
      <c r="I67" s="304">
        <v>2</v>
      </c>
      <c r="J67" s="304" t="s">
        <v>1754</v>
      </c>
      <c r="K67" s="304" t="s">
        <v>1723</v>
      </c>
      <c r="L67" s="304">
        <v>1</v>
      </c>
      <c r="M67" s="304" t="s">
        <v>1717</v>
      </c>
      <c r="N67" s="304" t="s">
        <v>1717</v>
      </c>
      <c r="O67" s="304" t="s">
        <v>0</v>
      </c>
      <c r="P67" s="168" t="s">
        <v>1818</v>
      </c>
      <c r="Q67" s="168" t="s">
        <v>1846</v>
      </c>
      <c r="R67" s="168" t="s">
        <v>1846</v>
      </c>
      <c r="S67" s="168" t="s">
        <v>1845</v>
      </c>
      <c r="T67" s="168" t="s">
        <v>1817</v>
      </c>
      <c r="U67" s="168" t="s">
        <v>1817</v>
      </c>
      <c r="V67" s="168" t="s">
        <v>1817</v>
      </c>
      <c r="W67" s="316" t="s">
        <v>3611</v>
      </c>
      <c r="X67" s="318"/>
      <c r="Y67" s="315"/>
    </row>
    <row r="68" spans="2:25">
      <c r="B68" s="303" t="s">
        <v>1709</v>
      </c>
      <c r="C68" s="168">
        <v>10</v>
      </c>
      <c r="D68" s="168">
        <v>60</v>
      </c>
      <c r="E68" s="168">
        <v>20</v>
      </c>
      <c r="F68" s="168">
        <v>20</v>
      </c>
      <c r="G68" s="304" t="s">
        <v>1651</v>
      </c>
      <c r="H68" s="304" t="s">
        <v>1651</v>
      </c>
      <c r="I68" s="304">
        <v>0</v>
      </c>
      <c r="J68" s="304" t="s">
        <v>1656</v>
      </c>
      <c r="K68" s="304" t="s">
        <v>1746</v>
      </c>
      <c r="L68" s="304">
        <v>1</v>
      </c>
      <c r="M68" s="304" t="s">
        <v>1657</v>
      </c>
      <c r="N68" s="304" t="s">
        <v>1756</v>
      </c>
      <c r="O68" s="304">
        <v>2</v>
      </c>
      <c r="P68" s="168" t="s">
        <v>1633</v>
      </c>
      <c r="Q68" s="168" t="s">
        <v>1633</v>
      </c>
      <c r="R68" s="168" t="s">
        <v>1633</v>
      </c>
      <c r="S68" s="168" t="s">
        <v>1632</v>
      </c>
      <c r="T68" s="168" t="s">
        <v>1632</v>
      </c>
      <c r="U68" s="168" t="s">
        <v>1633</v>
      </c>
      <c r="V68" s="168" t="s">
        <v>1633</v>
      </c>
      <c r="W68" s="314" t="s">
        <v>1759</v>
      </c>
      <c r="X68" s="317" t="s">
        <v>1847</v>
      </c>
      <c r="Y68" s="315"/>
    </row>
    <row r="69" spans="2:25">
      <c r="B69" s="303" t="s">
        <v>1710</v>
      </c>
      <c r="C69" s="168">
        <v>10</v>
      </c>
      <c r="D69" s="168">
        <v>80</v>
      </c>
      <c r="E69" s="168">
        <v>20</v>
      </c>
      <c r="F69" s="168">
        <v>30</v>
      </c>
      <c r="G69" s="304" t="s">
        <v>1757</v>
      </c>
      <c r="H69" s="304" t="s">
        <v>1656</v>
      </c>
      <c r="I69" s="304">
        <v>0</v>
      </c>
      <c r="J69" s="304" t="s">
        <v>1727</v>
      </c>
      <c r="K69" s="304" t="s">
        <v>1660</v>
      </c>
      <c r="L69" s="304">
        <v>1</v>
      </c>
      <c r="M69" s="304" t="s">
        <v>1717</v>
      </c>
      <c r="N69" s="304" t="s">
        <v>1717</v>
      </c>
      <c r="O69" s="304" t="s">
        <v>0</v>
      </c>
      <c r="P69" s="168" t="s">
        <v>1633</v>
      </c>
      <c r="Q69" s="168" t="s">
        <v>1633</v>
      </c>
      <c r="R69" s="168" t="s">
        <v>1633</v>
      </c>
      <c r="S69" s="168" t="s">
        <v>1817</v>
      </c>
      <c r="T69" s="168" t="s">
        <v>1817</v>
      </c>
      <c r="U69" s="168" t="s">
        <v>1633</v>
      </c>
      <c r="V69" s="168" t="s">
        <v>1633</v>
      </c>
      <c r="W69" s="314" t="s">
        <v>1759</v>
      </c>
      <c r="X69" s="317"/>
      <c r="Y69" s="315"/>
    </row>
    <row r="70" spans="2:25" ht="27">
      <c r="B70" s="303" t="s">
        <v>826</v>
      </c>
      <c r="C70" s="168">
        <v>30</v>
      </c>
      <c r="D70" s="168">
        <v>150</v>
      </c>
      <c r="E70" s="168">
        <v>310</v>
      </c>
      <c r="F70" s="168">
        <v>10</v>
      </c>
      <c r="G70" s="304" t="s">
        <v>1656</v>
      </c>
      <c r="H70" s="304" t="s">
        <v>1745</v>
      </c>
      <c r="I70" s="304">
        <v>0</v>
      </c>
      <c r="J70" s="304" t="s">
        <v>1727</v>
      </c>
      <c r="K70" s="304" t="s">
        <v>1651</v>
      </c>
      <c r="L70" s="304">
        <v>1</v>
      </c>
      <c r="M70" s="304" t="s">
        <v>1730</v>
      </c>
      <c r="N70" s="304" t="s">
        <v>1758</v>
      </c>
      <c r="O70" s="304">
        <v>3</v>
      </c>
      <c r="P70" s="168" t="s">
        <v>1849</v>
      </c>
      <c r="Q70" s="168" t="s">
        <v>1849</v>
      </c>
      <c r="R70" s="168" t="s">
        <v>1633</v>
      </c>
      <c r="S70" s="168" t="s">
        <v>1848</v>
      </c>
      <c r="T70" s="168" t="s">
        <v>1848</v>
      </c>
      <c r="U70" s="305" t="s">
        <v>1850</v>
      </c>
      <c r="V70" s="305" t="s">
        <v>1850</v>
      </c>
      <c r="W70" s="314" t="s">
        <v>1759</v>
      </c>
      <c r="X70" s="317" t="s">
        <v>906</v>
      </c>
      <c r="Y70" s="315"/>
    </row>
    <row r="71" spans="2:25" ht="27">
      <c r="B71" s="303" t="s">
        <v>1711</v>
      </c>
      <c r="C71" s="168">
        <v>30</v>
      </c>
      <c r="D71" s="168">
        <v>170</v>
      </c>
      <c r="E71" s="168">
        <v>330</v>
      </c>
      <c r="F71" s="168">
        <v>20</v>
      </c>
      <c r="G71" s="304" t="s">
        <v>1727</v>
      </c>
      <c r="H71" s="304" t="s">
        <v>1745</v>
      </c>
      <c r="I71" s="304">
        <v>2</v>
      </c>
      <c r="J71" s="304" t="s">
        <v>1723</v>
      </c>
      <c r="K71" s="304" t="s">
        <v>1660</v>
      </c>
      <c r="L71" s="304">
        <v>1</v>
      </c>
      <c r="M71" s="304" t="s">
        <v>1717</v>
      </c>
      <c r="N71" s="304" t="s">
        <v>1717</v>
      </c>
      <c r="O71" s="304" t="s">
        <v>0</v>
      </c>
      <c r="P71" s="168" t="s">
        <v>1851</v>
      </c>
      <c r="Q71" s="168" t="s">
        <v>284</v>
      </c>
      <c r="R71" s="168" t="s">
        <v>284</v>
      </c>
      <c r="S71" s="168" t="s">
        <v>284</v>
      </c>
      <c r="T71" s="168" t="s">
        <v>1633</v>
      </c>
      <c r="U71" s="168" t="s">
        <v>1851</v>
      </c>
      <c r="V71" s="168" t="s">
        <v>1851</v>
      </c>
      <c r="W71" s="316" t="s">
        <v>3612</v>
      </c>
      <c r="X71" s="318"/>
      <c r="Y71" s="315"/>
    </row>
    <row r="72" spans="2:25" ht="27">
      <c r="B72" s="466" t="s">
        <v>1852</v>
      </c>
      <c r="C72" s="168">
        <v>0</v>
      </c>
      <c r="D72" s="168">
        <v>10</v>
      </c>
      <c r="E72" s="168">
        <v>10</v>
      </c>
      <c r="F72" s="168">
        <v>10</v>
      </c>
      <c r="G72" s="304" t="s">
        <v>1721</v>
      </c>
      <c r="H72" s="304" t="s">
        <v>1745</v>
      </c>
      <c r="I72" s="304" t="s">
        <v>1653</v>
      </c>
      <c r="J72" s="304" t="s">
        <v>1651</v>
      </c>
      <c r="K72" s="304" t="s">
        <v>1745</v>
      </c>
      <c r="L72" s="304" t="s">
        <v>1655</v>
      </c>
      <c r="M72" s="304" t="s">
        <v>1656</v>
      </c>
      <c r="N72" s="304" t="s">
        <v>1651</v>
      </c>
      <c r="O72" s="304" t="s">
        <v>1655</v>
      </c>
      <c r="P72" s="168" t="s">
        <v>1466</v>
      </c>
      <c r="Q72" s="168" t="s">
        <v>2984</v>
      </c>
      <c r="R72" s="168" t="s">
        <v>2984</v>
      </c>
      <c r="S72" s="168" t="s">
        <v>2985</v>
      </c>
      <c r="T72" s="168" t="s">
        <v>2985</v>
      </c>
      <c r="U72" s="464" t="s">
        <v>2986</v>
      </c>
      <c r="V72" s="464" t="s">
        <v>2986</v>
      </c>
      <c r="W72" s="314" t="s">
        <v>1759</v>
      </c>
      <c r="X72" s="318" t="s">
        <v>1903</v>
      </c>
      <c r="Y72" s="315"/>
    </row>
    <row r="73" spans="2:25">
      <c r="B73" s="303" t="s">
        <v>1712</v>
      </c>
      <c r="C73" s="168">
        <v>0</v>
      </c>
      <c r="D73" s="168">
        <v>20</v>
      </c>
      <c r="E73" s="168">
        <v>10</v>
      </c>
      <c r="F73" s="168">
        <v>10</v>
      </c>
      <c r="G73" s="304" t="s">
        <v>1721</v>
      </c>
      <c r="H73" s="304" t="s">
        <v>1745</v>
      </c>
      <c r="I73" s="304">
        <v>0</v>
      </c>
      <c r="J73" s="304" t="s">
        <v>1651</v>
      </c>
      <c r="K73" s="304" t="s">
        <v>1651</v>
      </c>
      <c r="L73" s="304">
        <v>1</v>
      </c>
      <c r="M73" s="304" t="s">
        <v>1656</v>
      </c>
      <c r="N73" s="304" t="s">
        <v>1651</v>
      </c>
      <c r="O73" s="304">
        <v>1</v>
      </c>
      <c r="P73" s="168" t="s">
        <v>1817</v>
      </c>
      <c r="Q73" s="168" t="s">
        <v>1633</v>
      </c>
      <c r="R73" s="168" t="s">
        <v>1633</v>
      </c>
      <c r="S73" s="168" t="s">
        <v>2984</v>
      </c>
      <c r="T73" s="168" t="s">
        <v>1633</v>
      </c>
      <c r="U73" s="168" t="s">
        <v>1633</v>
      </c>
      <c r="V73" s="168" t="s">
        <v>1817</v>
      </c>
      <c r="W73" s="314" t="s">
        <v>1759</v>
      </c>
      <c r="X73" s="317" t="s">
        <v>1853</v>
      </c>
      <c r="Y73" s="315"/>
    </row>
    <row r="74" spans="2:25" ht="27">
      <c r="B74" s="303" t="s">
        <v>1713</v>
      </c>
      <c r="C74" s="168">
        <v>0</v>
      </c>
      <c r="D74" s="168">
        <v>30</v>
      </c>
      <c r="E74" s="168">
        <v>20</v>
      </c>
      <c r="F74" s="168">
        <v>10</v>
      </c>
      <c r="G74" s="304" t="s">
        <v>1651</v>
      </c>
      <c r="H74" s="304" t="s">
        <v>1745</v>
      </c>
      <c r="I74" s="304">
        <v>0</v>
      </c>
      <c r="J74" s="304" t="s">
        <v>1746</v>
      </c>
      <c r="K74" s="304" t="s">
        <v>1651</v>
      </c>
      <c r="L74" s="304">
        <v>1</v>
      </c>
      <c r="M74" s="304" t="s">
        <v>1749</v>
      </c>
      <c r="N74" s="304" t="s">
        <v>1750</v>
      </c>
      <c r="O74" s="304">
        <v>5</v>
      </c>
      <c r="P74" s="168" t="s">
        <v>1860</v>
      </c>
      <c r="Q74" s="305" t="s">
        <v>1861</v>
      </c>
      <c r="R74" s="305" t="s">
        <v>1858</v>
      </c>
      <c r="S74" s="305" t="s">
        <v>1858</v>
      </c>
      <c r="T74" s="168" t="s">
        <v>1859</v>
      </c>
      <c r="U74" s="168" t="s">
        <v>1860</v>
      </c>
      <c r="V74" s="168" t="s">
        <v>1860</v>
      </c>
      <c r="W74" s="314" t="s">
        <v>1759</v>
      </c>
      <c r="X74" s="317" t="s">
        <v>1857</v>
      </c>
      <c r="Y74" s="315" t="s">
        <v>1862</v>
      </c>
    </row>
    <row r="75" spans="2:25" ht="40.5">
      <c r="B75" s="303" t="s">
        <v>1714</v>
      </c>
      <c r="C75" s="168">
        <v>0</v>
      </c>
      <c r="D75" s="168">
        <v>0</v>
      </c>
      <c r="E75" s="168">
        <v>60</v>
      </c>
      <c r="F75" s="168">
        <v>40</v>
      </c>
      <c r="G75" s="304" t="s">
        <v>1663</v>
      </c>
      <c r="H75" s="304" t="s">
        <v>1651</v>
      </c>
      <c r="I75" s="304">
        <v>0</v>
      </c>
      <c r="J75" s="304" t="s">
        <v>1727</v>
      </c>
      <c r="K75" s="304" t="s">
        <v>1660</v>
      </c>
      <c r="L75" s="304">
        <v>1</v>
      </c>
      <c r="M75" s="304" t="s">
        <v>1758</v>
      </c>
      <c r="N75" s="304" t="s">
        <v>1665</v>
      </c>
      <c r="O75" s="304">
        <v>2</v>
      </c>
      <c r="P75" s="305" t="s">
        <v>1864</v>
      </c>
      <c r="Q75" s="305" t="s">
        <v>1863</v>
      </c>
      <c r="R75" s="168" t="s">
        <v>1633</v>
      </c>
      <c r="S75" s="168" t="s">
        <v>1633</v>
      </c>
      <c r="T75" s="168" t="s">
        <v>1845</v>
      </c>
      <c r="U75" s="305" t="s">
        <v>1864</v>
      </c>
      <c r="V75" s="305" t="s">
        <v>1864</v>
      </c>
      <c r="W75" s="316" t="s">
        <v>3620</v>
      </c>
      <c r="X75" s="317" t="s">
        <v>1865</v>
      </c>
      <c r="Y75" s="315"/>
    </row>
    <row r="76" spans="2:25" ht="40.5">
      <c r="B76" s="303" t="s">
        <v>1715</v>
      </c>
      <c r="C76" s="168">
        <v>0</v>
      </c>
      <c r="D76" s="168">
        <v>0</v>
      </c>
      <c r="E76" s="168">
        <v>80</v>
      </c>
      <c r="F76" s="168">
        <v>70</v>
      </c>
      <c r="G76" s="304" t="s">
        <v>1731</v>
      </c>
      <c r="H76" s="304" t="s">
        <v>1656</v>
      </c>
      <c r="I76" s="304">
        <v>0</v>
      </c>
      <c r="J76" s="304" t="s">
        <v>1723</v>
      </c>
      <c r="K76" s="304" t="s">
        <v>1727</v>
      </c>
      <c r="L76" s="304">
        <v>1</v>
      </c>
      <c r="M76" s="304" t="s">
        <v>1738</v>
      </c>
      <c r="N76" s="304" t="s">
        <v>1747</v>
      </c>
      <c r="O76" s="304">
        <v>2</v>
      </c>
      <c r="P76" s="305" t="s">
        <v>1869</v>
      </c>
      <c r="Q76" s="305" t="s">
        <v>1821</v>
      </c>
      <c r="R76" s="305" t="s">
        <v>1821</v>
      </c>
      <c r="S76" s="305" t="s">
        <v>1821</v>
      </c>
      <c r="T76" s="305" t="s">
        <v>1869</v>
      </c>
      <c r="U76" s="305" t="s">
        <v>1869</v>
      </c>
      <c r="V76" s="305" t="s">
        <v>1869</v>
      </c>
      <c r="W76" s="314" t="s">
        <v>1796</v>
      </c>
      <c r="X76" s="317" t="s">
        <v>1866</v>
      </c>
      <c r="Y76" s="876" t="s">
        <v>1876</v>
      </c>
    </row>
    <row r="77" spans="2:25">
      <c r="B77" s="303" t="s">
        <v>1898</v>
      </c>
      <c r="C77" s="168">
        <v>0</v>
      </c>
      <c r="D77" s="168">
        <v>0</v>
      </c>
      <c r="E77" s="168">
        <v>80</v>
      </c>
      <c r="F77" s="168">
        <v>70</v>
      </c>
      <c r="G77" s="304" t="s">
        <v>1731</v>
      </c>
      <c r="H77" s="304" t="s">
        <v>1656</v>
      </c>
      <c r="I77" s="304">
        <v>0</v>
      </c>
      <c r="J77" s="304" t="s">
        <v>1723</v>
      </c>
      <c r="K77" s="304" t="s">
        <v>1727</v>
      </c>
      <c r="L77" s="304">
        <v>1</v>
      </c>
      <c r="M77" s="304" t="s">
        <v>1743</v>
      </c>
      <c r="N77" s="304" t="s">
        <v>1749</v>
      </c>
      <c r="O77" s="304" t="s">
        <v>1658</v>
      </c>
      <c r="P77" s="168" t="s">
        <v>1860</v>
      </c>
      <c r="Q77" s="168" t="s">
        <v>1633</v>
      </c>
      <c r="R77" s="168" t="s">
        <v>1633</v>
      </c>
      <c r="S77" s="168" t="s">
        <v>1633</v>
      </c>
      <c r="T77" s="168" t="s">
        <v>1860</v>
      </c>
      <c r="U77" s="168" t="s">
        <v>1860</v>
      </c>
      <c r="V77" s="168" t="s">
        <v>1860</v>
      </c>
      <c r="W77" s="314" t="s">
        <v>1868</v>
      </c>
      <c r="X77" s="317" t="s">
        <v>1867</v>
      </c>
      <c r="Y77" s="877"/>
    </row>
    <row r="78" spans="2:25" ht="40.5">
      <c r="B78" s="303" t="s">
        <v>2987</v>
      </c>
      <c r="C78" s="168">
        <v>50</v>
      </c>
      <c r="D78" s="168">
        <v>30</v>
      </c>
      <c r="E78" s="168">
        <v>30</v>
      </c>
      <c r="F78" s="168">
        <v>10</v>
      </c>
      <c r="G78" s="304" t="s">
        <v>2990</v>
      </c>
      <c r="H78" s="304" t="s">
        <v>2990</v>
      </c>
      <c r="I78" s="304" t="s">
        <v>2991</v>
      </c>
      <c r="J78" s="304" t="s">
        <v>2993</v>
      </c>
      <c r="K78" s="304" t="s">
        <v>2994</v>
      </c>
      <c r="L78" s="304" t="s">
        <v>2991</v>
      </c>
      <c r="M78" s="304" t="s">
        <v>2995</v>
      </c>
      <c r="N78" s="304" t="s">
        <v>2996</v>
      </c>
      <c r="O78" s="304" t="s">
        <v>2992</v>
      </c>
      <c r="P78" s="464" t="s">
        <v>3006</v>
      </c>
      <c r="Q78" s="464" t="s">
        <v>3006</v>
      </c>
      <c r="R78" s="464" t="s">
        <v>3005</v>
      </c>
      <c r="S78" s="464" t="s">
        <v>3005</v>
      </c>
      <c r="T78" s="168" t="s">
        <v>416</v>
      </c>
      <c r="U78" s="464" t="s">
        <v>3007</v>
      </c>
      <c r="V78" s="464" t="s">
        <v>3007</v>
      </c>
      <c r="W78" s="316" t="s">
        <v>3613</v>
      </c>
      <c r="X78" s="317" t="s">
        <v>2988</v>
      </c>
      <c r="Y78" s="465"/>
    </row>
    <row r="79" spans="2:25" ht="40.5">
      <c r="B79" s="303" t="s">
        <v>2988</v>
      </c>
      <c r="C79" s="168">
        <v>70</v>
      </c>
      <c r="D79" s="168">
        <v>80</v>
      </c>
      <c r="E79" s="168">
        <v>120</v>
      </c>
      <c r="F79" s="168">
        <v>30</v>
      </c>
      <c r="G79" s="304" t="s">
        <v>2997</v>
      </c>
      <c r="H79" s="304" t="s">
        <v>2994</v>
      </c>
      <c r="I79" s="304" t="s">
        <v>2991</v>
      </c>
      <c r="J79" s="304" t="s">
        <v>2995</v>
      </c>
      <c r="K79" s="304" t="s">
        <v>2997</v>
      </c>
      <c r="L79" s="304" t="s">
        <v>2998</v>
      </c>
      <c r="M79" s="304" t="s">
        <v>2999</v>
      </c>
      <c r="N79" s="304" t="s">
        <v>3000</v>
      </c>
      <c r="O79" s="304" t="s">
        <v>2992</v>
      </c>
      <c r="P79" s="168" t="s">
        <v>3008</v>
      </c>
      <c r="Q79" s="168" t="s">
        <v>3008</v>
      </c>
      <c r="R79" s="168" t="s">
        <v>3009</v>
      </c>
      <c r="S79" s="168" t="s">
        <v>3009</v>
      </c>
      <c r="T79" s="464" t="s">
        <v>3010</v>
      </c>
      <c r="U79" s="464" t="s">
        <v>3005</v>
      </c>
      <c r="V79" s="464" t="s">
        <v>3005</v>
      </c>
      <c r="W79" s="316" t="s">
        <v>3614</v>
      </c>
      <c r="X79" s="317" t="s">
        <v>2989</v>
      </c>
      <c r="Y79" s="465"/>
    </row>
    <row r="80" spans="2:25" ht="27">
      <c r="B80" s="466" t="s">
        <v>2989</v>
      </c>
      <c r="C80" s="168">
        <v>80</v>
      </c>
      <c r="D80" s="168">
        <v>90</v>
      </c>
      <c r="E80" s="168">
        <v>100</v>
      </c>
      <c r="F80" s="168">
        <v>70</v>
      </c>
      <c r="G80" s="304" t="s">
        <v>3001</v>
      </c>
      <c r="H80" s="304" t="s">
        <v>3002</v>
      </c>
      <c r="I80" s="304" t="s">
        <v>2998</v>
      </c>
      <c r="J80" s="304" t="s">
        <v>3003</v>
      </c>
      <c r="K80" s="304" t="s">
        <v>3004</v>
      </c>
      <c r="L80" s="304" t="s">
        <v>2992</v>
      </c>
      <c r="M80" s="304" t="s">
        <v>1717</v>
      </c>
      <c r="N80" s="304" t="s">
        <v>1717</v>
      </c>
      <c r="O80" s="304" t="s">
        <v>0</v>
      </c>
      <c r="P80" s="168" t="s">
        <v>3011</v>
      </c>
      <c r="Q80" s="464" t="s">
        <v>3013</v>
      </c>
      <c r="R80" s="168" t="s">
        <v>3014</v>
      </c>
      <c r="S80" s="464" t="s">
        <v>3015</v>
      </c>
      <c r="T80" s="464" t="s">
        <v>3015</v>
      </c>
      <c r="U80" s="464" t="s">
        <v>3012</v>
      </c>
      <c r="V80" s="464" t="s">
        <v>3012</v>
      </c>
      <c r="W80" s="316" t="s">
        <v>3615</v>
      </c>
      <c r="X80" s="317"/>
      <c r="Y80" s="465"/>
    </row>
    <row r="81" spans="2:25" ht="27">
      <c r="B81" s="303" t="s">
        <v>864</v>
      </c>
      <c r="C81" s="168">
        <v>10</v>
      </c>
      <c r="D81" s="168">
        <v>0</v>
      </c>
      <c r="E81" s="168">
        <v>30</v>
      </c>
      <c r="F81" s="168">
        <v>20</v>
      </c>
      <c r="G81" s="304" t="s">
        <v>1757</v>
      </c>
      <c r="H81" s="304" t="s">
        <v>1656</v>
      </c>
      <c r="I81" s="304">
        <v>0</v>
      </c>
      <c r="J81" s="304" t="s">
        <v>1727</v>
      </c>
      <c r="K81" s="304" t="s">
        <v>1660</v>
      </c>
      <c r="L81" s="304">
        <v>1</v>
      </c>
      <c r="M81" s="304" t="s">
        <v>1747</v>
      </c>
      <c r="N81" s="304" t="s">
        <v>1750</v>
      </c>
      <c r="O81" s="304">
        <v>1</v>
      </c>
      <c r="P81" s="168" t="s">
        <v>1871</v>
      </c>
      <c r="Q81" s="305" t="s">
        <v>1873</v>
      </c>
      <c r="R81" s="305" t="s">
        <v>1873</v>
      </c>
      <c r="S81" s="305" t="s">
        <v>1873</v>
      </c>
      <c r="T81" s="168" t="s">
        <v>1870</v>
      </c>
      <c r="U81" s="305" t="s">
        <v>1872</v>
      </c>
      <c r="V81" s="305" t="s">
        <v>1872</v>
      </c>
      <c r="W81" s="316" t="s">
        <v>3621</v>
      </c>
      <c r="X81" s="317" t="s">
        <v>1874</v>
      </c>
      <c r="Y81" s="315"/>
    </row>
    <row r="82" spans="2:25" ht="27">
      <c r="B82" s="303" t="s">
        <v>1716</v>
      </c>
      <c r="C82" s="168">
        <v>20</v>
      </c>
      <c r="D82" s="168">
        <v>0</v>
      </c>
      <c r="E82" s="168">
        <v>70</v>
      </c>
      <c r="F82" s="168">
        <v>30</v>
      </c>
      <c r="G82" s="304" t="s">
        <v>1731</v>
      </c>
      <c r="H82" s="304" t="s">
        <v>1663</v>
      </c>
      <c r="I82" s="304">
        <v>1</v>
      </c>
      <c r="J82" s="304" t="s">
        <v>1747</v>
      </c>
      <c r="K82" s="304" t="s">
        <v>1750</v>
      </c>
      <c r="L82" s="304">
        <v>1</v>
      </c>
      <c r="M82" s="304" t="s">
        <v>1717</v>
      </c>
      <c r="N82" s="304" t="s">
        <v>1717</v>
      </c>
      <c r="O82" s="304" t="s">
        <v>0</v>
      </c>
      <c r="P82" s="168" t="s">
        <v>1848</v>
      </c>
      <c r="Q82" s="168" t="s">
        <v>1848</v>
      </c>
      <c r="R82" s="168" t="s">
        <v>1849</v>
      </c>
      <c r="S82" s="168" t="s">
        <v>1849</v>
      </c>
      <c r="T82" s="168" t="s">
        <v>1849</v>
      </c>
      <c r="U82" s="305" t="s">
        <v>1850</v>
      </c>
      <c r="V82" s="168" t="s">
        <v>1848</v>
      </c>
      <c r="W82" s="314" t="s">
        <v>1875</v>
      </c>
      <c r="X82" s="317"/>
      <c r="Y82" s="315"/>
    </row>
    <row r="83" spans="2:25">
      <c r="W83" s="314"/>
      <c r="X83" s="317"/>
      <c r="Y83" s="315"/>
    </row>
    <row r="84" spans="2:25">
      <c r="W84" s="314"/>
      <c r="X84" s="317"/>
      <c r="Y84" s="315"/>
    </row>
    <row r="85" spans="2:25">
      <c r="W85" s="314"/>
      <c r="X85" s="317"/>
      <c r="Y85" s="315"/>
    </row>
    <row r="86" spans="2:25">
      <c r="W86" s="314"/>
      <c r="X86" s="317"/>
      <c r="Y86" s="315"/>
    </row>
    <row r="87" spans="2:25">
      <c r="W87" s="314"/>
      <c r="X87" s="317"/>
      <c r="Y87" s="315"/>
    </row>
    <row r="88" spans="2:25">
      <c r="W88" s="314"/>
      <c r="X88" s="317"/>
      <c r="Y88" s="315"/>
    </row>
    <row r="89" spans="2:25">
      <c r="W89" s="314"/>
      <c r="X89" s="317"/>
      <c r="Y89" s="315"/>
    </row>
    <row r="90" spans="2:25">
      <c r="W90" s="314"/>
      <c r="X90" s="317"/>
      <c r="Y90" s="315"/>
    </row>
    <row r="91" spans="2:25">
      <c r="W91" s="314"/>
      <c r="X91" s="317"/>
      <c r="Y91" s="315"/>
    </row>
    <row r="92" spans="2:25">
      <c r="W92" s="314"/>
      <c r="X92" s="317"/>
      <c r="Y92" s="315"/>
    </row>
    <row r="93" spans="2:25">
      <c r="W93" s="314"/>
      <c r="X93" s="317"/>
      <c r="Y93" s="315"/>
    </row>
    <row r="94" spans="2:25">
      <c r="W94" s="314"/>
      <c r="X94" s="317"/>
      <c r="Y94" s="315"/>
    </row>
    <row r="95" spans="2:25">
      <c r="W95" s="314"/>
      <c r="X95" s="317"/>
      <c r="Y95" s="315"/>
    </row>
    <row r="96" spans="2:25">
      <c r="W96" s="314"/>
      <c r="X96" s="317"/>
      <c r="Y96" s="315"/>
    </row>
    <row r="97" spans="23:25">
      <c r="W97" s="314"/>
      <c r="X97" s="317"/>
      <c r="Y97" s="315"/>
    </row>
    <row r="98" spans="23:25">
      <c r="W98" s="314"/>
      <c r="X98" s="317"/>
      <c r="Y98" s="315"/>
    </row>
    <row r="99" spans="23:25">
      <c r="W99" s="314"/>
      <c r="X99" s="317"/>
      <c r="Y99" s="315"/>
    </row>
    <row r="100" spans="23:25">
      <c r="W100" s="314"/>
      <c r="X100" s="317"/>
      <c r="Y100" s="315"/>
    </row>
    <row r="101" spans="23:25">
      <c r="W101" s="314"/>
      <c r="X101" s="317"/>
      <c r="Y101" s="315"/>
    </row>
    <row r="102" spans="23:25">
      <c r="W102" s="314"/>
      <c r="X102" s="317"/>
      <c r="Y102" s="315"/>
    </row>
    <row r="103" spans="23:25">
      <c r="W103" s="314"/>
      <c r="X103" s="317"/>
      <c r="Y103" s="315"/>
    </row>
    <row r="104" spans="23:25">
      <c r="W104" s="314"/>
      <c r="X104" s="317"/>
      <c r="Y104" s="315"/>
    </row>
    <row r="105" spans="23:25">
      <c r="W105" s="314"/>
      <c r="X105" s="317"/>
      <c r="Y105" s="315"/>
    </row>
    <row r="106" spans="23:25">
      <c r="W106" s="314"/>
      <c r="X106" s="317"/>
      <c r="Y106" s="315"/>
    </row>
    <row r="107" spans="23:25">
      <c r="W107" s="314"/>
      <c r="X107" s="317"/>
      <c r="Y107" s="315"/>
    </row>
    <row r="108" spans="23:25">
      <c r="W108" s="314"/>
      <c r="X108" s="317"/>
      <c r="Y108" s="315"/>
    </row>
    <row r="109" spans="23:25">
      <c r="W109" s="314"/>
      <c r="X109" s="317"/>
      <c r="Y109" s="315"/>
    </row>
    <row r="110" spans="23:25">
      <c r="W110" s="314"/>
      <c r="X110" s="317"/>
      <c r="Y110" s="315"/>
    </row>
    <row r="111" spans="23:25">
      <c r="W111" s="314"/>
      <c r="X111" s="317"/>
      <c r="Y111" s="315"/>
    </row>
    <row r="112" spans="23:25">
      <c r="W112" s="314"/>
      <c r="X112" s="317"/>
      <c r="Y112" s="315"/>
    </row>
    <row r="113" spans="23:25">
      <c r="W113" s="314"/>
      <c r="X113" s="317"/>
      <c r="Y113" s="315"/>
    </row>
    <row r="114" spans="23:25">
      <c r="W114" s="314"/>
      <c r="X114" s="317"/>
      <c r="Y114" s="315"/>
    </row>
    <row r="115" spans="23:25">
      <c r="W115" s="314"/>
      <c r="X115" s="317"/>
      <c r="Y115" s="315"/>
    </row>
    <row r="116" spans="23:25">
      <c r="W116" s="314"/>
      <c r="X116" s="317"/>
      <c r="Y116" s="315"/>
    </row>
    <row r="117" spans="23:25">
      <c r="W117" s="314"/>
      <c r="X117" s="317"/>
      <c r="Y117" s="315"/>
    </row>
    <row r="118" spans="23:25">
      <c r="W118" s="314"/>
      <c r="X118" s="317"/>
      <c r="Y118" s="315"/>
    </row>
    <row r="119" spans="23:25">
      <c r="W119" s="314"/>
      <c r="X119" s="317"/>
      <c r="Y119" s="315"/>
    </row>
    <row r="120" spans="23:25">
      <c r="W120" s="314"/>
      <c r="X120" s="317"/>
      <c r="Y120" s="315"/>
    </row>
    <row r="121" spans="23:25">
      <c r="W121" s="314"/>
      <c r="X121" s="317"/>
      <c r="Y121" s="315"/>
    </row>
    <row r="122" spans="23:25">
      <c r="W122" s="314"/>
      <c r="X122" s="317"/>
      <c r="Y122" s="315"/>
    </row>
    <row r="123" spans="23:25">
      <c r="W123" s="314"/>
      <c r="X123" s="317"/>
      <c r="Y123" s="315"/>
    </row>
    <row r="124" spans="23:25">
      <c r="W124" s="314"/>
      <c r="X124" s="317"/>
      <c r="Y124" s="315"/>
    </row>
    <row r="125" spans="23:25">
      <c r="W125" s="314"/>
      <c r="X125" s="317"/>
      <c r="Y125" s="315"/>
    </row>
    <row r="126" spans="23:25">
      <c r="W126" s="314"/>
      <c r="X126" s="317"/>
      <c r="Y126" s="315"/>
    </row>
    <row r="127" spans="23:25">
      <c r="W127" s="314"/>
      <c r="X127" s="317"/>
      <c r="Y127" s="315"/>
    </row>
    <row r="128" spans="23:25">
      <c r="W128" s="314"/>
      <c r="X128" s="317"/>
      <c r="Y128" s="315"/>
    </row>
    <row r="129" spans="23:25">
      <c r="W129" s="314"/>
      <c r="X129" s="317"/>
      <c r="Y129" s="315"/>
    </row>
    <row r="130" spans="23:25">
      <c r="W130" s="314"/>
      <c r="X130" s="317"/>
      <c r="Y130" s="315"/>
    </row>
    <row r="131" spans="23:25">
      <c r="W131" s="314"/>
      <c r="X131" s="317"/>
      <c r="Y131" s="315"/>
    </row>
    <row r="132" spans="23:25">
      <c r="W132" s="314"/>
      <c r="X132" s="317"/>
      <c r="Y132" s="315"/>
    </row>
    <row r="133" spans="23:25">
      <c r="W133" s="314"/>
      <c r="X133" s="317"/>
      <c r="Y133" s="315"/>
    </row>
    <row r="134" spans="23:25">
      <c r="W134" s="314"/>
      <c r="X134" s="317"/>
      <c r="Y134" s="315"/>
    </row>
    <row r="135" spans="23:25">
      <c r="W135" s="314"/>
      <c r="X135" s="317"/>
      <c r="Y135" s="315"/>
    </row>
  </sheetData>
  <mergeCells count="14">
    <mergeCell ref="Y76:Y77"/>
    <mergeCell ref="Y64:Y65"/>
    <mergeCell ref="G3:I3"/>
    <mergeCell ref="J3:L3"/>
    <mergeCell ref="M3:O3"/>
    <mergeCell ref="A52:A55"/>
    <mergeCell ref="A56:A63"/>
    <mergeCell ref="A39:A49"/>
    <mergeCell ref="A50:A51"/>
    <mergeCell ref="A5:A7"/>
    <mergeCell ref="A8:A15"/>
    <mergeCell ref="A16:A29"/>
    <mergeCell ref="A30:A32"/>
    <mergeCell ref="A33:A38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H44" sqref="H44"/>
    </sheetView>
  </sheetViews>
  <sheetFormatPr defaultRowHeight="13.5"/>
  <cols>
    <col min="1" max="1" width="6.25" customWidth="1"/>
    <col min="2" max="11" width="10" customWidth="1"/>
  </cols>
  <sheetData>
    <row r="1" spans="1:11">
      <c r="A1" s="359" t="s">
        <v>1941</v>
      </c>
    </row>
    <row r="2" spans="1:11" ht="14.25" thickBot="1"/>
    <row r="3" spans="1:11">
      <c r="B3" s="881" t="s">
        <v>1128</v>
      </c>
      <c r="C3" s="819"/>
    </row>
    <row r="4" spans="1:11">
      <c r="B4" s="84" t="s">
        <v>1082</v>
      </c>
      <c r="C4" s="76">
        <v>1</v>
      </c>
    </row>
    <row r="5" spans="1:11">
      <c r="B5" s="85" t="s">
        <v>1083</v>
      </c>
      <c r="C5" s="76">
        <v>155</v>
      </c>
    </row>
    <row r="6" spans="1:11" ht="14.25" thickBot="1">
      <c r="B6" s="75" t="s">
        <v>1084</v>
      </c>
      <c r="C6" s="77" t="s">
        <v>1126</v>
      </c>
    </row>
    <row r="7" spans="1:11" ht="14.25" thickBot="1"/>
    <row r="8" spans="1:11" ht="22.5" customHeight="1" thickBot="1">
      <c r="B8" s="886" t="str">
        <f>"   从" &amp;C4&amp;"级到"&amp;C5&amp;"级总共需要经验："</f>
        <v xml:space="preserve">   从1级到155级总共需要经验：</v>
      </c>
      <c r="C8" s="882"/>
      <c r="D8" s="882"/>
      <c r="E8" s="882">
        <f>VLOOKUP(C5,等级经验数据_等级经验查询表,2,0)-VLOOKUP(C4,等级经验数据_等级经验查询表,2,0)</f>
        <v>5470000</v>
      </c>
      <c r="F8" s="882"/>
      <c r="G8" s="882"/>
      <c r="H8" s="882"/>
      <c r="I8" s="882"/>
      <c r="J8" s="882"/>
      <c r="K8" s="883"/>
    </row>
    <row r="9" spans="1:11">
      <c r="B9" s="884" t="s">
        <v>1129</v>
      </c>
      <c r="C9" s="893" t="s">
        <v>1130</v>
      </c>
      <c r="D9" s="887" t="s">
        <v>1131</v>
      </c>
      <c r="E9" s="888"/>
      <c r="F9" s="888"/>
      <c r="G9" s="889"/>
      <c r="H9" s="890" t="s">
        <v>1132</v>
      </c>
      <c r="I9" s="891"/>
      <c r="J9" s="891"/>
      <c r="K9" s="892"/>
    </row>
    <row r="10" spans="1:11" ht="14.25" thickBot="1">
      <c r="B10" s="885"/>
      <c r="C10" s="894"/>
      <c r="D10" s="150" t="s">
        <v>1120</v>
      </c>
      <c r="E10" s="151" t="s">
        <v>1140</v>
      </c>
      <c r="F10" s="152" t="s">
        <v>1121</v>
      </c>
      <c r="G10" s="153" t="s">
        <v>1140</v>
      </c>
      <c r="H10" s="154" t="s">
        <v>1120</v>
      </c>
      <c r="I10" s="155" t="s">
        <v>1140</v>
      </c>
      <c r="J10" s="156" t="s">
        <v>1121</v>
      </c>
      <c r="K10" s="157" t="s">
        <v>1140</v>
      </c>
    </row>
    <row r="11" spans="1:11">
      <c r="B11" s="140" t="s">
        <v>1115</v>
      </c>
      <c r="C11" s="141">
        <f t="shared" ref="C11:C18" si="0">VLOOKUP(B11,等级经验数据_地图经验表,2,0)</f>
        <v>150</v>
      </c>
      <c r="D11" s="142">
        <f>J11*3</f>
        <v>540</v>
      </c>
      <c r="E11" s="143">
        <f>ROUNDUP($E$8/D11,0)</f>
        <v>10130</v>
      </c>
      <c r="F11" s="144">
        <f>TRUNC(1.5*C11*IF($C$6="S",1.2,IF($C$6="A",1,IF($C$6="B",1,IF($C$6="C",0.8,IF($C$6="D",0.7,0))))))</f>
        <v>270</v>
      </c>
      <c r="G11" s="145">
        <f>ROUNDUP($E$8/F11,0)</f>
        <v>20260</v>
      </c>
      <c r="H11" s="146">
        <f>J11*2</f>
        <v>360</v>
      </c>
      <c r="I11" s="147">
        <f>ROUNDUP($E$8/H11,0)</f>
        <v>15195</v>
      </c>
      <c r="J11" s="148">
        <f>TRUNC(C11*IF($C$6="S",1.2,IF($C$6="A",1,IF($C$6="B",1,IF($C$6="C",0.8,IF($C$6="D",0.7,0))))))</f>
        <v>180</v>
      </c>
      <c r="K11" s="149">
        <f>ROUNDUP($E$8/J11,0)</f>
        <v>30389</v>
      </c>
    </row>
    <row r="12" spans="1:11">
      <c r="B12" s="78" t="s">
        <v>1116</v>
      </c>
      <c r="C12" s="81">
        <f t="shared" si="0"/>
        <v>320</v>
      </c>
      <c r="D12" s="86">
        <f t="shared" ref="D12:D19" si="1">J12*3</f>
        <v>1152</v>
      </c>
      <c r="E12" s="98">
        <f t="shared" ref="E12:E19" si="2">ROUNDUP($E$8/D12,0)</f>
        <v>4749</v>
      </c>
      <c r="F12" s="99">
        <f t="shared" ref="F12:F19" si="3">TRUNC(1.5*C12*IF($C$6="S",1.2,IF($C$6="A",1,IF($C$6="B",1,IF($C$6="C",0.8,IF($C$6="D",0.7,0))))))</f>
        <v>576</v>
      </c>
      <c r="G12" s="89">
        <f t="shared" ref="G12:G19" si="4">ROUNDUP($E$8/F12,0)</f>
        <v>9497</v>
      </c>
      <c r="H12" s="92">
        <f t="shared" ref="H12:H19" si="5">J12*2</f>
        <v>768</v>
      </c>
      <c r="I12" s="104">
        <f t="shared" ref="I12:I19" si="6">ROUNDUP($E$8/H12,0)</f>
        <v>7123</v>
      </c>
      <c r="J12" s="105">
        <f t="shared" ref="J12:J19" si="7">TRUNC(C12*IF($C$6="S",1.2,IF($C$6="A",1,IF($C$6="B",1,IF($C$6="C",0.8,IF($C$6="D",0.7,0))))))</f>
        <v>384</v>
      </c>
      <c r="K12" s="95">
        <f t="shared" ref="K12:K19" si="8">ROUNDUP($E$8/J12,0)</f>
        <v>14245</v>
      </c>
    </row>
    <row r="13" spans="1:11">
      <c r="B13" s="78" t="s">
        <v>1117</v>
      </c>
      <c r="C13" s="81">
        <f t="shared" si="0"/>
        <v>320</v>
      </c>
      <c r="D13" s="86">
        <f t="shared" si="1"/>
        <v>1152</v>
      </c>
      <c r="E13" s="98">
        <f t="shared" si="2"/>
        <v>4749</v>
      </c>
      <c r="F13" s="99">
        <f t="shared" si="3"/>
        <v>576</v>
      </c>
      <c r="G13" s="89">
        <f t="shared" si="4"/>
        <v>9497</v>
      </c>
      <c r="H13" s="92">
        <f t="shared" si="5"/>
        <v>768</v>
      </c>
      <c r="I13" s="104">
        <f t="shared" si="6"/>
        <v>7123</v>
      </c>
      <c r="J13" s="105">
        <f t="shared" si="7"/>
        <v>384</v>
      </c>
      <c r="K13" s="95">
        <f t="shared" si="8"/>
        <v>14245</v>
      </c>
    </row>
    <row r="14" spans="1:11">
      <c r="B14" s="78" t="s">
        <v>1118</v>
      </c>
      <c r="C14" s="81">
        <f t="shared" si="0"/>
        <v>330</v>
      </c>
      <c r="D14" s="86">
        <f t="shared" si="1"/>
        <v>1188</v>
      </c>
      <c r="E14" s="98">
        <f t="shared" si="2"/>
        <v>4605</v>
      </c>
      <c r="F14" s="99">
        <f t="shared" si="3"/>
        <v>594</v>
      </c>
      <c r="G14" s="89">
        <f t="shared" si="4"/>
        <v>9209</v>
      </c>
      <c r="H14" s="92">
        <f t="shared" si="5"/>
        <v>792</v>
      </c>
      <c r="I14" s="104">
        <f t="shared" si="6"/>
        <v>6907</v>
      </c>
      <c r="J14" s="105">
        <f t="shared" si="7"/>
        <v>396</v>
      </c>
      <c r="K14" s="95">
        <f t="shared" si="8"/>
        <v>13814</v>
      </c>
    </row>
    <row r="15" spans="1:11">
      <c r="B15" s="78" t="s">
        <v>1123</v>
      </c>
      <c r="C15" s="81">
        <f t="shared" si="0"/>
        <v>360</v>
      </c>
      <c r="D15" s="86">
        <f t="shared" si="1"/>
        <v>1296</v>
      </c>
      <c r="E15" s="98">
        <f t="shared" si="2"/>
        <v>4221</v>
      </c>
      <c r="F15" s="99">
        <f t="shared" si="3"/>
        <v>648</v>
      </c>
      <c r="G15" s="89">
        <f t="shared" si="4"/>
        <v>8442</v>
      </c>
      <c r="H15" s="92">
        <f t="shared" si="5"/>
        <v>864</v>
      </c>
      <c r="I15" s="104">
        <f t="shared" si="6"/>
        <v>6332</v>
      </c>
      <c r="J15" s="105">
        <f t="shared" si="7"/>
        <v>432</v>
      </c>
      <c r="K15" s="95">
        <f t="shared" si="8"/>
        <v>12663</v>
      </c>
    </row>
    <row r="16" spans="1:11">
      <c r="B16" s="78" t="s">
        <v>1119</v>
      </c>
      <c r="C16" s="81">
        <f t="shared" si="0"/>
        <v>380</v>
      </c>
      <c r="D16" s="86">
        <f t="shared" si="1"/>
        <v>1368</v>
      </c>
      <c r="E16" s="98">
        <f t="shared" si="2"/>
        <v>3999</v>
      </c>
      <c r="F16" s="99">
        <f t="shared" si="3"/>
        <v>684</v>
      </c>
      <c r="G16" s="89">
        <f t="shared" si="4"/>
        <v>7998</v>
      </c>
      <c r="H16" s="92">
        <f t="shared" si="5"/>
        <v>912</v>
      </c>
      <c r="I16" s="104">
        <f t="shared" si="6"/>
        <v>5998</v>
      </c>
      <c r="J16" s="105">
        <f t="shared" si="7"/>
        <v>456</v>
      </c>
      <c r="K16" s="95">
        <f t="shared" si="8"/>
        <v>11996</v>
      </c>
    </row>
    <row r="17" spans="2:11">
      <c r="B17" s="78" t="s">
        <v>1122</v>
      </c>
      <c r="C17" s="81">
        <f t="shared" si="0"/>
        <v>420</v>
      </c>
      <c r="D17" s="86">
        <f t="shared" si="1"/>
        <v>1512</v>
      </c>
      <c r="E17" s="98">
        <f t="shared" si="2"/>
        <v>3618</v>
      </c>
      <c r="F17" s="99">
        <f t="shared" si="3"/>
        <v>756</v>
      </c>
      <c r="G17" s="89">
        <f t="shared" si="4"/>
        <v>7236</v>
      </c>
      <c r="H17" s="92">
        <f t="shared" si="5"/>
        <v>1008</v>
      </c>
      <c r="I17" s="104">
        <f t="shared" si="6"/>
        <v>5427</v>
      </c>
      <c r="J17" s="105">
        <f t="shared" si="7"/>
        <v>504</v>
      </c>
      <c r="K17" s="95">
        <f t="shared" si="8"/>
        <v>10854</v>
      </c>
    </row>
    <row r="18" spans="2:11" ht="14.25" thickBot="1">
      <c r="B18" s="79" t="s">
        <v>1124</v>
      </c>
      <c r="C18" s="82">
        <f t="shared" si="0"/>
        <v>420</v>
      </c>
      <c r="D18" s="87">
        <f t="shared" si="1"/>
        <v>1512</v>
      </c>
      <c r="E18" s="100">
        <f t="shared" si="2"/>
        <v>3618</v>
      </c>
      <c r="F18" s="101">
        <f t="shared" si="3"/>
        <v>756</v>
      </c>
      <c r="G18" s="90">
        <f t="shared" si="4"/>
        <v>7236</v>
      </c>
      <c r="H18" s="93">
        <f t="shared" si="5"/>
        <v>1008</v>
      </c>
      <c r="I18" s="106">
        <f t="shared" si="6"/>
        <v>5427</v>
      </c>
      <c r="J18" s="107">
        <f t="shared" si="7"/>
        <v>504</v>
      </c>
      <c r="K18" s="96">
        <f t="shared" si="8"/>
        <v>10854</v>
      </c>
    </row>
    <row r="19" spans="2:11" ht="15" thickTop="1" thickBot="1">
      <c r="B19" s="80" t="s">
        <v>1125</v>
      </c>
      <c r="C19" s="83">
        <v>200</v>
      </c>
      <c r="D19" s="88">
        <f t="shared" si="1"/>
        <v>720</v>
      </c>
      <c r="E19" s="102">
        <f t="shared" si="2"/>
        <v>7598</v>
      </c>
      <c r="F19" s="103">
        <f t="shared" si="3"/>
        <v>360</v>
      </c>
      <c r="G19" s="91">
        <f t="shared" si="4"/>
        <v>15195</v>
      </c>
      <c r="H19" s="94">
        <f t="shared" si="5"/>
        <v>480</v>
      </c>
      <c r="I19" s="108">
        <f t="shared" si="6"/>
        <v>11396</v>
      </c>
      <c r="J19" s="109">
        <f t="shared" si="7"/>
        <v>240</v>
      </c>
      <c r="K19" s="97">
        <f t="shared" si="8"/>
        <v>22792</v>
      </c>
    </row>
    <row r="21" spans="2:11">
      <c r="B21" s="362" t="s">
        <v>1949</v>
      </c>
    </row>
    <row r="22" spans="2:11">
      <c r="B22" s="254" t="s">
        <v>1948</v>
      </c>
    </row>
  </sheetData>
  <dataConsolidate/>
  <mergeCells count="7">
    <mergeCell ref="B3:C3"/>
    <mergeCell ref="E8:K8"/>
    <mergeCell ref="B9:B10"/>
    <mergeCell ref="B8:D8"/>
    <mergeCell ref="D9:G9"/>
    <mergeCell ref="H9:K9"/>
    <mergeCell ref="C9:C10"/>
  </mergeCells>
  <phoneticPr fontId="14" type="noConversion"/>
  <dataValidations count="4">
    <dataValidation type="list" allowBlank="1" showInputMessage="1" showErrorMessage="1" errorTitle="请选择地图编号" error="请从下拉框中正确选择地图编号" sqref="B11:B18">
      <formula1>等级经验数据_地图编号</formula1>
    </dataValidation>
    <dataValidation type="list" allowBlank="1" showInputMessage="1" showErrorMessage="1" errorTitle="请选择现在等级" error="请正确输入现在等级1-155" sqref="C4">
      <formula1>等级经验数据_等级选择</formula1>
    </dataValidation>
    <dataValidation type="list" allowBlank="1" showInputMessage="1" showErrorMessage="1" errorTitle="请选择目标等级" error="请正确输入目标等级1-155" sqref="C5">
      <formula1>等级经验数据_等级选择</formula1>
    </dataValidation>
    <dataValidation type="list" allowBlank="1" showInputMessage="1" showErrorMessage="1" errorTitle="请选择战斗评价" error="请正确输入战斗评价：S,A,B,C,D&#10;（暂不支持E败）" sqref="C6">
      <formula1>战斗评价</formula1>
    </dataValidation>
  </dataValidations>
  <hyperlinks>
    <hyperlink ref="A1" location="首页!A1" display="返回"/>
  </hyperlinks>
  <pageMargins left="0.7" right="0.7" top="0.75" bottom="0.75" header="0.3" footer="0.3"/>
  <ignoredErrors>
    <ignoredError sqref="J11 F11:F12 H11 F13:F19 H12:H19 J12:J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T32" sqref="T32"/>
    </sheetView>
  </sheetViews>
  <sheetFormatPr defaultRowHeight="13.5"/>
  <cols>
    <col min="1" max="1" width="6.25" customWidth="1"/>
    <col min="2" max="5" width="10" customWidth="1"/>
    <col min="7" max="7" width="9.5" bestFit="1" customWidth="1"/>
  </cols>
  <sheetData>
    <row r="1" spans="1:7">
      <c r="A1" s="359" t="s">
        <v>1941</v>
      </c>
    </row>
    <row r="2" spans="1:7" ht="14.25" thickBot="1"/>
    <row r="3" spans="1:7">
      <c r="B3" s="895" t="s">
        <v>1128</v>
      </c>
      <c r="C3" s="896"/>
      <c r="D3" s="897"/>
    </row>
    <row r="4" spans="1:7">
      <c r="B4" s="904" t="s">
        <v>1141</v>
      </c>
      <c r="C4" s="905"/>
      <c r="D4" s="110">
        <v>1</v>
      </c>
    </row>
    <row r="5" spans="1:7">
      <c r="B5" s="904" t="s">
        <v>1142</v>
      </c>
      <c r="C5" s="905"/>
      <c r="D5" s="110">
        <v>155</v>
      </c>
    </row>
    <row r="6" spans="1:7" ht="14.25" thickBot="1">
      <c r="B6" s="781" t="s">
        <v>1084</v>
      </c>
      <c r="C6" s="906"/>
      <c r="D6" s="111" t="s">
        <v>1126</v>
      </c>
    </row>
    <row r="7" spans="1:7" ht="14.25" thickBot="1"/>
    <row r="8" spans="1:7" ht="22.5" customHeight="1" thickBot="1">
      <c r="B8" s="898" t="s">
        <v>1145</v>
      </c>
      <c r="C8" s="899"/>
      <c r="D8" s="882">
        <f>TRUNC(IF(G8 &gt; 500,500+SQRT(G8-500),G8))</f>
        <v>633</v>
      </c>
      <c r="E8" s="883"/>
      <c r="G8" s="112">
        <f>TRUNC(VLOOKUP(D4,等级经验数据_等级经验查询表,2,0)/100+VLOOKUP(D5,等级经验数据_等级经验查询表,2,0)/300)</f>
        <v>18233</v>
      </c>
    </row>
    <row r="9" spans="1:7">
      <c r="B9" s="900" t="s">
        <v>1131</v>
      </c>
      <c r="C9" s="901"/>
      <c r="D9" s="902" t="s">
        <v>1146</v>
      </c>
      <c r="E9" s="903"/>
    </row>
    <row r="10" spans="1:7" ht="14.25" thickBot="1">
      <c r="B10" s="162" t="s">
        <v>1143</v>
      </c>
      <c r="C10" s="163" t="s">
        <v>1144</v>
      </c>
      <c r="D10" s="158" t="s">
        <v>1143</v>
      </c>
      <c r="E10" s="159" t="s">
        <v>1144</v>
      </c>
    </row>
    <row r="11" spans="1:7" ht="14.25" thickBot="1">
      <c r="B11" s="164">
        <f>TRUNC(3*D8*IF($D$6="S",1.2,IF($D$6="A",1,IF($D$6="B",1,IF($D$6="C",0.8,IF($D$6="D",0.7,0))))))</f>
        <v>2278</v>
      </c>
      <c r="C11" s="165">
        <f>TRUNC(1.5*D8*IF($D$6="S",1.2,IF($D$6="A",1,IF($D$6="B",1,IF($D$6="C",0.8,IF($D$6="D",0.7,0))))))</f>
        <v>1139</v>
      </c>
      <c r="D11" s="160">
        <f>TRUNC(2*D8*IF($D$6="S",1.2,IF($D$6="A",1,IF($D$6="B",1,IF($D$6="C",0.8,IF($D$6="D",0.7,0))))))</f>
        <v>1519</v>
      </c>
      <c r="E11" s="161">
        <f>TRUNC(D8*IF($D$6="S",1.2,IF($D$6="A",1,IF($D$6="B",1,IF($D$6="C",0.8,IF($D$6="D",0.7,0))))))</f>
        <v>759</v>
      </c>
    </row>
    <row r="13" spans="1:7">
      <c r="B13" s="254" t="s">
        <v>1947</v>
      </c>
    </row>
  </sheetData>
  <mergeCells count="8">
    <mergeCell ref="B3:D3"/>
    <mergeCell ref="B8:C8"/>
    <mergeCell ref="B9:C9"/>
    <mergeCell ref="D9:E9"/>
    <mergeCell ref="D8:E8"/>
    <mergeCell ref="B4:C4"/>
    <mergeCell ref="B5:C5"/>
    <mergeCell ref="B6:C6"/>
  </mergeCells>
  <phoneticPr fontId="2"/>
  <dataValidations count="3">
    <dataValidation type="list" allowBlank="1" showInputMessage="1" showErrorMessage="1" errorTitle="请选择战斗评价" error="请正确输入战斗评价：S,A,B,C,D&#10;（暂不支持E败）" sqref="D6">
      <formula1>战斗评价</formula1>
    </dataValidation>
    <dataValidation type="list" allowBlank="1" showInputMessage="1" showErrorMessage="1" errorTitle="请选择对手2号舰等级" error="请正确输入对手2号舰等级1-155" sqref="D5">
      <formula1>等级经验数据_等级选择</formula1>
    </dataValidation>
    <dataValidation type="list" allowBlank="1" showInputMessage="1" showErrorMessage="1" errorTitle="请选择对手旗舰等级" error="请正确输入对手旗舰等级1-155" sqref="D4">
      <formula1>等级经验数据_等级选择</formula1>
    </dataValidation>
  </dataValidations>
  <hyperlinks>
    <hyperlink ref="A1" location="首页!A1" display="返回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J511"/>
  <sheetViews>
    <sheetView workbookViewId="0">
      <pane xSplit="4" ySplit="4" topLeftCell="E389" activePane="bottomRight" state="frozen"/>
      <selection pane="topRight" activeCell="E1" sqref="E1"/>
      <selection pane="bottomLeft" activeCell="A5" sqref="A5"/>
      <selection pane="bottomRight" activeCell="O425" sqref="O425"/>
    </sheetView>
  </sheetViews>
  <sheetFormatPr defaultRowHeight="13.5"/>
  <cols>
    <col min="2" max="2" width="4.875" customWidth="1"/>
    <col min="3" max="3" width="4.75" customWidth="1"/>
    <col min="6" max="6" width="7" customWidth="1"/>
    <col min="7" max="7" width="7.125" customWidth="1"/>
    <col min="9" max="9" width="6.5" customWidth="1"/>
    <col min="12" max="12" width="9.625" customWidth="1"/>
    <col min="34" max="34" width="6.25" customWidth="1"/>
    <col min="35" max="35" width="6.5" customWidth="1"/>
    <col min="36" max="36" width="6" customWidth="1"/>
    <col min="37" max="37" width="5.75" customWidth="1"/>
  </cols>
  <sheetData>
    <row r="1" spans="1:62">
      <c r="A1" s="22" t="s">
        <v>1472</v>
      </c>
    </row>
    <row r="3" spans="1:62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21</v>
      </c>
      <c r="Y3">
        <v>22</v>
      </c>
      <c r="Z3">
        <v>23</v>
      </c>
      <c r="AA3">
        <v>24</v>
      </c>
      <c r="AB3">
        <v>25</v>
      </c>
      <c r="AC3">
        <v>26</v>
      </c>
      <c r="AD3">
        <v>27</v>
      </c>
      <c r="AE3">
        <v>28</v>
      </c>
      <c r="AF3">
        <v>29</v>
      </c>
      <c r="AG3">
        <v>30</v>
      </c>
      <c r="AH3">
        <v>31</v>
      </c>
      <c r="AI3">
        <v>32</v>
      </c>
      <c r="AJ3">
        <v>33</v>
      </c>
      <c r="AK3">
        <v>34</v>
      </c>
      <c r="AL3">
        <v>35</v>
      </c>
      <c r="AM3">
        <v>36</v>
      </c>
      <c r="AN3">
        <v>37</v>
      </c>
      <c r="AO3">
        <v>38</v>
      </c>
      <c r="AP3">
        <v>39</v>
      </c>
      <c r="AQ3">
        <v>40</v>
      </c>
      <c r="AR3">
        <v>41</v>
      </c>
      <c r="AS3">
        <v>42</v>
      </c>
      <c r="AT3">
        <v>43</v>
      </c>
      <c r="AU3">
        <v>44</v>
      </c>
      <c r="AV3">
        <v>45</v>
      </c>
      <c r="AW3">
        <v>46</v>
      </c>
      <c r="AX3">
        <v>47</v>
      </c>
      <c r="AY3">
        <v>48</v>
      </c>
      <c r="AZ3">
        <v>49</v>
      </c>
      <c r="BA3">
        <v>50</v>
      </c>
      <c r="BB3">
        <v>51</v>
      </c>
      <c r="BC3">
        <v>52</v>
      </c>
      <c r="BD3">
        <v>53</v>
      </c>
      <c r="BE3">
        <v>54</v>
      </c>
      <c r="BF3">
        <v>55</v>
      </c>
      <c r="BG3">
        <v>56</v>
      </c>
      <c r="BH3">
        <v>57</v>
      </c>
      <c r="BI3">
        <v>58</v>
      </c>
      <c r="BJ3">
        <v>59</v>
      </c>
    </row>
    <row r="4" spans="1:62">
      <c r="B4" t="s">
        <v>85</v>
      </c>
      <c r="C4" t="s">
        <v>86</v>
      </c>
      <c r="D4" t="s">
        <v>87</v>
      </c>
      <c r="E4" t="s">
        <v>88</v>
      </c>
      <c r="F4" t="s">
        <v>89</v>
      </c>
      <c r="G4" t="s">
        <v>90</v>
      </c>
      <c r="H4" t="s">
        <v>91</v>
      </c>
      <c r="I4" t="s">
        <v>92</v>
      </c>
      <c r="J4" t="s">
        <v>93</v>
      </c>
      <c r="K4" t="s">
        <v>94</v>
      </c>
      <c r="L4" t="s">
        <v>95</v>
      </c>
      <c r="M4" t="s">
        <v>96</v>
      </c>
      <c r="N4" t="s">
        <v>97</v>
      </c>
      <c r="O4" t="s">
        <v>98</v>
      </c>
      <c r="P4" t="s">
        <v>99</v>
      </c>
      <c r="Q4" t="s">
        <v>100</v>
      </c>
      <c r="R4" t="s">
        <v>101</v>
      </c>
      <c r="S4" t="s">
        <v>102</v>
      </c>
      <c r="T4" t="s">
        <v>103</v>
      </c>
      <c r="U4" t="s">
        <v>104</v>
      </c>
      <c r="V4" t="s">
        <v>105</v>
      </c>
      <c r="W4" t="s">
        <v>106</v>
      </c>
      <c r="X4" t="s">
        <v>3441</v>
      </c>
      <c r="Y4" t="s">
        <v>107</v>
      </c>
      <c r="Z4" s="193" t="s">
        <v>2978</v>
      </c>
      <c r="AA4" t="s">
        <v>108</v>
      </c>
      <c r="AB4" t="s">
        <v>109</v>
      </c>
      <c r="AC4" t="s">
        <v>2979</v>
      </c>
      <c r="AD4" t="s">
        <v>110</v>
      </c>
      <c r="AE4" t="s">
        <v>111</v>
      </c>
      <c r="AF4" t="s">
        <v>2980</v>
      </c>
      <c r="AG4" t="s">
        <v>112</v>
      </c>
      <c r="AH4" t="s">
        <v>113</v>
      </c>
      <c r="AI4" t="s">
        <v>114</v>
      </c>
      <c r="AJ4" t="s">
        <v>115</v>
      </c>
      <c r="AK4" t="s">
        <v>116</v>
      </c>
      <c r="AL4" t="s">
        <v>117</v>
      </c>
      <c r="AM4" t="s">
        <v>118</v>
      </c>
      <c r="AN4" t="s">
        <v>119</v>
      </c>
      <c r="AO4" t="s">
        <v>120</v>
      </c>
      <c r="AP4" t="s">
        <v>121</v>
      </c>
      <c r="AQ4" t="s">
        <v>122</v>
      </c>
      <c r="AR4" t="s">
        <v>123</v>
      </c>
      <c r="AS4" t="s">
        <v>124</v>
      </c>
      <c r="AT4" t="s">
        <v>125</v>
      </c>
      <c r="AU4" t="s">
        <v>126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132</v>
      </c>
      <c r="BB4" t="s">
        <v>133</v>
      </c>
      <c r="BC4" t="s">
        <v>134</v>
      </c>
      <c r="BD4" t="s">
        <v>135</v>
      </c>
      <c r="BE4" t="s">
        <v>136</v>
      </c>
      <c r="BF4" t="s">
        <v>137</v>
      </c>
      <c r="BG4" t="s">
        <v>138</v>
      </c>
      <c r="BI4" s="907" t="s">
        <v>1147</v>
      </c>
      <c r="BJ4" s="907"/>
    </row>
    <row r="5" spans="1:62">
      <c r="B5">
        <v>1</v>
      </c>
      <c r="C5">
        <v>31</v>
      </c>
      <c r="D5" t="s">
        <v>3442</v>
      </c>
      <c r="E5" t="s">
        <v>3443</v>
      </c>
      <c r="F5">
        <v>2</v>
      </c>
      <c r="G5">
        <v>0</v>
      </c>
      <c r="H5">
        <v>254</v>
      </c>
      <c r="I5">
        <v>20</v>
      </c>
      <c r="J5">
        <v>100</v>
      </c>
      <c r="K5">
        <v>100</v>
      </c>
      <c r="L5">
        <v>0</v>
      </c>
      <c r="M5">
        <v>13</v>
      </c>
      <c r="N5">
        <v>24</v>
      </c>
      <c r="O5">
        <v>17</v>
      </c>
      <c r="P5">
        <v>6</v>
      </c>
      <c r="Q5">
        <v>29</v>
      </c>
      <c r="R5">
        <v>18</v>
      </c>
      <c r="S5">
        <v>59</v>
      </c>
      <c r="T5">
        <v>7</v>
      </c>
      <c r="U5">
        <v>29</v>
      </c>
      <c r="V5">
        <v>5</v>
      </c>
      <c r="W5">
        <v>18</v>
      </c>
      <c r="X5">
        <v>16</v>
      </c>
      <c r="Y5">
        <v>39</v>
      </c>
      <c r="Z5">
        <f>TRUNC(((Y5-X5)*155/99)+X5)</f>
        <v>52</v>
      </c>
      <c r="AA5">
        <v>37</v>
      </c>
      <c r="AB5">
        <v>79</v>
      </c>
      <c r="AC5">
        <f>TRUNC(((AB5-AA5)*155/99)+AA5)</f>
        <v>102</v>
      </c>
      <c r="AD5">
        <v>4</v>
      </c>
      <c r="AE5">
        <v>17</v>
      </c>
      <c r="AF5">
        <f>TRUNC(((AE5-AD5)*155/99)+AD5)</f>
        <v>24</v>
      </c>
      <c r="AG5">
        <v>12</v>
      </c>
      <c r="AH5">
        <v>49</v>
      </c>
      <c r="AI5">
        <v>10</v>
      </c>
      <c r="AJ5">
        <v>1</v>
      </c>
      <c r="AK5">
        <v>3</v>
      </c>
      <c r="AL5">
        <v>2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37</v>
      </c>
      <c r="AT5">
        <v>-1</v>
      </c>
      <c r="AU5">
        <v>-1</v>
      </c>
      <c r="AV5">
        <v>-1</v>
      </c>
      <c r="AW5">
        <v>18</v>
      </c>
      <c r="AX5">
        <v>1</v>
      </c>
      <c r="AY5">
        <v>1</v>
      </c>
      <c r="AZ5">
        <v>4</v>
      </c>
      <c r="BA5">
        <v>0</v>
      </c>
      <c r="BB5">
        <v>1</v>
      </c>
      <c r="BC5">
        <v>1</v>
      </c>
      <c r="BD5">
        <v>0</v>
      </c>
      <c r="BE5">
        <v>0</v>
      </c>
      <c r="BF5">
        <v>15</v>
      </c>
      <c r="BG5">
        <v>15</v>
      </c>
      <c r="BI5">
        <f t="shared" ref="BI5:BI68" si="0">B5</f>
        <v>1</v>
      </c>
      <c r="BJ5">
        <f t="shared" ref="BJ5:BJ68" si="1">C5</f>
        <v>31</v>
      </c>
    </row>
    <row r="6" spans="1:62">
      <c r="B6">
        <v>2</v>
      </c>
      <c r="C6">
        <v>32</v>
      </c>
      <c r="D6" t="s">
        <v>141</v>
      </c>
      <c r="E6" t="s">
        <v>142</v>
      </c>
      <c r="F6">
        <v>2</v>
      </c>
      <c r="G6">
        <v>0</v>
      </c>
      <c r="H6">
        <v>255</v>
      </c>
      <c r="I6">
        <v>20</v>
      </c>
      <c r="J6">
        <v>100</v>
      </c>
      <c r="K6">
        <v>100</v>
      </c>
      <c r="L6">
        <v>0</v>
      </c>
      <c r="M6">
        <v>13</v>
      </c>
      <c r="N6">
        <v>24</v>
      </c>
      <c r="O6">
        <v>17</v>
      </c>
      <c r="P6">
        <v>6</v>
      </c>
      <c r="Q6">
        <v>29</v>
      </c>
      <c r="R6">
        <v>18</v>
      </c>
      <c r="S6">
        <v>49</v>
      </c>
      <c r="T6">
        <v>7</v>
      </c>
      <c r="U6">
        <v>29</v>
      </c>
      <c r="V6">
        <v>5</v>
      </c>
      <c r="W6">
        <v>18</v>
      </c>
      <c r="X6">
        <v>16</v>
      </c>
      <c r="Y6">
        <v>39</v>
      </c>
      <c r="Z6">
        <f t="shared" ref="Z6:Z69" si="2">TRUNC(((Y6-X6)*155/99)+X6)</f>
        <v>52</v>
      </c>
      <c r="AA6">
        <v>37</v>
      </c>
      <c r="AB6">
        <v>69</v>
      </c>
      <c r="AC6">
        <f t="shared" ref="AC6:AC69" si="3">TRUNC(((AB6-AA6)*155/99)+AA6)</f>
        <v>87</v>
      </c>
      <c r="AD6">
        <v>4</v>
      </c>
      <c r="AE6">
        <v>17</v>
      </c>
      <c r="AF6">
        <f t="shared" ref="AF6:AF69" si="4">TRUNC(((AE6-AD6)*155/99)+AD6)</f>
        <v>24</v>
      </c>
      <c r="AG6">
        <v>10</v>
      </c>
      <c r="AH6">
        <v>49</v>
      </c>
      <c r="AI6">
        <v>10</v>
      </c>
      <c r="AJ6">
        <v>1</v>
      </c>
      <c r="AK6">
        <v>2</v>
      </c>
      <c r="AL6">
        <v>2</v>
      </c>
      <c r="AM6">
        <v>0</v>
      </c>
      <c r="AN6">
        <v>0</v>
      </c>
      <c r="AO6">
        <v>0</v>
      </c>
      <c r="AP6">
        <v>0</v>
      </c>
      <c r="AQ6">
        <v>0</v>
      </c>
      <c r="AR6">
        <v>1</v>
      </c>
      <c r="AS6">
        <v>-1</v>
      </c>
      <c r="AT6">
        <v>-1</v>
      </c>
      <c r="AU6">
        <v>-1</v>
      </c>
      <c r="AV6">
        <v>-1</v>
      </c>
      <c r="AW6">
        <v>18</v>
      </c>
      <c r="AX6">
        <v>1</v>
      </c>
      <c r="AY6">
        <v>1</v>
      </c>
      <c r="AZ6">
        <v>4</v>
      </c>
      <c r="BA6">
        <v>0</v>
      </c>
      <c r="BB6">
        <v>0</v>
      </c>
      <c r="BC6">
        <v>1</v>
      </c>
      <c r="BD6">
        <v>0</v>
      </c>
      <c r="BE6">
        <v>0</v>
      </c>
      <c r="BF6">
        <v>15</v>
      </c>
      <c r="BG6">
        <v>15</v>
      </c>
      <c r="BI6">
        <f t="shared" si="0"/>
        <v>2</v>
      </c>
      <c r="BJ6">
        <f t="shared" si="1"/>
        <v>32</v>
      </c>
    </row>
    <row r="7" spans="1:62">
      <c r="B7">
        <v>6</v>
      </c>
      <c r="C7">
        <v>35</v>
      </c>
      <c r="D7" t="s">
        <v>143</v>
      </c>
      <c r="E7" t="s">
        <v>144</v>
      </c>
      <c r="F7">
        <v>2</v>
      </c>
      <c r="G7">
        <v>0</v>
      </c>
      <c r="H7">
        <v>258</v>
      </c>
      <c r="I7">
        <v>20</v>
      </c>
      <c r="J7">
        <v>100</v>
      </c>
      <c r="K7">
        <v>100</v>
      </c>
      <c r="L7">
        <v>0</v>
      </c>
      <c r="M7">
        <v>13</v>
      </c>
      <c r="N7">
        <v>24</v>
      </c>
      <c r="O7">
        <v>17</v>
      </c>
      <c r="P7">
        <v>6</v>
      </c>
      <c r="Q7">
        <v>29</v>
      </c>
      <c r="R7">
        <v>18</v>
      </c>
      <c r="S7">
        <v>49</v>
      </c>
      <c r="T7">
        <v>7</v>
      </c>
      <c r="U7">
        <v>29</v>
      </c>
      <c r="V7">
        <v>5</v>
      </c>
      <c r="W7">
        <v>18</v>
      </c>
      <c r="X7">
        <v>16</v>
      </c>
      <c r="Y7">
        <v>39</v>
      </c>
      <c r="Z7">
        <f t="shared" si="2"/>
        <v>52</v>
      </c>
      <c r="AA7">
        <v>37</v>
      </c>
      <c r="AB7">
        <v>69</v>
      </c>
      <c r="AC7">
        <f t="shared" si="3"/>
        <v>87</v>
      </c>
      <c r="AD7">
        <v>4</v>
      </c>
      <c r="AE7">
        <v>17</v>
      </c>
      <c r="AF7">
        <f t="shared" si="4"/>
        <v>24</v>
      </c>
      <c r="AG7">
        <v>15</v>
      </c>
      <c r="AH7">
        <v>69</v>
      </c>
      <c r="AI7">
        <v>10</v>
      </c>
      <c r="AJ7">
        <v>1</v>
      </c>
      <c r="AK7">
        <v>2</v>
      </c>
      <c r="AL7">
        <v>2</v>
      </c>
      <c r="AM7">
        <v>0</v>
      </c>
      <c r="AN7">
        <v>0</v>
      </c>
      <c r="AO7">
        <v>0</v>
      </c>
      <c r="AP7">
        <v>0</v>
      </c>
      <c r="AQ7">
        <v>0</v>
      </c>
      <c r="AR7">
        <v>1</v>
      </c>
      <c r="AS7">
        <v>-1</v>
      </c>
      <c r="AT7">
        <v>-1</v>
      </c>
      <c r="AU7">
        <v>-1</v>
      </c>
      <c r="AV7">
        <v>-1</v>
      </c>
      <c r="AW7">
        <v>18</v>
      </c>
      <c r="AX7">
        <v>1</v>
      </c>
      <c r="AY7">
        <v>1</v>
      </c>
      <c r="AZ7">
        <v>4</v>
      </c>
      <c r="BA7">
        <v>0</v>
      </c>
      <c r="BB7">
        <v>0</v>
      </c>
      <c r="BC7">
        <v>1</v>
      </c>
      <c r="BD7">
        <v>0</v>
      </c>
      <c r="BE7">
        <v>0</v>
      </c>
      <c r="BF7">
        <v>15</v>
      </c>
      <c r="BG7">
        <v>15</v>
      </c>
      <c r="BI7">
        <f t="shared" si="0"/>
        <v>6</v>
      </c>
      <c r="BJ7">
        <f t="shared" si="1"/>
        <v>35</v>
      </c>
    </row>
    <row r="8" spans="1:62">
      <c r="B8">
        <v>7</v>
      </c>
      <c r="C8">
        <v>37</v>
      </c>
      <c r="D8" t="s">
        <v>145</v>
      </c>
      <c r="E8" t="s">
        <v>146</v>
      </c>
      <c r="F8">
        <v>2</v>
      </c>
      <c r="G8">
        <v>0</v>
      </c>
      <c r="H8">
        <v>260</v>
      </c>
      <c r="I8">
        <v>20</v>
      </c>
      <c r="J8">
        <v>100</v>
      </c>
      <c r="K8">
        <v>100</v>
      </c>
      <c r="L8">
        <v>0</v>
      </c>
      <c r="M8">
        <v>13</v>
      </c>
      <c r="N8">
        <v>24</v>
      </c>
      <c r="O8">
        <v>17</v>
      </c>
      <c r="P8">
        <v>6</v>
      </c>
      <c r="Q8">
        <v>29</v>
      </c>
      <c r="R8">
        <v>18</v>
      </c>
      <c r="S8">
        <v>49</v>
      </c>
      <c r="T8">
        <v>7</v>
      </c>
      <c r="U8">
        <v>29</v>
      </c>
      <c r="V8">
        <v>5</v>
      </c>
      <c r="W8">
        <v>18</v>
      </c>
      <c r="X8">
        <v>16</v>
      </c>
      <c r="Y8">
        <v>39</v>
      </c>
      <c r="Z8">
        <f t="shared" si="2"/>
        <v>52</v>
      </c>
      <c r="AA8">
        <v>37</v>
      </c>
      <c r="AB8">
        <v>69</v>
      </c>
      <c r="AC8">
        <f t="shared" si="3"/>
        <v>87</v>
      </c>
      <c r="AD8">
        <v>4</v>
      </c>
      <c r="AE8">
        <v>17</v>
      </c>
      <c r="AF8">
        <f t="shared" si="4"/>
        <v>24</v>
      </c>
      <c r="AG8">
        <v>10</v>
      </c>
      <c r="AH8">
        <v>49</v>
      </c>
      <c r="AI8">
        <v>10</v>
      </c>
      <c r="AJ8">
        <v>1</v>
      </c>
      <c r="AK8">
        <v>1</v>
      </c>
      <c r="AL8">
        <v>2</v>
      </c>
      <c r="AM8">
        <v>0</v>
      </c>
      <c r="AN8">
        <v>0</v>
      </c>
      <c r="AO8">
        <v>0</v>
      </c>
      <c r="AP8">
        <v>0</v>
      </c>
      <c r="AQ8">
        <v>0</v>
      </c>
      <c r="AR8">
        <v>1</v>
      </c>
      <c r="AS8">
        <v>-1</v>
      </c>
      <c r="AT8">
        <v>-1</v>
      </c>
      <c r="AU8">
        <v>-1</v>
      </c>
      <c r="AV8">
        <v>-1</v>
      </c>
      <c r="AW8">
        <v>18</v>
      </c>
      <c r="AX8">
        <v>1</v>
      </c>
      <c r="AY8">
        <v>1</v>
      </c>
      <c r="AZ8">
        <v>4</v>
      </c>
      <c r="BA8">
        <v>0</v>
      </c>
      <c r="BB8">
        <v>0</v>
      </c>
      <c r="BC8">
        <v>1</v>
      </c>
      <c r="BD8">
        <v>0</v>
      </c>
      <c r="BE8">
        <v>0</v>
      </c>
      <c r="BF8">
        <v>15</v>
      </c>
      <c r="BG8">
        <v>15</v>
      </c>
      <c r="BI8">
        <f t="shared" si="0"/>
        <v>7</v>
      </c>
      <c r="BJ8">
        <f t="shared" si="1"/>
        <v>37</v>
      </c>
    </row>
    <row r="9" spans="1:62">
      <c r="B9">
        <v>9</v>
      </c>
      <c r="C9">
        <v>11</v>
      </c>
      <c r="D9" t="s">
        <v>147</v>
      </c>
      <c r="E9" t="s">
        <v>148</v>
      </c>
      <c r="F9">
        <v>2</v>
      </c>
      <c r="G9">
        <v>0</v>
      </c>
      <c r="H9">
        <v>201</v>
      </c>
      <c r="I9">
        <v>20</v>
      </c>
      <c r="J9">
        <v>100</v>
      </c>
      <c r="K9">
        <v>100</v>
      </c>
      <c r="L9">
        <v>0</v>
      </c>
      <c r="M9">
        <v>15</v>
      </c>
      <c r="N9">
        <v>29</v>
      </c>
      <c r="O9">
        <v>19</v>
      </c>
      <c r="P9">
        <v>10</v>
      </c>
      <c r="Q9">
        <v>29</v>
      </c>
      <c r="R9">
        <v>27</v>
      </c>
      <c r="S9">
        <v>79</v>
      </c>
      <c r="T9">
        <v>10</v>
      </c>
      <c r="U9">
        <v>39</v>
      </c>
      <c r="V9">
        <v>5</v>
      </c>
      <c r="W9">
        <v>19</v>
      </c>
      <c r="X9">
        <v>20</v>
      </c>
      <c r="Y9">
        <v>49</v>
      </c>
      <c r="Z9">
        <f t="shared" si="2"/>
        <v>65</v>
      </c>
      <c r="AA9">
        <v>40</v>
      </c>
      <c r="AB9">
        <v>89</v>
      </c>
      <c r="AC9">
        <f t="shared" si="3"/>
        <v>116</v>
      </c>
      <c r="AD9">
        <v>5</v>
      </c>
      <c r="AE9">
        <v>19</v>
      </c>
      <c r="AF9">
        <f t="shared" si="4"/>
        <v>26</v>
      </c>
      <c r="AG9">
        <v>17</v>
      </c>
      <c r="AH9">
        <v>49</v>
      </c>
      <c r="AI9">
        <v>10</v>
      </c>
      <c r="AJ9">
        <v>1</v>
      </c>
      <c r="AK9">
        <v>3</v>
      </c>
      <c r="AL9">
        <v>2</v>
      </c>
      <c r="AM9">
        <v>0</v>
      </c>
      <c r="AN9">
        <v>0</v>
      </c>
      <c r="AO9">
        <v>0</v>
      </c>
      <c r="AP9">
        <v>0</v>
      </c>
      <c r="AQ9">
        <v>0</v>
      </c>
      <c r="AR9">
        <v>2</v>
      </c>
      <c r="AS9">
        <v>13</v>
      </c>
      <c r="AT9">
        <v>-1</v>
      </c>
      <c r="AU9">
        <v>-1</v>
      </c>
      <c r="AV9">
        <v>-1</v>
      </c>
      <c r="AW9">
        <v>20</v>
      </c>
      <c r="AX9">
        <v>1</v>
      </c>
      <c r="AY9">
        <v>1</v>
      </c>
      <c r="AZ9">
        <v>5</v>
      </c>
      <c r="BA9">
        <v>0</v>
      </c>
      <c r="BB9">
        <v>1</v>
      </c>
      <c r="BC9">
        <v>1</v>
      </c>
      <c r="BD9">
        <v>0</v>
      </c>
      <c r="BE9">
        <v>0</v>
      </c>
      <c r="BF9">
        <v>15</v>
      </c>
      <c r="BG9">
        <v>20</v>
      </c>
      <c r="BI9">
        <f t="shared" si="0"/>
        <v>9</v>
      </c>
      <c r="BJ9">
        <f t="shared" si="1"/>
        <v>11</v>
      </c>
    </row>
    <row r="10" spans="1:62">
      <c r="B10">
        <v>10</v>
      </c>
      <c r="C10">
        <v>12</v>
      </c>
      <c r="D10" t="s">
        <v>149</v>
      </c>
      <c r="E10" t="s">
        <v>150</v>
      </c>
      <c r="F10">
        <v>2</v>
      </c>
      <c r="G10">
        <v>0</v>
      </c>
      <c r="H10">
        <v>202</v>
      </c>
      <c r="I10">
        <v>20</v>
      </c>
      <c r="J10">
        <v>100</v>
      </c>
      <c r="K10">
        <v>100</v>
      </c>
      <c r="L10">
        <v>0</v>
      </c>
      <c r="M10">
        <v>15</v>
      </c>
      <c r="N10">
        <v>29</v>
      </c>
      <c r="O10">
        <v>19</v>
      </c>
      <c r="P10">
        <v>10</v>
      </c>
      <c r="Q10">
        <v>29</v>
      </c>
      <c r="R10">
        <v>27</v>
      </c>
      <c r="S10">
        <v>69</v>
      </c>
      <c r="T10">
        <v>10</v>
      </c>
      <c r="U10">
        <v>39</v>
      </c>
      <c r="V10">
        <v>5</v>
      </c>
      <c r="W10">
        <v>19</v>
      </c>
      <c r="X10">
        <v>20</v>
      </c>
      <c r="Y10">
        <v>49</v>
      </c>
      <c r="Z10">
        <f t="shared" si="2"/>
        <v>65</v>
      </c>
      <c r="AA10">
        <v>40</v>
      </c>
      <c r="AB10">
        <v>79</v>
      </c>
      <c r="AC10">
        <f t="shared" si="3"/>
        <v>101</v>
      </c>
      <c r="AD10">
        <v>5</v>
      </c>
      <c r="AE10">
        <v>19</v>
      </c>
      <c r="AF10">
        <f t="shared" si="4"/>
        <v>26</v>
      </c>
      <c r="AG10">
        <v>10</v>
      </c>
      <c r="AH10">
        <v>49</v>
      </c>
      <c r="AI10">
        <v>10</v>
      </c>
      <c r="AJ10">
        <v>1</v>
      </c>
      <c r="AK10">
        <v>2</v>
      </c>
      <c r="AL10">
        <v>2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2</v>
      </c>
      <c r="AS10">
        <v>-1</v>
      </c>
      <c r="AT10">
        <v>-1</v>
      </c>
      <c r="AU10">
        <v>-1</v>
      </c>
      <c r="AV10">
        <v>-1</v>
      </c>
      <c r="AW10">
        <v>20</v>
      </c>
      <c r="AX10">
        <v>1</v>
      </c>
      <c r="AY10">
        <v>1</v>
      </c>
      <c r="AZ10">
        <v>5</v>
      </c>
      <c r="BA10">
        <v>0</v>
      </c>
      <c r="BB10">
        <v>0</v>
      </c>
      <c r="BC10">
        <v>1</v>
      </c>
      <c r="BD10">
        <v>0</v>
      </c>
      <c r="BE10">
        <v>0</v>
      </c>
      <c r="BF10">
        <v>15</v>
      </c>
      <c r="BG10">
        <v>20</v>
      </c>
      <c r="BI10">
        <f t="shared" si="0"/>
        <v>10</v>
      </c>
      <c r="BJ10">
        <f t="shared" si="1"/>
        <v>12</v>
      </c>
    </row>
    <row r="11" spans="1:62">
      <c r="B11">
        <v>11</v>
      </c>
      <c r="C11">
        <v>14</v>
      </c>
      <c r="D11" t="s">
        <v>151</v>
      </c>
      <c r="E11" t="s">
        <v>152</v>
      </c>
      <c r="F11">
        <v>2</v>
      </c>
      <c r="G11">
        <v>0</v>
      </c>
      <c r="H11">
        <v>204</v>
      </c>
      <c r="I11">
        <v>20</v>
      </c>
      <c r="J11">
        <v>100</v>
      </c>
      <c r="K11">
        <v>100</v>
      </c>
      <c r="L11">
        <v>0</v>
      </c>
      <c r="M11">
        <v>15</v>
      </c>
      <c r="N11">
        <v>29</v>
      </c>
      <c r="O11">
        <v>19</v>
      </c>
      <c r="P11">
        <v>10</v>
      </c>
      <c r="Q11">
        <v>29</v>
      </c>
      <c r="R11">
        <v>27</v>
      </c>
      <c r="S11">
        <v>69</v>
      </c>
      <c r="T11">
        <v>10</v>
      </c>
      <c r="U11">
        <v>39</v>
      </c>
      <c r="V11">
        <v>5</v>
      </c>
      <c r="W11">
        <v>19</v>
      </c>
      <c r="X11">
        <v>20</v>
      </c>
      <c r="Y11">
        <v>49</v>
      </c>
      <c r="Z11">
        <f t="shared" si="2"/>
        <v>65</v>
      </c>
      <c r="AA11">
        <v>40</v>
      </c>
      <c r="AB11">
        <v>79</v>
      </c>
      <c r="AC11">
        <f t="shared" si="3"/>
        <v>101</v>
      </c>
      <c r="AD11">
        <v>5</v>
      </c>
      <c r="AE11">
        <v>19</v>
      </c>
      <c r="AF11">
        <f t="shared" si="4"/>
        <v>26</v>
      </c>
      <c r="AG11">
        <v>10</v>
      </c>
      <c r="AH11">
        <v>49</v>
      </c>
      <c r="AI11">
        <v>10</v>
      </c>
      <c r="AJ11">
        <v>1</v>
      </c>
      <c r="AK11">
        <v>2</v>
      </c>
      <c r="AL11">
        <v>2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2</v>
      </c>
      <c r="AS11">
        <v>-1</v>
      </c>
      <c r="AT11">
        <v>-1</v>
      </c>
      <c r="AU11">
        <v>-1</v>
      </c>
      <c r="AV11">
        <v>-1</v>
      </c>
      <c r="AW11">
        <v>20</v>
      </c>
      <c r="AX11">
        <v>1</v>
      </c>
      <c r="AY11">
        <v>1</v>
      </c>
      <c r="AZ11">
        <v>5</v>
      </c>
      <c r="BA11">
        <v>0</v>
      </c>
      <c r="BB11">
        <v>0</v>
      </c>
      <c r="BC11">
        <v>1</v>
      </c>
      <c r="BD11">
        <v>0</v>
      </c>
      <c r="BE11">
        <v>0</v>
      </c>
      <c r="BF11">
        <v>15</v>
      </c>
      <c r="BG11">
        <v>20</v>
      </c>
      <c r="BI11">
        <f t="shared" si="0"/>
        <v>11</v>
      </c>
      <c r="BJ11">
        <f t="shared" si="1"/>
        <v>14</v>
      </c>
    </row>
    <row r="12" spans="1:62">
      <c r="B12">
        <v>12</v>
      </c>
      <c r="C12">
        <v>16</v>
      </c>
      <c r="D12" t="s">
        <v>153</v>
      </c>
      <c r="E12" t="s">
        <v>154</v>
      </c>
      <c r="F12">
        <v>2</v>
      </c>
      <c r="G12">
        <v>0</v>
      </c>
      <c r="H12">
        <v>206</v>
      </c>
      <c r="I12">
        <v>20</v>
      </c>
      <c r="J12">
        <v>100</v>
      </c>
      <c r="K12">
        <v>100</v>
      </c>
      <c r="L12">
        <v>0</v>
      </c>
      <c r="M12">
        <v>15</v>
      </c>
      <c r="N12">
        <v>29</v>
      </c>
      <c r="O12">
        <v>19</v>
      </c>
      <c r="P12">
        <v>10</v>
      </c>
      <c r="Q12">
        <v>29</v>
      </c>
      <c r="R12">
        <v>27</v>
      </c>
      <c r="S12">
        <v>69</v>
      </c>
      <c r="T12">
        <v>10</v>
      </c>
      <c r="U12">
        <v>39</v>
      </c>
      <c r="V12">
        <v>5</v>
      </c>
      <c r="W12">
        <v>19</v>
      </c>
      <c r="X12">
        <v>20</v>
      </c>
      <c r="Y12">
        <v>49</v>
      </c>
      <c r="Z12">
        <f t="shared" si="2"/>
        <v>65</v>
      </c>
      <c r="AA12">
        <v>40</v>
      </c>
      <c r="AB12">
        <v>79</v>
      </c>
      <c r="AC12">
        <f t="shared" si="3"/>
        <v>101</v>
      </c>
      <c r="AD12">
        <v>5</v>
      </c>
      <c r="AE12">
        <v>19</v>
      </c>
      <c r="AF12">
        <f t="shared" si="4"/>
        <v>26</v>
      </c>
      <c r="AG12">
        <v>10</v>
      </c>
      <c r="AH12">
        <v>49</v>
      </c>
      <c r="AI12">
        <v>10</v>
      </c>
      <c r="AJ12">
        <v>1</v>
      </c>
      <c r="AK12">
        <v>1</v>
      </c>
      <c r="AL12">
        <v>2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2</v>
      </c>
      <c r="AS12">
        <v>-1</v>
      </c>
      <c r="AT12">
        <v>-1</v>
      </c>
      <c r="AU12">
        <v>-1</v>
      </c>
      <c r="AV12">
        <v>-1</v>
      </c>
      <c r="AW12">
        <v>20</v>
      </c>
      <c r="AX12">
        <v>1</v>
      </c>
      <c r="AY12">
        <v>1</v>
      </c>
      <c r="AZ12">
        <v>5</v>
      </c>
      <c r="BA12">
        <v>0</v>
      </c>
      <c r="BB12">
        <v>0</v>
      </c>
      <c r="BC12">
        <v>1</v>
      </c>
      <c r="BD12">
        <v>0</v>
      </c>
      <c r="BE12">
        <v>0</v>
      </c>
      <c r="BF12">
        <v>15</v>
      </c>
      <c r="BG12">
        <v>20</v>
      </c>
      <c r="BI12">
        <f t="shared" si="0"/>
        <v>12</v>
      </c>
      <c r="BJ12">
        <f t="shared" si="1"/>
        <v>16</v>
      </c>
    </row>
    <row r="13" spans="1:62">
      <c r="B13">
        <v>13</v>
      </c>
      <c r="C13">
        <v>17</v>
      </c>
      <c r="D13" t="s">
        <v>155</v>
      </c>
      <c r="E13" t="s">
        <v>156</v>
      </c>
      <c r="F13">
        <v>2</v>
      </c>
      <c r="G13">
        <v>0</v>
      </c>
      <c r="H13">
        <v>207</v>
      </c>
      <c r="I13">
        <v>20</v>
      </c>
      <c r="J13">
        <v>100</v>
      </c>
      <c r="K13">
        <v>100</v>
      </c>
      <c r="L13">
        <v>0</v>
      </c>
      <c r="M13">
        <v>15</v>
      </c>
      <c r="N13">
        <v>29</v>
      </c>
      <c r="O13">
        <v>19</v>
      </c>
      <c r="P13">
        <v>10</v>
      </c>
      <c r="Q13">
        <v>29</v>
      </c>
      <c r="R13">
        <v>27</v>
      </c>
      <c r="S13">
        <v>79</v>
      </c>
      <c r="T13">
        <v>12</v>
      </c>
      <c r="U13">
        <v>39</v>
      </c>
      <c r="V13">
        <v>5</v>
      </c>
      <c r="W13">
        <v>19</v>
      </c>
      <c r="X13">
        <v>20</v>
      </c>
      <c r="Y13">
        <v>49</v>
      </c>
      <c r="Z13">
        <f t="shared" si="2"/>
        <v>65</v>
      </c>
      <c r="AA13">
        <v>41</v>
      </c>
      <c r="AB13">
        <v>89</v>
      </c>
      <c r="AC13">
        <f t="shared" si="3"/>
        <v>116</v>
      </c>
      <c r="AD13">
        <v>5</v>
      </c>
      <c r="AE13">
        <v>19</v>
      </c>
      <c r="AF13">
        <f t="shared" si="4"/>
        <v>26</v>
      </c>
      <c r="AG13">
        <v>12</v>
      </c>
      <c r="AH13">
        <v>49</v>
      </c>
      <c r="AI13">
        <v>10</v>
      </c>
      <c r="AJ13">
        <v>1</v>
      </c>
      <c r="AK13">
        <v>3</v>
      </c>
      <c r="AL13">
        <v>2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2</v>
      </c>
      <c r="AS13">
        <v>13</v>
      </c>
      <c r="AT13">
        <v>-1</v>
      </c>
      <c r="AU13">
        <v>-1</v>
      </c>
      <c r="AV13">
        <v>-1</v>
      </c>
      <c r="AW13">
        <v>20</v>
      </c>
      <c r="AX13">
        <v>1</v>
      </c>
      <c r="AY13">
        <v>1</v>
      </c>
      <c r="AZ13">
        <v>5</v>
      </c>
      <c r="BA13">
        <v>0</v>
      </c>
      <c r="BB13">
        <v>1</v>
      </c>
      <c r="BC13">
        <v>1</v>
      </c>
      <c r="BD13">
        <v>0</v>
      </c>
      <c r="BE13">
        <v>0</v>
      </c>
      <c r="BF13">
        <v>15</v>
      </c>
      <c r="BG13">
        <v>20</v>
      </c>
      <c r="BI13">
        <f t="shared" si="0"/>
        <v>13</v>
      </c>
      <c r="BJ13">
        <f t="shared" si="1"/>
        <v>17</v>
      </c>
    </row>
    <row r="14" spans="1:62">
      <c r="B14">
        <v>14</v>
      </c>
      <c r="C14">
        <v>18</v>
      </c>
      <c r="D14" t="s">
        <v>157</v>
      </c>
      <c r="E14" t="s">
        <v>158</v>
      </c>
      <c r="F14">
        <v>2</v>
      </c>
      <c r="G14">
        <v>0</v>
      </c>
      <c r="H14">
        <v>208</v>
      </c>
      <c r="I14">
        <v>20</v>
      </c>
      <c r="J14">
        <v>100</v>
      </c>
      <c r="K14">
        <v>100</v>
      </c>
      <c r="L14">
        <v>0</v>
      </c>
      <c r="M14">
        <v>15</v>
      </c>
      <c r="N14">
        <v>29</v>
      </c>
      <c r="O14">
        <v>19</v>
      </c>
      <c r="P14">
        <v>10</v>
      </c>
      <c r="Q14">
        <v>29</v>
      </c>
      <c r="R14">
        <v>27</v>
      </c>
      <c r="S14">
        <v>69</v>
      </c>
      <c r="T14">
        <v>12</v>
      </c>
      <c r="U14">
        <v>39</v>
      </c>
      <c r="V14">
        <v>5</v>
      </c>
      <c r="W14">
        <v>19</v>
      </c>
      <c r="X14">
        <v>20</v>
      </c>
      <c r="Y14">
        <v>49</v>
      </c>
      <c r="Z14">
        <f t="shared" si="2"/>
        <v>65</v>
      </c>
      <c r="AA14">
        <v>41</v>
      </c>
      <c r="AB14">
        <v>79</v>
      </c>
      <c r="AC14">
        <f t="shared" si="3"/>
        <v>100</v>
      </c>
      <c r="AD14">
        <v>5</v>
      </c>
      <c r="AE14">
        <v>19</v>
      </c>
      <c r="AF14">
        <f t="shared" si="4"/>
        <v>26</v>
      </c>
      <c r="AG14">
        <v>10</v>
      </c>
      <c r="AH14">
        <v>49</v>
      </c>
      <c r="AI14">
        <v>10</v>
      </c>
      <c r="AJ14">
        <v>1</v>
      </c>
      <c r="AK14">
        <v>2</v>
      </c>
      <c r="AL14">
        <v>2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2</v>
      </c>
      <c r="AS14">
        <v>-1</v>
      </c>
      <c r="AT14">
        <v>-1</v>
      </c>
      <c r="AU14">
        <v>-1</v>
      </c>
      <c r="AV14">
        <v>-1</v>
      </c>
      <c r="AW14">
        <v>20</v>
      </c>
      <c r="AX14">
        <v>1</v>
      </c>
      <c r="AY14">
        <v>1</v>
      </c>
      <c r="AZ14">
        <v>5</v>
      </c>
      <c r="BA14">
        <v>0</v>
      </c>
      <c r="BB14">
        <v>0</v>
      </c>
      <c r="BC14">
        <v>1</v>
      </c>
      <c r="BD14">
        <v>0</v>
      </c>
      <c r="BE14">
        <v>0</v>
      </c>
      <c r="BF14">
        <v>15</v>
      </c>
      <c r="BG14">
        <v>20</v>
      </c>
      <c r="BI14">
        <f t="shared" si="0"/>
        <v>14</v>
      </c>
      <c r="BJ14">
        <f t="shared" si="1"/>
        <v>18</v>
      </c>
    </row>
    <row r="15" spans="1:62">
      <c r="B15">
        <v>15</v>
      </c>
      <c r="C15">
        <v>68</v>
      </c>
      <c r="D15" t="s">
        <v>159</v>
      </c>
      <c r="E15" t="s">
        <v>160</v>
      </c>
      <c r="F15">
        <v>2</v>
      </c>
      <c r="G15">
        <v>0</v>
      </c>
      <c r="H15">
        <v>231</v>
      </c>
      <c r="I15">
        <v>20</v>
      </c>
      <c r="J15">
        <v>100</v>
      </c>
      <c r="K15">
        <v>100</v>
      </c>
      <c r="L15">
        <v>0</v>
      </c>
      <c r="M15">
        <v>15</v>
      </c>
      <c r="N15">
        <v>29</v>
      </c>
      <c r="O15">
        <v>19</v>
      </c>
      <c r="P15">
        <v>10</v>
      </c>
      <c r="Q15">
        <v>29</v>
      </c>
      <c r="R15">
        <v>27</v>
      </c>
      <c r="S15">
        <v>69</v>
      </c>
      <c r="T15">
        <v>12</v>
      </c>
      <c r="U15">
        <v>39</v>
      </c>
      <c r="V15">
        <v>5</v>
      </c>
      <c r="W15">
        <v>19</v>
      </c>
      <c r="X15">
        <v>20</v>
      </c>
      <c r="Y15">
        <v>49</v>
      </c>
      <c r="Z15">
        <f t="shared" si="2"/>
        <v>65</v>
      </c>
      <c r="AA15">
        <v>41</v>
      </c>
      <c r="AB15">
        <v>79</v>
      </c>
      <c r="AC15">
        <f t="shared" si="3"/>
        <v>100</v>
      </c>
      <c r="AD15">
        <v>5</v>
      </c>
      <c r="AE15">
        <v>19</v>
      </c>
      <c r="AF15">
        <f t="shared" si="4"/>
        <v>26</v>
      </c>
      <c r="AG15">
        <v>10</v>
      </c>
      <c r="AH15">
        <v>49</v>
      </c>
      <c r="AI15">
        <v>10</v>
      </c>
      <c r="AJ15">
        <v>1</v>
      </c>
      <c r="AK15">
        <v>1</v>
      </c>
      <c r="AL15">
        <v>2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2</v>
      </c>
      <c r="AS15">
        <v>-1</v>
      </c>
      <c r="AT15">
        <v>-1</v>
      </c>
      <c r="AU15">
        <v>-1</v>
      </c>
      <c r="AV15">
        <v>-1</v>
      </c>
      <c r="AW15">
        <v>20</v>
      </c>
      <c r="AX15">
        <v>1</v>
      </c>
      <c r="AY15">
        <v>1</v>
      </c>
      <c r="AZ15">
        <v>5</v>
      </c>
      <c r="BA15">
        <v>0</v>
      </c>
      <c r="BB15">
        <v>0</v>
      </c>
      <c r="BC15">
        <v>1</v>
      </c>
      <c r="BD15">
        <v>0</v>
      </c>
      <c r="BE15">
        <v>0</v>
      </c>
      <c r="BF15">
        <v>15</v>
      </c>
      <c r="BG15">
        <v>20</v>
      </c>
      <c r="BI15">
        <f t="shared" si="0"/>
        <v>15</v>
      </c>
      <c r="BJ15">
        <f t="shared" si="1"/>
        <v>68</v>
      </c>
    </row>
    <row r="16" spans="1:62">
      <c r="B16">
        <v>16</v>
      </c>
      <c r="C16">
        <v>70</v>
      </c>
      <c r="D16" t="s">
        <v>161</v>
      </c>
      <c r="E16" t="s">
        <v>162</v>
      </c>
      <c r="F16">
        <v>2</v>
      </c>
      <c r="G16">
        <v>0</v>
      </c>
      <c r="H16">
        <v>233</v>
      </c>
      <c r="I16">
        <v>20</v>
      </c>
      <c r="J16">
        <v>100</v>
      </c>
      <c r="K16">
        <v>100</v>
      </c>
      <c r="L16">
        <v>0</v>
      </c>
      <c r="M16">
        <v>15</v>
      </c>
      <c r="N16">
        <v>29</v>
      </c>
      <c r="O16">
        <v>19</v>
      </c>
      <c r="P16">
        <v>10</v>
      </c>
      <c r="Q16">
        <v>29</v>
      </c>
      <c r="R16">
        <v>27</v>
      </c>
      <c r="S16">
        <v>69</v>
      </c>
      <c r="T16">
        <v>12</v>
      </c>
      <c r="U16">
        <v>39</v>
      </c>
      <c r="V16">
        <v>5</v>
      </c>
      <c r="W16">
        <v>19</v>
      </c>
      <c r="X16">
        <v>20</v>
      </c>
      <c r="Y16">
        <v>49</v>
      </c>
      <c r="Z16">
        <f t="shared" si="2"/>
        <v>65</v>
      </c>
      <c r="AA16">
        <v>41</v>
      </c>
      <c r="AB16">
        <v>79</v>
      </c>
      <c r="AC16">
        <f t="shared" si="3"/>
        <v>100</v>
      </c>
      <c r="AD16">
        <v>5</v>
      </c>
      <c r="AE16">
        <v>19</v>
      </c>
      <c r="AF16">
        <f t="shared" si="4"/>
        <v>26</v>
      </c>
      <c r="AG16">
        <v>20</v>
      </c>
      <c r="AH16">
        <v>79</v>
      </c>
      <c r="AI16">
        <v>10</v>
      </c>
      <c r="AJ16">
        <v>1</v>
      </c>
      <c r="AK16">
        <v>1</v>
      </c>
      <c r="AL16">
        <v>2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2</v>
      </c>
      <c r="AS16">
        <v>-1</v>
      </c>
      <c r="AT16">
        <v>-1</v>
      </c>
      <c r="AU16">
        <v>-1</v>
      </c>
      <c r="AV16">
        <v>-1</v>
      </c>
      <c r="AW16">
        <v>20</v>
      </c>
      <c r="AX16">
        <v>1</v>
      </c>
      <c r="AY16">
        <v>1</v>
      </c>
      <c r="AZ16">
        <v>5</v>
      </c>
      <c r="BA16">
        <v>0</v>
      </c>
      <c r="BB16">
        <v>0</v>
      </c>
      <c r="BC16">
        <v>1</v>
      </c>
      <c r="BD16">
        <v>0</v>
      </c>
      <c r="BE16">
        <v>0</v>
      </c>
      <c r="BF16">
        <v>15</v>
      </c>
      <c r="BG16">
        <v>20</v>
      </c>
      <c r="BI16">
        <f t="shared" si="0"/>
        <v>16</v>
      </c>
      <c r="BJ16">
        <f t="shared" si="1"/>
        <v>70</v>
      </c>
    </row>
    <row r="17" spans="2:62">
      <c r="B17">
        <v>17</v>
      </c>
      <c r="C17">
        <v>91</v>
      </c>
      <c r="D17" t="s">
        <v>163</v>
      </c>
      <c r="E17" t="s">
        <v>164</v>
      </c>
      <c r="F17">
        <v>2</v>
      </c>
      <c r="G17">
        <v>0</v>
      </c>
      <c r="H17">
        <v>225</v>
      </c>
      <c r="I17">
        <v>20</v>
      </c>
      <c r="J17">
        <v>100</v>
      </c>
      <c r="K17">
        <v>100</v>
      </c>
      <c r="L17">
        <v>0</v>
      </c>
      <c r="M17">
        <v>16</v>
      </c>
      <c r="N17">
        <v>34</v>
      </c>
      <c r="O17">
        <v>20</v>
      </c>
      <c r="P17">
        <v>10</v>
      </c>
      <c r="Q17">
        <v>29</v>
      </c>
      <c r="R17">
        <v>24</v>
      </c>
      <c r="S17">
        <v>79</v>
      </c>
      <c r="T17">
        <v>12</v>
      </c>
      <c r="U17">
        <v>39</v>
      </c>
      <c r="V17">
        <v>6</v>
      </c>
      <c r="W17">
        <v>19</v>
      </c>
      <c r="X17">
        <v>24</v>
      </c>
      <c r="Y17">
        <v>49</v>
      </c>
      <c r="Z17">
        <f t="shared" si="2"/>
        <v>63</v>
      </c>
      <c r="AA17">
        <v>44</v>
      </c>
      <c r="AB17">
        <v>79</v>
      </c>
      <c r="AC17">
        <f t="shared" si="3"/>
        <v>98</v>
      </c>
      <c r="AD17">
        <v>6</v>
      </c>
      <c r="AE17">
        <v>19</v>
      </c>
      <c r="AF17">
        <f t="shared" si="4"/>
        <v>26</v>
      </c>
      <c r="AG17">
        <v>12</v>
      </c>
      <c r="AH17">
        <v>49</v>
      </c>
      <c r="AI17">
        <v>10</v>
      </c>
      <c r="AJ17">
        <v>1</v>
      </c>
      <c r="AK17">
        <v>3</v>
      </c>
      <c r="AL17">
        <v>2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2</v>
      </c>
      <c r="AS17">
        <v>14</v>
      </c>
      <c r="AT17">
        <v>-1</v>
      </c>
      <c r="AU17">
        <v>-1</v>
      </c>
      <c r="AV17">
        <v>-1</v>
      </c>
      <c r="AW17">
        <v>24</v>
      </c>
      <c r="AX17">
        <v>1</v>
      </c>
      <c r="AY17">
        <v>1</v>
      </c>
      <c r="AZ17">
        <v>6</v>
      </c>
      <c r="BA17">
        <v>0</v>
      </c>
      <c r="BB17">
        <v>1</v>
      </c>
      <c r="BC17">
        <v>1</v>
      </c>
      <c r="BD17">
        <v>0</v>
      </c>
      <c r="BE17">
        <v>1</v>
      </c>
      <c r="BF17">
        <v>15</v>
      </c>
      <c r="BG17">
        <v>20</v>
      </c>
      <c r="BI17">
        <f t="shared" si="0"/>
        <v>17</v>
      </c>
      <c r="BJ17">
        <f t="shared" si="1"/>
        <v>91</v>
      </c>
    </row>
    <row r="18" spans="2:62">
      <c r="B18">
        <v>18</v>
      </c>
      <c r="C18">
        <v>92</v>
      </c>
      <c r="D18" t="s">
        <v>165</v>
      </c>
      <c r="E18" t="s">
        <v>166</v>
      </c>
      <c r="F18">
        <v>2</v>
      </c>
      <c r="G18">
        <v>0</v>
      </c>
      <c r="H18">
        <v>226</v>
      </c>
      <c r="I18">
        <v>20</v>
      </c>
      <c r="J18">
        <v>100</v>
      </c>
      <c r="K18">
        <v>100</v>
      </c>
      <c r="L18">
        <v>0</v>
      </c>
      <c r="M18">
        <v>16</v>
      </c>
      <c r="N18">
        <v>34</v>
      </c>
      <c r="O18">
        <v>20</v>
      </c>
      <c r="P18">
        <v>10</v>
      </c>
      <c r="Q18">
        <v>29</v>
      </c>
      <c r="R18">
        <v>24</v>
      </c>
      <c r="S18">
        <v>69</v>
      </c>
      <c r="T18">
        <v>9</v>
      </c>
      <c r="U18">
        <v>39</v>
      </c>
      <c r="V18">
        <v>6</v>
      </c>
      <c r="W18">
        <v>19</v>
      </c>
      <c r="X18">
        <v>24</v>
      </c>
      <c r="Y18">
        <v>49</v>
      </c>
      <c r="Z18">
        <f t="shared" si="2"/>
        <v>63</v>
      </c>
      <c r="AA18">
        <v>44</v>
      </c>
      <c r="AB18">
        <v>79</v>
      </c>
      <c r="AC18">
        <f t="shared" si="3"/>
        <v>98</v>
      </c>
      <c r="AD18">
        <v>6</v>
      </c>
      <c r="AE18">
        <v>19</v>
      </c>
      <c r="AF18">
        <f t="shared" si="4"/>
        <v>26</v>
      </c>
      <c r="AG18">
        <v>10</v>
      </c>
      <c r="AH18">
        <v>49</v>
      </c>
      <c r="AI18">
        <v>10</v>
      </c>
      <c r="AJ18">
        <v>1</v>
      </c>
      <c r="AK18">
        <v>2</v>
      </c>
      <c r="AL18">
        <v>2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2</v>
      </c>
      <c r="AS18">
        <v>-1</v>
      </c>
      <c r="AT18">
        <v>-1</v>
      </c>
      <c r="AU18">
        <v>-1</v>
      </c>
      <c r="AV18">
        <v>-1</v>
      </c>
      <c r="AW18">
        <v>24</v>
      </c>
      <c r="AX18">
        <v>1</v>
      </c>
      <c r="AY18">
        <v>1</v>
      </c>
      <c r="AZ18">
        <v>6</v>
      </c>
      <c r="BA18">
        <v>0</v>
      </c>
      <c r="BB18">
        <v>0</v>
      </c>
      <c r="BC18">
        <v>1</v>
      </c>
      <c r="BD18">
        <v>0</v>
      </c>
      <c r="BE18">
        <v>1</v>
      </c>
      <c r="BF18">
        <v>15</v>
      </c>
      <c r="BG18">
        <v>20</v>
      </c>
      <c r="BI18">
        <f t="shared" si="0"/>
        <v>18</v>
      </c>
      <c r="BJ18">
        <f t="shared" si="1"/>
        <v>92</v>
      </c>
    </row>
    <row r="19" spans="2:62">
      <c r="B19">
        <v>19</v>
      </c>
      <c r="C19">
        <v>93</v>
      </c>
      <c r="D19" t="s">
        <v>167</v>
      </c>
      <c r="E19" t="s">
        <v>168</v>
      </c>
      <c r="F19">
        <v>2</v>
      </c>
      <c r="G19">
        <v>0</v>
      </c>
      <c r="H19">
        <v>227</v>
      </c>
      <c r="I19">
        <v>20</v>
      </c>
      <c r="J19">
        <v>100</v>
      </c>
      <c r="K19">
        <v>100</v>
      </c>
      <c r="L19">
        <v>0</v>
      </c>
      <c r="M19">
        <v>16</v>
      </c>
      <c r="N19">
        <v>34</v>
      </c>
      <c r="O19">
        <v>20</v>
      </c>
      <c r="P19">
        <v>10</v>
      </c>
      <c r="Q19">
        <v>29</v>
      </c>
      <c r="R19">
        <v>24</v>
      </c>
      <c r="S19">
        <v>69</v>
      </c>
      <c r="T19">
        <v>9</v>
      </c>
      <c r="U19">
        <v>39</v>
      </c>
      <c r="V19">
        <v>6</v>
      </c>
      <c r="W19">
        <v>19</v>
      </c>
      <c r="X19">
        <v>24</v>
      </c>
      <c r="Y19">
        <v>49</v>
      </c>
      <c r="Z19">
        <f t="shared" si="2"/>
        <v>63</v>
      </c>
      <c r="AA19">
        <v>44</v>
      </c>
      <c r="AB19">
        <v>79</v>
      </c>
      <c r="AC19">
        <f t="shared" si="3"/>
        <v>98</v>
      </c>
      <c r="AD19">
        <v>6</v>
      </c>
      <c r="AE19">
        <v>19</v>
      </c>
      <c r="AF19">
        <f t="shared" si="4"/>
        <v>26</v>
      </c>
      <c r="AG19">
        <v>10</v>
      </c>
      <c r="AH19">
        <v>49</v>
      </c>
      <c r="AI19">
        <v>10</v>
      </c>
      <c r="AJ19">
        <v>1</v>
      </c>
      <c r="AK19">
        <v>1</v>
      </c>
      <c r="AL19">
        <v>2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2</v>
      </c>
      <c r="AS19">
        <v>-1</v>
      </c>
      <c r="AT19">
        <v>-1</v>
      </c>
      <c r="AU19">
        <v>-1</v>
      </c>
      <c r="AV19">
        <v>-1</v>
      </c>
      <c r="AW19">
        <v>24</v>
      </c>
      <c r="AX19">
        <v>1</v>
      </c>
      <c r="AY19">
        <v>1</v>
      </c>
      <c r="AZ19">
        <v>6</v>
      </c>
      <c r="BA19">
        <v>0</v>
      </c>
      <c r="BB19">
        <v>0</v>
      </c>
      <c r="BC19">
        <v>1</v>
      </c>
      <c r="BD19">
        <v>0</v>
      </c>
      <c r="BE19">
        <v>1</v>
      </c>
      <c r="BF19">
        <v>15</v>
      </c>
      <c r="BG19">
        <v>20</v>
      </c>
      <c r="BI19">
        <f t="shared" si="0"/>
        <v>19</v>
      </c>
      <c r="BJ19">
        <f t="shared" si="1"/>
        <v>93</v>
      </c>
    </row>
    <row r="20" spans="2:62">
      <c r="B20">
        <v>20</v>
      </c>
      <c r="C20">
        <v>5</v>
      </c>
      <c r="D20" t="s">
        <v>169</v>
      </c>
      <c r="E20" t="s">
        <v>170</v>
      </c>
      <c r="F20">
        <v>2</v>
      </c>
      <c r="G20">
        <v>0</v>
      </c>
      <c r="H20">
        <v>228</v>
      </c>
      <c r="I20">
        <v>20</v>
      </c>
      <c r="J20">
        <v>100</v>
      </c>
      <c r="K20">
        <v>100</v>
      </c>
      <c r="L20">
        <v>0</v>
      </c>
      <c r="M20">
        <v>16</v>
      </c>
      <c r="N20">
        <v>39</v>
      </c>
      <c r="O20">
        <v>20</v>
      </c>
      <c r="P20">
        <v>10</v>
      </c>
      <c r="Q20">
        <v>29</v>
      </c>
      <c r="R20">
        <v>24</v>
      </c>
      <c r="S20">
        <v>79</v>
      </c>
      <c r="T20">
        <v>12</v>
      </c>
      <c r="U20">
        <v>49</v>
      </c>
      <c r="V20">
        <v>7</v>
      </c>
      <c r="W20">
        <v>29</v>
      </c>
      <c r="X20">
        <v>24</v>
      </c>
      <c r="Y20">
        <v>49</v>
      </c>
      <c r="Z20">
        <f t="shared" si="2"/>
        <v>63</v>
      </c>
      <c r="AA20">
        <v>50</v>
      </c>
      <c r="AB20">
        <v>89</v>
      </c>
      <c r="AC20">
        <f t="shared" si="3"/>
        <v>111</v>
      </c>
      <c r="AD20">
        <v>6</v>
      </c>
      <c r="AE20">
        <v>19</v>
      </c>
      <c r="AF20">
        <f t="shared" si="4"/>
        <v>26</v>
      </c>
      <c r="AG20">
        <v>50</v>
      </c>
      <c r="AH20">
        <v>99</v>
      </c>
      <c r="AI20">
        <v>10</v>
      </c>
      <c r="AJ20">
        <v>1</v>
      </c>
      <c r="AK20">
        <v>6</v>
      </c>
      <c r="AL20">
        <v>2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2</v>
      </c>
      <c r="AS20">
        <v>14</v>
      </c>
      <c r="AT20">
        <v>-1</v>
      </c>
      <c r="AU20">
        <v>-1</v>
      </c>
      <c r="AV20">
        <v>-1</v>
      </c>
      <c r="AW20">
        <v>24</v>
      </c>
      <c r="AX20">
        <v>1</v>
      </c>
      <c r="AY20">
        <v>1</v>
      </c>
      <c r="AZ20">
        <v>6</v>
      </c>
      <c r="BA20">
        <v>0</v>
      </c>
      <c r="BB20">
        <v>0</v>
      </c>
      <c r="BC20">
        <v>1</v>
      </c>
      <c r="BD20">
        <v>1</v>
      </c>
      <c r="BE20">
        <v>1</v>
      </c>
      <c r="BF20">
        <v>15</v>
      </c>
      <c r="BG20">
        <v>20</v>
      </c>
      <c r="BI20">
        <f t="shared" si="0"/>
        <v>20</v>
      </c>
      <c r="BJ20">
        <f t="shared" si="1"/>
        <v>5</v>
      </c>
    </row>
    <row r="21" spans="2:62">
      <c r="B21">
        <v>21</v>
      </c>
      <c r="C21">
        <v>42</v>
      </c>
      <c r="D21" t="s">
        <v>171</v>
      </c>
      <c r="E21" t="s">
        <v>172</v>
      </c>
      <c r="F21">
        <v>3</v>
      </c>
      <c r="G21">
        <v>0</v>
      </c>
      <c r="H21">
        <v>218</v>
      </c>
      <c r="I21">
        <v>20</v>
      </c>
      <c r="J21">
        <v>200</v>
      </c>
      <c r="K21">
        <v>200</v>
      </c>
      <c r="L21">
        <v>0</v>
      </c>
      <c r="M21">
        <v>26</v>
      </c>
      <c r="N21">
        <v>39</v>
      </c>
      <c r="O21">
        <v>30</v>
      </c>
      <c r="P21">
        <v>14</v>
      </c>
      <c r="Q21">
        <v>49</v>
      </c>
      <c r="R21">
        <v>24</v>
      </c>
      <c r="S21">
        <v>89</v>
      </c>
      <c r="T21">
        <v>13</v>
      </c>
      <c r="U21">
        <v>59</v>
      </c>
      <c r="V21">
        <v>10</v>
      </c>
      <c r="W21">
        <v>29</v>
      </c>
      <c r="X21">
        <v>20</v>
      </c>
      <c r="Y21">
        <v>59</v>
      </c>
      <c r="Z21">
        <f t="shared" si="2"/>
        <v>81</v>
      </c>
      <c r="AA21">
        <v>37</v>
      </c>
      <c r="AB21">
        <v>79</v>
      </c>
      <c r="AC21">
        <f t="shared" si="3"/>
        <v>102</v>
      </c>
      <c r="AD21">
        <v>8</v>
      </c>
      <c r="AE21">
        <v>39</v>
      </c>
      <c r="AF21">
        <f t="shared" si="4"/>
        <v>56</v>
      </c>
      <c r="AG21">
        <v>12</v>
      </c>
      <c r="AH21">
        <v>49</v>
      </c>
      <c r="AI21">
        <v>10</v>
      </c>
      <c r="AJ21">
        <v>2</v>
      </c>
      <c r="AK21">
        <v>4</v>
      </c>
      <c r="AL21">
        <v>2</v>
      </c>
      <c r="AM21">
        <v>1</v>
      </c>
      <c r="AN21">
        <v>1</v>
      </c>
      <c r="AO21">
        <v>0</v>
      </c>
      <c r="AP21">
        <v>0</v>
      </c>
      <c r="AQ21">
        <v>0</v>
      </c>
      <c r="AR21">
        <v>4</v>
      </c>
      <c r="AS21">
        <v>14</v>
      </c>
      <c r="AT21">
        <v>-1</v>
      </c>
      <c r="AU21">
        <v>-1</v>
      </c>
      <c r="AV21">
        <v>-1</v>
      </c>
      <c r="AW21">
        <v>60</v>
      </c>
      <c r="AX21">
        <v>2</v>
      </c>
      <c r="AY21">
        <v>2</v>
      </c>
      <c r="AZ21">
        <v>10</v>
      </c>
      <c r="BA21">
        <v>0</v>
      </c>
      <c r="BB21">
        <v>0</v>
      </c>
      <c r="BC21">
        <v>1</v>
      </c>
      <c r="BD21">
        <v>0</v>
      </c>
      <c r="BE21">
        <v>2</v>
      </c>
      <c r="BF21">
        <v>25</v>
      </c>
      <c r="BG21">
        <v>25</v>
      </c>
      <c r="BI21">
        <f t="shared" si="0"/>
        <v>21</v>
      </c>
      <c r="BJ21">
        <f t="shared" si="1"/>
        <v>42</v>
      </c>
    </row>
    <row r="22" spans="2:62">
      <c r="B22">
        <v>22</v>
      </c>
      <c r="C22">
        <v>43</v>
      </c>
      <c r="D22" t="s">
        <v>173</v>
      </c>
      <c r="E22" t="s">
        <v>174</v>
      </c>
      <c r="F22">
        <v>3</v>
      </c>
      <c r="G22">
        <v>0</v>
      </c>
      <c r="H22">
        <v>219</v>
      </c>
      <c r="I22">
        <v>12</v>
      </c>
      <c r="J22">
        <v>200</v>
      </c>
      <c r="K22">
        <v>200</v>
      </c>
      <c r="L22">
        <v>0</v>
      </c>
      <c r="M22">
        <v>26</v>
      </c>
      <c r="N22">
        <v>39</v>
      </c>
      <c r="O22">
        <v>30</v>
      </c>
      <c r="P22">
        <v>14</v>
      </c>
      <c r="Q22">
        <v>39</v>
      </c>
      <c r="R22">
        <v>24</v>
      </c>
      <c r="S22">
        <v>79</v>
      </c>
      <c r="T22">
        <v>13</v>
      </c>
      <c r="U22">
        <v>49</v>
      </c>
      <c r="V22">
        <v>10</v>
      </c>
      <c r="W22">
        <v>29</v>
      </c>
      <c r="X22">
        <v>40</v>
      </c>
      <c r="Y22">
        <v>79</v>
      </c>
      <c r="Z22">
        <f t="shared" si="2"/>
        <v>101</v>
      </c>
      <c r="AA22">
        <v>37</v>
      </c>
      <c r="AB22">
        <v>69</v>
      </c>
      <c r="AC22">
        <f t="shared" si="3"/>
        <v>87</v>
      </c>
      <c r="AD22">
        <v>8</v>
      </c>
      <c r="AE22">
        <v>39</v>
      </c>
      <c r="AF22">
        <f t="shared" si="4"/>
        <v>56</v>
      </c>
      <c r="AG22">
        <v>10</v>
      </c>
      <c r="AH22">
        <v>49</v>
      </c>
      <c r="AI22">
        <v>10</v>
      </c>
      <c r="AJ22">
        <v>2</v>
      </c>
      <c r="AK22">
        <v>2</v>
      </c>
      <c r="AL22">
        <v>2</v>
      </c>
      <c r="AM22">
        <v>1</v>
      </c>
      <c r="AN22">
        <v>1</v>
      </c>
      <c r="AO22">
        <v>0</v>
      </c>
      <c r="AP22">
        <v>0</v>
      </c>
      <c r="AQ22">
        <v>0</v>
      </c>
      <c r="AR22">
        <v>4</v>
      </c>
      <c r="AS22">
        <v>-1</v>
      </c>
      <c r="AT22">
        <v>-1</v>
      </c>
      <c r="AU22">
        <v>-1</v>
      </c>
      <c r="AV22">
        <v>-1</v>
      </c>
      <c r="AW22">
        <v>60</v>
      </c>
      <c r="AX22">
        <v>2</v>
      </c>
      <c r="AY22">
        <v>2</v>
      </c>
      <c r="AZ22">
        <v>10</v>
      </c>
      <c r="BA22">
        <v>0</v>
      </c>
      <c r="BB22">
        <v>0</v>
      </c>
      <c r="BC22">
        <v>1</v>
      </c>
      <c r="BD22">
        <v>0</v>
      </c>
      <c r="BE22">
        <v>1</v>
      </c>
      <c r="BF22">
        <v>25</v>
      </c>
      <c r="BG22">
        <v>25</v>
      </c>
      <c r="BI22">
        <f t="shared" si="0"/>
        <v>22</v>
      </c>
      <c r="BJ22">
        <f t="shared" si="1"/>
        <v>43</v>
      </c>
    </row>
    <row r="23" spans="2:62">
      <c r="B23">
        <v>23</v>
      </c>
      <c r="C23">
        <v>45</v>
      </c>
      <c r="D23" t="s">
        <v>175</v>
      </c>
      <c r="E23" t="s">
        <v>176</v>
      </c>
      <c r="F23">
        <v>3</v>
      </c>
      <c r="G23">
        <v>0</v>
      </c>
      <c r="H23">
        <v>220</v>
      </c>
      <c r="I23">
        <v>20</v>
      </c>
      <c r="J23">
        <v>200</v>
      </c>
      <c r="K23">
        <v>200</v>
      </c>
      <c r="L23">
        <v>0</v>
      </c>
      <c r="M23">
        <v>26</v>
      </c>
      <c r="N23">
        <v>39</v>
      </c>
      <c r="O23">
        <v>30</v>
      </c>
      <c r="P23">
        <v>14</v>
      </c>
      <c r="Q23">
        <v>39</v>
      </c>
      <c r="R23">
        <v>24</v>
      </c>
      <c r="S23">
        <v>79</v>
      </c>
      <c r="T23">
        <v>13</v>
      </c>
      <c r="U23">
        <v>49</v>
      </c>
      <c r="V23">
        <v>10</v>
      </c>
      <c r="W23">
        <v>29</v>
      </c>
      <c r="X23">
        <v>40</v>
      </c>
      <c r="Y23">
        <v>79</v>
      </c>
      <c r="Z23">
        <f t="shared" si="2"/>
        <v>101</v>
      </c>
      <c r="AA23">
        <v>37</v>
      </c>
      <c r="AB23">
        <v>69</v>
      </c>
      <c r="AC23">
        <f t="shared" si="3"/>
        <v>87</v>
      </c>
      <c r="AD23">
        <v>8</v>
      </c>
      <c r="AE23">
        <v>39</v>
      </c>
      <c r="AF23">
        <f t="shared" si="4"/>
        <v>56</v>
      </c>
      <c r="AG23">
        <v>10</v>
      </c>
      <c r="AH23">
        <v>49</v>
      </c>
      <c r="AI23">
        <v>10</v>
      </c>
      <c r="AJ23">
        <v>2</v>
      </c>
      <c r="AK23">
        <v>1</v>
      </c>
      <c r="AL23">
        <v>2</v>
      </c>
      <c r="AM23">
        <v>1</v>
      </c>
      <c r="AN23">
        <v>1</v>
      </c>
      <c r="AO23">
        <v>0</v>
      </c>
      <c r="AP23">
        <v>0</v>
      </c>
      <c r="AQ23">
        <v>0</v>
      </c>
      <c r="AR23">
        <v>4</v>
      </c>
      <c r="AS23">
        <v>-1</v>
      </c>
      <c r="AT23">
        <v>-1</v>
      </c>
      <c r="AU23">
        <v>-1</v>
      </c>
      <c r="AV23">
        <v>-1</v>
      </c>
      <c r="AW23">
        <v>60</v>
      </c>
      <c r="AX23">
        <v>2</v>
      </c>
      <c r="AY23">
        <v>2</v>
      </c>
      <c r="AZ23">
        <v>10</v>
      </c>
      <c r="BA23">
        <v>0</v>
      </c>
      <c r="BB23">
        <v>0</v>
      </c>
      <c r="BC23">
        <v>1</v>
      </c>
      <c r="BD23">
        <v>0</v>
      </c>
      <c r="BE23">
        <v>1</v>
      </c>
      <c r="BF23">
        <v>25</v>
      </c>
      <c r="BG23">
        <v>25</v>
      </c>
      <c r="BI23">
        <f t="shared" si="0"/>
        <v>23</v>
      </c>
      <c r="BJ23">
        <f t="shared" si="1"/>
        <v>45</v>
      </c>
    </row>
    <row r="24" spans="2:62">
      <c r="B24">
        <v>24</v>
      </c>
      <c r="C24">
        <v>19</v>
      </c>
      <c r="D24" t="s">
        <v>177</v>
      </c>
      <c r="E24" t="s">
        <v>178</v>
      </c>
      <c r="F24">
        <v>3</v>
      </c>
      <c r="G24">
        <v>0</v>
      </c>
      <c r="H24">
        <v>57</v>
      </c>
      <c r="I24">
        <v>10</v>
      </c>
      <c r="J24">
        <v>100</v>
      </c>
      <c r="K24">
        <v>400</v>
      </c>
      <c r="L24">
        <v>0</v>
      </c>
      <c r="M24">
        <v>25</v>
      </c>
      <c r="N24">
        <v>39</v>
      </c>
      <c r="O24">
        <v>29</v>
      </c>
      <c r="P24">
        <v>14</v>
      </c>
      <c r="Q24">
        <v>49</v>
      </c>
      <c r="R24">
        <v>24</v>
      </c>
      <c r="S24">
        <v>89</v>
      </c>
      <c r="T24">
        <v>13</v>
      </c>
      <c r="U24">
        <v>59</v>
      </c>
      <c r="V24">
        <v>11</v>
      </c>
      <c r="W24">
        <v>29</v>
      </c>
      <c r="X24">
        <v>19</v>
      </c>
      <c r="Y24">
        <v>59</v>
      </c>
      <c r="Z24">
        <f t="shared" si="2"/>
        <v>81</v>
      </c>
      <c r="AA24">
        <v>37</v>
      </c>
      <c r="AB24">
        <v>77</v>
      </c>
      <c r="AC24">
        <f t="shared" si="3"/>
        <v>99</v>
      </c>
      <c r="AD24">
        <v>8</v>
      </c>
      <c r="AE24">
        <v>39</v>
      </c>
      <c r="AF24">
        <f t="shared" si="4"/>
        <v>56</v>
      </c>
      <c r="AG24">
        <v>17</v>
      </c>
      <c r="AH24">
        <v>49</v>
      </c>
      <c r="AI24">
        <v>10</v>
      </c>
      <c r="AJ24">
        <v>2</v>
      </c>
      <c r="AK24">
        <v>5</v>
      </c>
      <c r="AL24">
        <v>2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4</v>
      </c>
      <c r="AS24">
        <v>14</v>
      </c>
      <c r="AT24">
        <v>-1</v>
      </c>
      <c r="AU24">
        <v>-1</v>
      </c>
      <c r="AV24">
        <v>-1</v>
      </c>
      <c r="AW24">
        <v>60</v>
      </c>
      <c r="AX24">
        <v>2</v>
      </c>
      <c r="AY24">
        <v>2</v>
      </c>
      <c r="AZ24">
        <v>9</v>
      </c>
      <c r="BA24">
        <v>0</v>
      </c>
      <c r="BB24">
        <v>0</v>
      </c>
      <c r="BC24">
        <v>1</v>
      </c>
      <c r="BD24">
        <v>0</v>
      </c>
      <c r="BE24">
        <v>1</v>
      </c>
      <c r="BF24">
        <v>25</v>
      </c>
      <c r="BG24">
        <v>25</v>
      </c>
      <c r="BI24">
        <f t="shared" si="0"/>
        <v>24</v>
      </c>
      <c r="BJ24">
        <f t="shared" si="1"/>
        <v>19</v>
      </c>
    </row>
    <row r="25" spans="2:62">
      <c r="B25">
        <v>25</v>
      </c>
      <c r="C25">
        <v>20</v>
      </c>
      <c r="D25" t="s">
        <v>179</v>
      </c>
      <c r="E25" t="s">
        <v>180</v>
      </c>
      <c r="F25">
        <v>3</v>
      </c>
      <c r="G25">
        <v>0</v>
      </c>
      <c r="H25">
        <v>58</v>
      </c>
      <c r="I25">
        <v>10</v>
      </c>
      <c r="J25">
        <v>100</v>
      </c>
      <c r="K25">
        <v>400</v>
      </c>
      <c r="L25">
        <v>0</v>
      </c>
      <c r="M25">
        <v>25</v>
      </c>
      <c r="N25">
        <v>39</v>
      </c>
      <c r="O25">
        <v>29</v>
      </c>
      <c r="P25">
        <v>14</v>
      </c>
      <c r="Q25">
        <v>39</v>
      </c>
      <c r="R25">
        <v>24</v>
      </c>
      <c r="S25">
        <v>79</v>
      </c>
      <c r="T25">
        <v>13</v>
      </c>
      <c r="U25">
        <v>49</v>
      </c>
      <c r="V25">
        <v>10</v>
      </c>
      <c r="W25">
        <v>29</v>
      </c>
      <c r="X25">
        <v>19</v>
      </c>
      <c r="Y25">
        <v>59</v>
      </c>
      <c r="Z25">
        <f t="shared" si="2"/>
        <v>81</v>
      </c>
      <c r="AA25">
        <v>36</v>
      </c>
      <c r="AB25">
        <v>69</v>
      </c>
      <c r="AC25">
        <f t="shared" si="3"/>
        <v>87</v>
      </c>
      <c r="AD25">
        <v>8</v>
      </c>
      <c r="AE25">
        <v>39</v>
      </c>
      <c r="AF25">
        <f t="shared" si="4"/>
        <v>56</v>
      </c>
      <c r="AG25">
        <v>15</v>
      </c>
      <c r="AH25">
        <v>69</v>
      </c>
      <c r="AI25">
        <v>10</v>
      </c>
      <c r="AJ25">
        <v>2</v>
      </c>
      <c r="AK25">
        <v>4</v>
      </c>
      <c r="AL25">
        <v>2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4</v>
      </c>
      <c r="AS25">
        <v>14</v>
      </c>
      <c r="AT25">
        <v>-1</v>
      </c>
      <c r="AU25">
        <v>-1</v>
      </c>
      <c r="AV25">
        <v>-1</v>
      </c>
      <c r="AW25">
        <v>60</v>
      </c>
      <c r="AX25">
        <v>2</v>
      </c>
      <c r="AY25">
        <v>2</v>
      </c>
      <c r="AZ25">
        <v>9</v>
      </c>
      <c r="BA25">
        <v>0</v>
      </c>
      <c r="BB25">
        <v>0</v>
      </c>
      <c r="BC25">
        <v>1</v>
      </c>
      <c r="BD25">
        <v>0</v>
      </c>
      <c r="BE25">
        <v>1</v>
      </c>
      <c r="BF25">
        <v>25</v>
      </c>
      <c r="BG25">
        <v>25</v>
      </c>
      <c r="BI25">
        <f t="shared" si="0"/>
        <v>25</v>
      </c>
      <c r="BJ25">
        <f t="shared" si="1"/>
        <v>20</v>
      </c>
    </row>
    <row r="26" spans="2:62">
      <c r="B26">
        <v>26</v>
      </c>
      <c r="C26">
        <v>26</v>
      </c>
      <c r="D26" t="s">
        <v>181</v>
      </c>
      <c r="E26" t="s">
        <v>182</v>
      </c>
      <c r="F26">
        <v>9</v>
      </c>
      <c r="G26">
        <v>0</v>
      </c>
      <c r="H26">
        <v>286</v>
      </c>
      <c r="I26">
        <v>20</v>
      </c>
      <c r="J26">
        <v>500</v>
      </c>
      <c r="K26">
        <v>150</v>
      </c>
      <c r="L26">
        <v>0</v>
      </c>
      <c r="M26">
        <v>67</v>
      </c>
      <c r="N26">
        <v>89</v>
      </c>
      <c r="O26">
        <v>74</v>
      </c>
      <c r="P26">
        <v>74</v>
      </c>
      <c r="Q26">
        <v>94</v>
      </c>
      <c r="R26">
        <v>0</v>
      </c>
      <c r="S26">
        <v>0</v>
      </c>
      <c r="T26">
        <v>23</v>
      </c>
      <c r="U26">
        <v>79</v>
      </c>
      <c r="V26">
        <v>59</v>
      </c>
      <c r="W26">
        <v>79</v>
      </c>
      <c r="X26">
        <v>0</v>
      </c>
      <c r="Y26">
        <v>0</v>
      </c>
      <c r="Z26">
        <f t="shared" si="2"/>
        <v>0</v>
      </c>
      <c r="AA26">
        <v>19</v>
      </c>
      <c r="AB26">
        <v>39</v>
      </c>
      <c r="AC26">
        <f t="shared" si="3"/>
        <v>50</v>
      </c>
      <c r="AD26">
        <v>9</v>
      </c>
      <c r="AE26">
        <v>33</v>
      </c>
      <c r="AF26">
        <f t="shared" si="4"/>
        <v>46</v>
      </c>
      <c r="AG26">
        <v>5</v>
      </c>
      <c r="AH26">
        <v>39</v>
      </c>
      <c r="AI26">
        <v>5</v>
      </c>
      <c r="AJ26">
        <v>3</v>
      </c>
      <c r="AK26">
        <v>4</v>
      </c>
      <c r="AL26">
        <v>4</v>
      </c>
      <c r="AM26">
        <v>3</v>
      </c>
      <c r="AN26">
        <v>3</v>
      </c>
      <c r="AO26">
        <v>3</v>
      </c>
      <c r="AP26">
        <v>3</v>
      </c>
      <c r="AQ26">
        <v>0</v>
      </c>
      <c r="AR26">
        <v>7</v>
      </c>
      <c r="AS26">
        <v>11</v>
      </c>
      <c r="AT26">
        <v>25</v>
      </c>
      <c r="AU26">
        <v>-1</v>
      </c>
      <c r="AV26">
        <v>-1</v>
      </c>
      <c r="AW26">
        <v>260</v>
      </c>
      <c r="AX26">
        <v>9</v>
      </c>
      <c r="AY26">
        <v>18</v>
      </c>
      <c r="AZ26">
        <v>36</v>
      </c>
      <c r="BA26">
        <v>3</v>
      </c>
      <c r="BB26">
        <v>4</v>
      </c>
      <c r="BC26">
        <v>0</v>
      </c>
      <c r="BD26">
        <v>1</v>
      </c>
      <c r="BE26">
        <v>3</v>
      </c>
      <c r="BF26">
        <v>85</v>
      </c>
      <c r="BG26">
        <v>120</v>
      </c>
      <c r="BI26">
        <f t="shared" si="0"/>
        <v>26</v>
      </c>
      <c r="BJ26">
        <f t="shared" si="1"/>
        <v>26</v>
      </c>
    </row>
    <row r="27" spans="2:62">
      <c r="B27">
        <v>27</v>
      </c>
      <c r="C27">
        <v>27</v>
      </c>
      <c r="D27" t="s">
        <v>183</v>
      </c>
      <c r="E27" t="s">
        <v>184</v>
      </c>
      <c r="F27">
        <v>9</v>
      </c>
      <c r="G27">
        <v>0</v>
      </c>
      <c r="H27">
        <v>287</v>
      </c>
      <c r="I27">
        <v>20</v>
      </c>
      <c r="J27">
        <v>500</v>
      </c>
      <c r="K27">
        <v>150</v>
      </c>
      <c r="L27">
        <v>0</v>
      </c>
      <c r="M27">
        <v>67</v>
      </c>
      <c r="N27">
        <v>89</v>
      </c>
      <c r="O27">
        <v>74</v>
      </c>
      <c r="P27">
        <v>74</v>
      </c>
      <c r="Q27">
        <v>94</v>
      </c>
      <c r="R27">
        <v>0</v>
      </c>
      <c r="S27">
        <v>0</v>
      </c>
      <c r="T27">
        <v>23</v>
      </c>
      <c r="U27">
        <v>79</v>
      </c>
      <c r="V27">
        <v>59</v>
      </c>
      <c r="W27">
        <v>79</v>
      </c>
      <c r="X27">
        <v>0</v>
      </c>
      <c r="Y27">
        <v>0</v>
      </c>
      <c r="Z27">
        <f t="shared" si="2"/>
        <v>0</v>
      </c>
      <c r="AA27">
        <v>19</v>
      </c>
      <c r="AB27">
        <v>39</v>
      </c>
      <c r="AC27">
        <f t="shared" si="3"/>
        <v>50</v>
      </c>
      <c r="AD27">
        <v>9</v>
      </c>
      <c r="AE27">
        <v>33</v>
      </c>
      <c r="AF27">
        <f t="shared" si="4"/>
        <v>46</v>
      </c>
      <c r="AG27">
        <v>5</v>
      </c>
      <c r="AH27">
        <v>39</v>
      </c>
      <c r="AI27">
        <v>5</v>
      </c>
      <c r="AJ27">
        <v>3</v>
      </c>
      <c r="AK27">
        <v>4</v>
      </c>
      <c r="AL27">
        <v>4</v>
      </c>
      <c r="AM27">
        <v>3</v>
      </c>
      <c r="AN27">
        <v>3</v>
      </c>
      <c r="AO27">
        <v>3</v>
      </c>
      <c r="AP27">
        <v>3</v>
      </c>
      <c r="AQ27">
        <v>0</v>
      </c>
      <c r="AR27">
        <v>7</v>
      </c>
      <c r="AS27">
        <v>11</v>
      </c>
      <c r="AT27">
        <v>25</v>
      </c>
      <c r="AU27">
        <v>-1</v>
      </c>
      <c r="AV27">
        <v>-1</v>
      </c>
      <c r="AW27">
        <v>260</v>
      </c>
      <c r="AX27">
        <v>9</v>
      </c>
      <c r="AY27">
        <v>18</v>
      </c>
      <c r="AZ27">
        <v>36</v>
      </c>
      <c r="BA27">
        <v>3</v>
      </c>
      <c r="BB27">
        <v>4</v>
      </c>
      <c r="BC27">
        <v>0</v>
      </c>
      <c r="BD27">
        <v>1</v>
      </c>
      <c r="BE27">
        <v>3</v>
      </c>
      <c r="BF27">
        <v>85</v>
      </c>
      <c r="BG27">
        <v>120</v>
      </c>
      <c r="BI27">
        <f t="shared" si="0"/>
        <v>27</v>
      </c>
      <c r="BJ27">
        <f t="shared" si="1"/>
        <v>27</v>
      </c>
    </row>
    <row r="28" spans="2:62">
      <c r="B28">
        <v>28</v>
      </c>
      <c r="C28">
        <v>33</v>
      </c>
      <c r="D28" t="s">
        <v>185</v>
      </c>
      <c r="E28" t="s">
        <v>186</v>
      </c>
      <c r="F28">
        <v>2</v>
      </c>
      <c r="G28">
        <v>0</v>
      </c>
      <c r="H28">
        <v>256</v>
      </c>
      <c r="I28">
        <v>20</v>
      </c>
      <c r="J28">
        <v>100</v>
      </c>
      <c r="K28">
        <v>100</v>
      </c>
      <c r="L28">
        <v>0</v>
      </c>
      <c r="M28">
        <v>13</v>
      </c>
      <c r="N28">
        <v>24</v>
      </c>
      <c r="O28">
        <v>17</v>
      </c>
      <c r="P28">
        <v>6</v>
      </c>
      <c r="Q28">
        <v>29</v>
      </c>
      <c r="R28">
        <v>18</v>
      </c>
      <c r="S28">
        <v>49</v>
      </c>
      <c r="T28">
        <v>7</v>
      </c>
      <c r="U28">
        <v>29</v>
      </c>
      <c r="V28">
        <v>5</v>
      </c>
      <c r="W28">
        <v>18</v>
      </c>
      <c r="X28">
        <v>16</v>
      </c>
      <c r="Y28">
        <v>39</v>
      </c>
      <c r="Z28">
        <f t="shared" si="2"/>
        <v>52</v>
      </c>
      <c r="AA28">
        <v>37</v>
      </c>
      <c r="AB28">
        <v>69</v>
      </c>
      <c r="AC28">
        <f t="shared" si="3"/>
        <v>87</v>
      </c>
      <c r="AD28">
        <v>4</v>
      </c>
      <c r="AE28">
        <v>17</v>
      </c>
      <c r="AF28">
        <f t="shared" si="4"/>
        <v>24</v>
      </c>
      <c r="AG28">
        <v>10</v>
      </c>
      <c r="AH28">
        <v>49</v>
      </c>
      <c r="AI28">
        <v>10</v>
      </c>
      <c r="AJ28">
        <v>1</v>
      </c>
      <c r="AK28">
        <v>2</v>
      </c>
      <c r="AL28">
        <v>2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1</v>
      </c>
      <c r="AS28">
        <v>-1</v>
      </c>
      <c r="AT28">
        <v>-1</v>
      </c>
      <c r="AU28">
        <v>-1</v>
      </c>
      <c r="AV28">
        <v>-1</v>
      </c>
      <c r="AW28">
        <v>18</v>
      </c>
      <c r="AX28">
        <v>1</v>
      </c>
      <c r="AY28">
        <v>1</v>
      </c>
      <c r="AZ28">
        <v>4</v>
      </c>
      <c r="BA28">
        <v>0</v>
      </c>
      <c r="BB28">
        <v>0</v>
      </c>
      <c r="BC28">
        <v>1</v>
      </c>
      <c r="BD28">
        <v>0</v>
      </c>
      <c r="BE28">
        <v>0</v>
      </c>
      <c r="BF28">
        <v>15</v>
      </c>
      <c r="BG28">
        <v>15</v>
      </c>
      <c r="BI28">
        <f t="shared" si="0"/>
        <v>28</v>
      </c>
      <c r="BJ28">
        <f t="shared" si="1"/>
        <v>33</v>
      </c>
    </row>
    <row r="29" spans="2:62">
      <c r="B29">
        <v>29</v>
      </c>
      <c r="C29">
        <v>34</v>
      </c>
      <c r="D29" t="s">
        <v>187</v>
      </c>
      <c r="E29" t="s">
        <v>188</v>
      </c>
      <c r="F29">
        <v>2</v>
      </c>
      <c r="G29">
        <v>0</v>
      </c>
      <c r="H29">
        <v>257</v>
      </c>
      <c r="I29">
        <v>20</v>
      </c>
      <c r="J29">
        <v>100</v>
      </c>
      <c r="K29">
        <v>100</v>
      </c>
      <c r="L29">
        <v>0</v>
      </c>
      <c r="M29">
        <v>13</v>
      </c>
      <c r="N29">
        <v>24</v>
      </c>
      <c r="O29">
        <v>17</v>
      </c>
      <c r="P29">
        <v>6</v>
      </c>
      <c r="Q29">
        <v>29</v>
      </c>
      <c r="R29">
        <v>18</v>
      </c>
      <c r="S29">
        <v>49</v>
      </c>
      <c r="T29">
        <v>7</v>
      </c>
      <c r="U29">
        <v>29</v>
      </c>
      <c r="V29">
        <v>5</v>
      </c>
      <c r="W29">
        <v>18</v>
      </c>
      <c r="X29">
        <v>16</v>
      </c>
      <c r="Y29">
        <v>39</v>
      </c>
      <c r="Z29">
        <f t="shared" si="2"/>
        <v>52</v>
      </c>
      <c r="AA29">
        <v>37</v>
      </c>
      <c r="AB29">
        <v>69</v>
      </c>
      <c r="AC29">
        <f t="shared" si="3"/>
        <v>87</v>
      </c>
      <c r="AD29">
        <v>4</v>
      </c>
      <c r="AE29">
        <v>17</v>
      </c>
      <c r="AF29">
        <f t="shared" si="4"/>
        <v>24</v>
      </c>
      <c r="AG29">
        <v>10</v>
      </c>
      <c r="AH29">
        <v>49</v>
      </c>
      <c r="AI29">
        <v>10</v>
      </c>
      <c r="AJ29">
        <v>1</v>
      </c>
      <c r="AK29">
        <v>2</v>
      </c>
      <c r="AL29">
        <v>2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1</v>
      </c>
      <c r="AS29">
        <v>-1</v>
      </c>
      <c r="AT29">
        <v>-1</v>
      </c>
      <c r="AU29">
        <v>-1</v>
      </c>
      <c r="AV29">
        <v>-1</v>
      </c>
      <c r="AW29">
        <v>18</v>
      </c>
      <c r="AX29">
        <v>1</v>
      </c>
      <c r="AY29">
        <v>1</v>
      </c>
      <c r="AZ29">
        <v>4</v>
      </c>
      <c r="BA29">
        <v>0</v>
      </c>
      <c r="BB29">
        <v>0</v>
      </c>
      <c r="BC29">
        <v>1</v>
      </c>
      <c r="BD29">
        <v>0</v>
      </c>
      <c r="BE29">
        <v>0</v>
      </c>
      <c r="BF29">
        <v>15</v>
      </c>
      <c r="BG29">
        <v>15</v>
      </c>
      <c r="BI29">
        <f t="shared" si="0"/>
        <v>29</v>
      </c>
      <c r="BJ29">
        <f t="shared" si="1"/>
        <v>34</v>
      </c>
    </row>
    <row r="30" spans="2:62">
      <c r="B30">
        <v>30</v>
      </c>
      <c r="C30">
        <v>36</v>
      </c>
      <c r="D30" t="s">
        <v>189</v>
      </c>
      <c r="E30" t="s">
        <v>190</v>
      </c>
      <c r="F30">
        <v>2</v>
      </c>
      <c r="G30">
        <v>0</v>
      </c>
      <c r="H30">
        <v>259</v>
      </c>
      <c r="I30">
        <v>20</v>
      </c>
      <c r="J30">
        <v>100</v>
      </c>
      <c r="K30">
        <v>100</v>
      </c>
      <c r="L30">
        <v>0</v>
      </c>
      <c r="M30">
        <v>13</v>
      </c>
      <c r="N30">
        <v>24</v>
      </c>
      <c r="O30">
        <v>17</v>
      </c>
      <c r="P30">
        <v>6</v>
      </c>
      <c r="Q30">
        <v>29</v>
      </c>
      <c r="R30">
        <v>18</v>
      </c>
      <c r="S30">
        <v>49</v>
      </c>
      <c r="T30">
        <v>7</v>
      </c>
      <c r="U30">
        <v>29</v>
      </c>
      <c r="V30">
        <v>5</v>
      </c>
      <c r="W30">
        <v>18</v>
      </c>
      <c r="X30">
        <v>16</v>
      </c>
      <c r="Y30">
        <v>39</v>
      </c>
      <c r="Z30">
        <f t="shared" si="2"/>
        <v>52</v>
      </c>
      <c r="AA30">
        <v>37</v>
      </c>
      <c r="AB30">
        <v>69</v>
      </c>
      <c r="AC30">
        <f t="shared" si="3"/>
        <v>87</v>
      </c>
      <c r="AD30">
        <v>4</v>
      </c>
      <c r="AE30">
        <v>17</v>
      </c>
      <c r="AF30">
        <f t="shared" si="4"/>
        <v>24</v>
      </c>
      <c r="AG30">
        <v>10</v>
      </c>
      <c r="AH30">
        <v>49</v>
      </c>
      <c r="AI30">
        <v>10</v>
      </c>
      <c r="AJ30">
        <v>1</v>
      </c>
      <c r="AK30">
        <v>1</v>
      </c>
      <c r="AL30">
        <v>2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-1</v>
      </c>
      <c r="AT30">
        <v>-1</v>
      </c>
      <c r="AU30">
        <v>-1</v>
      </c>
      <c r="AV30">
        <v>-1</v>
      </c>
      <c r="AW30">
        <v>18</v>
      </c>
      <c r="AX30">
        <v>1</v>
      </c>
      <c r="AY30">
        <v>1</v>
      </c>
      <c r="AZ30">
        <v>4</v>
      </c>
      <c r="BA30">
        <v>0</v>
      </c>
      <c r="BB30">
        <v>0</v>
      </c>
      <c r="BC30">
        <v>1</v>
      </c>
      <c r="BD30">
        <v>0</v>
      </c>
      <c r="BE30">
        <v>0</v>
      </c>
      <c r="BF30">
        <v>15</v>
      </c>
      <c r="BG30">
        <v>15</v>
      </c>
      <c r="BI30">
        <f t="shared" si="0"/>
        <v>30</v>
      </c>
      <c r="BJ30">
        <f t="shared" si="1"/>
        <v>36</v>
      </c>
    </row>
    <row r="31" spans="2:62">
      <c r="B31">
        <v>31</v>
      </c>
      <c r="C31">
        <v>38</v>
      </c>
      <c r="D31" t="s">
        <v>191</v>
      </c>
      <c r="E31" t="s">
        <v>192</v>
      </c>
      <c r="F31">
        <v>2</v>
      </c>
      <c r="G31">
        <v>0</v>
      </c>
      <c r="H31">
        <v>261</v>
      </c>
      <c r="I31">
        <v>20</v>
      </c>
      <c r="J31">
        <v>100</v>
      </c>
      <c r="K31">
        <v>100</v>
      </c>
      <c r="L31">
        <v>0</v>
      </c>
      <c r="M31">
        <v>13</v>
      </c>
      <c r="N31">
        <v>24</v>
      </c>
      <c r="O31">
        <v>17</v>
      </c>
      <c r="P31">
        <v>6</v>
      </c>
      <c r="Q31">
        <v>29</v>
      </c>
      <c r="R31">
        <v>18</v>
      </c>
      <c r="S31">
        <v>49</v>
      </c>
      <c r="T31">
        <v>7</v>
      </c>
      <c r="U31">
        <v>29</v>
      </c>
      <c r="V31">
        <v>5</v>
      </c>
      <c r="W31">
        <v>18</v>
      </c>
      <c r="X31">
        <v>16</v>
      </c>
      <c r="Y31">
        <v>39</v>
      </c>
      <c r="Z31">
        <f t="shared" si="2"/>
        <v>52</v>
      </c>
      <c r="AA31">
        <v>37</v>
      </c>
      <c r="AB31">
        <v>69</v>
      </c>
      <c r="AC31">
        <f t="shared" si="3"/>
        <v>87</v>
      </c>
      <c r="AD31">
        <v>4</v>
      </c>
      <c r="AE31">
        <v>17</v>
      </c>
      <c r="AF31">
        <f t="shared" si="4"/>
        <v>24</v>
      </c>
      <c r="AG31">
        <v>10</v>
      </c>
      <c r="AH31">
        <v>49</v>
      </c>
      <c r="AI31">
        <v>10</v>
      </c>
      <c r="AJ31">
        <v>1</v>
      </c>
      <c r="AK31">
        <v>1</v>
      </c>
      <c r="AL31">
        <v>2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  <c r="AS31">
        <v>-1</v>
      </c>
      <c r="AT31">
        <v>-1</v>
      </c>
      <c r="AU31">
        <v>-1</v>
      </c>
      <c r="AV31">
        <v>-1</v>
      </c>
      <c r="AW31">
        <v>18</v>
      </c>
      <c r="AX31">
        <v>1</v>
      </c>
      <c r="AY31">
        <v>1</v>
      </c>
      <c r="AZ31">
        <v>4</v>
      </c>
      <c r="BA31">
        <v>0</v>
      </c>
      <c r="BB31">
        <v>0</v>
      </c>
      <c r="BC31">
        <v>1</v>
      </c>
      <c r="BD31">
        <v>0</v>
      </c>
      <c r="BE31">
        <v>0</v>
      </c>
      <c r="BF31">
        <v>15</v>
      </c>
      <c r="BG31">
        <v>15</v>
      </c>
      <c r="BI31">
        <f t="shared" si="0"/>
        <v>31</v>
      </c>
      <c r="BJ31">
        <f t="shared" si="1"/>
        <v>38</v>
      </c>
    </row>
    <row r="32" spans="2:62">
      <c r="B32">
        <v>32</v>
      </c>
      <c r="C32">
        <v>13</v>
      </c>
      <c r="D32" t="s">
        <v>193</v>
      </c>
      <c r="E32" t="s">
        <v>194</v>
      </c>
      <c r="F32">
        <v>2</v>
      </c>
      <c r="G32">
        <v>0</v>
      </c>
      <c r="H32">
        <v>203</v>
      </c>
      <c r="I32">
        <v>20</v>
      </c>
      <c r="J32">
        <v>100</v>
      </c>
      <c r="K32">
        <v>100</v>
      </c>
      <c r="L32">
        <v>0</v>
      </c>
      <c r="M32">
        <v>15</v>
      </c>
      <c r="N32">
        <v>29</v>
      </c>
      <c r="O32">
        <v>19</v>
      </c>
      <c r="P32">
        <v>10</v>
      </c>
      <c r="Q32">
        <v>29</v>
      </c>
      <c r="R32">
        <v>27</v>
      </c>
      <c r="S32">
        <v>69</v>
      </c>
      <c r="T32">
        <v>10</v>
      </c>
      <c r="U32">
        <v>39</v>
      </c>
      <c r="V32">
        <v>5</v>
      </c>
      <c r="W32">
        <v>19</v>
      </c>
      <c r="X32">
        <v>20</v>
      </c>
      <c r="Y32">
        <v>49</v>
      </c>
      <c r="Z32">
        <f t="shared" si="2"/>
        <v>65</v>
      </c>
      <c r="AA32">
        <v>40</v>
      </c>
      <c r="AB32">
        <v>79</v>
      </c>
      <c r="AC32">
        <f t="shared" si="3"/>
        <v>101</v>
      </c>
      <c r="AD32">
        <v>5</v>
      </c>
      <c r="AE32">
        <v>19</v>
      </c>
      <c r="AF32">
        <f t="shared" si="4"/>
        <v>26</v>
      </c>
      <c r="AG32">
        <v>10</v>
      </c>
      <c r="AH32">
        <v>49</v>
      </c>
      <c r="AI32">
        <v>10</v>
      </c>
      <c r="AJ32">
        <v>1</v>
      </c>
      <c r="AK32">
        <v>1</v>
      </c>
      <c r="AL32">
        <v>2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2</v>
      </c>
      <c r="AS32">
        <v>-1</v>
      </c>
      <c r="AT32">
        <v>-1</v>
      </c>
      <c r="AU32">
        <v>-1</v>
      </c>
      <c r="AV32">
        <v>-1</v>
      </c>
      <c r="AW32">
        <v>20</v>
      </c>
      <c r="AX32">
        <v>1</v>
      </c>
      <c r="AY32">
        <v>1</v>
      </c>
      <c r="AZ32">
        <v>5</v>
      </c>
      <c r="BA32">
        <v>0</v>
      </c>
      <c r="BB32">
        <v>0</v>
      </c>
      <c r="BC32">
        <v>1</v>
      </c>
      <c r="BD32">
        <v>0</v>
      </c>
      <c r="BE32">
        <v>0</v>
      </c>
      <c r="BF32">
        <v>15</v>
      </c>
      <c r="BG32">
        <v>20</v>
      </c>
      <c r="BI32">
        <f t="shared" si="0"/>
        <v>32</v>
      </c>
      <c r="BJ32">
        <f t="shared" si="1"/>
        <v>13</v>
      </c>
    </row>
    <row r="33" spans="2:62">
      <c r="B33">
        <v>33</v>
      </c>
      <c r="C33">
        <v>15</v>
      </c>
      <c r="D33" t="s">
        <v>195</v>
      </c>
      <c r="E33" t="s">
        <v>196</v>
      </c>
      <c r="F33">
        <v>2</v>
      </c>
      <c r="G33">
        <v>0</v>
      </c>
      <c r="H33">
        <v>205</v>
      </c>
      <c r="I33">
        <v>20</v>
      </c>
      <c r="J33">
        <v>100</v>
      </c>
      <c r="K33">
        <v>100</v>
      </c>
      <c r="L33">
        <v>0</v>
      </c>
      <c r="M33">
        <v>15</v>
      </c>
      <c r="N33">
        <v>29</v>
      </c>
      <c r="O33">
        <v>19</v>
      </c>
      <c r="P33">
        <v>10</v>
      </c>
      <c r="Q33">
        <v>29</v>
      </c>
      <c r="R33">
        <v>27</v>
      </c>
      <c r="S33">
        <v>69</v>
      </c>
      <c r="T33">
        <v>10</v>
      </c>
      <c r="U33">
        <v>39</v>
      </c>
      <c r="V33">
        <v>5</v>
      </c>
      <c r="W33">
        <v>19</v>
      </c>
      <c r="X33">
        <v>20</v>
      </c>
      <c r="Y33">
        <v>49</v>
      </c>
      <c r="Z33">
        <f t="shared" si="2"/>
        <v>65</v>
      </c>
      <c r="AA33">
        <v>40</v>
      </c>
      <c r="AB33">
        <v>79</v>
      </c>
      <c r="AC33">
        <f t="shared" si="3"/>
        <v>101</v>
      </c>
      <c r="AD33">
        <v>5</v>
      </c>
      <c r="AE33">
        <v>19</v>
      </c>
      <c r="AF33">
        <f t="shared" si="4"/>
        <v>26</v>
      </c>
      <c r="AG33">
        <v>10</v>
      </c>
      <c r="AH33">
        <v>49</v>
      </c>
      <c r="AI33">
        <v>10</v>
      </c>
      <c r="AJ33">
        <v>1</v>
      </c>
      <c r="AK33">
        <v>2</v>
      </c>
      <c r="AL33">
        <v>2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2</v>
      </c>
      <c r="AS33">
        <v>-1</v>
      </c>
      <c r="AT33">
        <v>-1</v>
      </c>
      <c r="AU33">
        <v>-1</v>
      </c>
      <c r="AV33">
        <v>-1</v>
      </c>
      <c r="AW33">
        <v>20</v>
      </c>
      <c r="AX33">
        <v>1</v>
      </c>
      <c r="AY33">
        <v>1</v>
      </c>
      <c r="AZ33">
        <v>5</v>
      </c>
      <c r="BA33">
        <v>0</v>
      </c>
      <c r="BB33">
        <v>0</v>
      </c>
      <c r="BC33">
        <v>1</v>
      </c>
      <c r="BD33">
        <v>0</v>
      </c>
      <c r="BE33">
        <v>0</v>
      </c>
      <c r="BF33">
        <v>15</v>
      </c>
      <c r="BG33">
        <v>20</v>
      </c>
      <c r="BI33">
        <f t="shared" si="0"/>
        <v>33</v>
      </c>
      <c r="BJ33">
        <f t="shared" si="1"/>
        <v>15</v>
      </c>
    </row>
    <row r="34" spans="2:62">
      <c r="B34">
        <v>34</v>
      </c>
      <c r="C34">
        <v>71</v>
      </c>
      <c r="D34" t="s">
        <v>197</v>
      </c>
      <c r="E34" t="s">
        <v>198</v>
      </c>
      <c r="F34">
        <v>2</v>
      </c>
      <c r="G34">
        <v>0</v>
      </c>
      <c r="H34">
        <v>234</v>
      </c>
      <c r="I34">
        <v>20</v>
      </c>
      <c r="J34">
        <v>100</v>
      </c>
      <c r="K34">
        <v>100</v>
      </c>
      <c r="L34">
        <v>0</v>
      </c>
      <c r="M34">
        <v>15</v>
      </c>
      <c r="N34">
        <v>30</v>
      </c>
      <c r="O34">
        <v>19</v>
      </c>
      <c r="P34">
        <v>10</v>
      </c>
      <c r="Q34">
        <v>29</v>
      </c>
      <c r="R34">
        <v>27</v>
      </c>
      <c r="S34">
        <v>79</v>
      </c>
      <c r="T34">
        <v>12</v>
      </c>
      <c r="U34">
        <v>39</v>
      </c>
      <c r="V34">
        <v>6</v>
      </c>
      <c r="W34">
        <v>19</v>
      </c>
      <c r="X34">
        <v>20</v>
      </c>
      <c r="Y34">
        <v>49</v>
      </c>
      <c r="Z34">
        <f t="shared" si="2"/>
        <v>65</v>
      </c>
      <c r="AA34">
        <v>42</v>
      </c>
      <c r="AB34">
        <v>89</v>
      </c>
      <c r="AC34">
        <f t="shared" si="3"/>
        <v>115</v>
      </c>
      <c r="AD34">
        <v>5</v>
      </c>
      <c r="AE34">
        <v>19</v>
      </c>
      <c r="AF34">
        <f t="shared" si="4"/>
        <v>26</v>
      </c>
      <c r="AG34">
        <v>12</v>
      </c>
      <c r="AH34">
        <v>49</v>
      </c>
      <c r="AI34">
        <v>10</v>
      </c>
      <c r="AJ34">
        <v>1</v>
      </c>
      <c r="AK34">
        <v>3</v>
      </c>
      <c r="AL34">
        <v>2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2</v>
      </c>
      <c r="AS34">
        <v>13</v>
      </c>
      <c r="AT34">
        <v>-1</v>
      </c>
      <c r="AU34">
        <v>-1</v>
      </c>
      <c r="AV34">
        <v>-1</v>
      </c>
      <c r="AW34">
        <v>20</v>
      </c>
      <c r="AX34">
        <v>1</v>
      </c>
      <c r="AY34">
        <v>1</v>
      </c>
      <c r="AZ34">
        <v>5</v>
      </c>
      <c r="BA34">
        <v>0</v>
      </c>
      <c r="BB34">
        <v>1</v>
      </c>
      <c r="BC34">
        <v>1</v>
      </c>
      <c r="BD34">
        <v>0</v>
      </c>
      <c r="BE34">
        <v>0</v>
      </c>
      <c r="BF34">
        <v>15</v>
      </c>
      <c r="BG34">
        <v>20</v>
      </c>
      <c r="BI34">
        <f t="shared" si="0"/>
        <v>34</v>
      </c>
      <c r="BJ34">
        <f t="shared" si="1"/>
        <v>71</v>
      </c>
    </row>
    <row r="35" spans="2:62">
      <c r="B35">
        <v>35</v>
      </c>
      <c r="C35">
        <v>72</v>
      </c>
      <c r="D35" t="s">
        <v>199</v>
      </c>
      <c r="E35" t="s">
        <v>200</v>
      </c>
      <c r="F35">
        <v>2</v>
      </c>
      <c r="G35">
        <v>0</v>
      </c>
      <c r="H35">
        <v>235</v>
      </c>
      <c r="I35">
        <v>20</v>
      </c>
      <c r="J35">
        <v>100</v>
      </c>
      <c r="K35">
        <v>100</v>
      </c>
      <c r="L35">
        <v>0</v>
      </c>
      <c r="M35">
        <v>15</v>
      </c>
      <c r="N35">
        <v>30</v>
      </c>
      <c r="O35">
        <v>19</v>
      </c>
      <c r="P35">
        <v>10</v>
      </c>
      <c r="Q35">
        <v>29</v>
      </c>
      <c r="R35">
        <v>27</v>
      </c>
      <c r="S35">
        <v>69</v>
      </c>
      <c r="T35">
        <v>12</v>
      </c>
      <c r="U35">
        <v>39</v>
      </c>
      <c r="V35">
        <v>6</v>
      </c>
      <c r="W35">
        <v>19</v>
      </c>
      <c r="X35">
        <v>20</v>
      </c>
      <c r="Y35">
        <v>49</v>
      </c>
      <c r="Z35">
        <f t="shared" si="2"/>
        <v>65</v>
      </c>
      <c r="AA35">
        <v>42</v>
      </c>
      <c r="AB35">
        <v>79</v>
      </c>
      <c r="AC35">
        <f t="shared" si="3"/>
        <v>99</v>
      </c>
      <c r="AD35">
        <v>5</v>
      </c>
      <c r="AE35">
        <v>19</v>
      </c>
      <c r="AF35">
        <f t="shared" si="4"/>
        <v>26</v>
      </c>
      <c r="AG35">
        <v>10</v>
      </c>
      <c r="AH35">
        <v>49</v>
      </c>
      <c r="AI35">
        <v>10</v>
      </c>
      <c r="AJ35">
        <v>1</v>
      </c>
      <c r="AK35">
        <v>2</v>
      </c>
      <c r="AL35">
        <v>2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2</v>
      </c>
      <c r="AS35">
        <v>-1</v>
      </c>
      <c r="AT35">
        <v>-1</v>
      </c>
      <c r="AU35">
        <v>-1</v>
      </c>
      <c r="AV35">
        <v>-1</v>
      </c>
      <c r="AW35">
        <v>20</v>
      </c>
      <c r="AX35">
        <v>1</v>
      </c>
      <c r="AY35">
        <v>1</v>
      </c>
      <c r="AZ35">
        <v>5</v>
      </c>
      <c r="BA35">
        <v>0</v>
      </c>
      <c r="BB35">
        <v>0</v>
      </c>
      <c r="BC35">
        <v>1</v>
      </c>
      <c r="BD35">
        <v>0</v>
      </c>
      <c r="BE35">
        <v>0</v>
      </c>
      <c r="BF35">
        <v>15</v>
      </c>
      <c r="BG35">
        <v>20</v>
      </c>
      <c r="BI35">
        <f t="shared" si="0"/>
        <v>35</v>
      </c>
      <c r="BJ35">
        <f t="shared" si="1"/>
        <v>72</v>
      </c>
    </row>
    <row r="36" spans="2:62">
      <c r="B36">
        <v>36</v>
      </c>
      <c r="C36">
        <v>73</v>
      </c>
      <c r="D36" t="s">
        <v>201</v>
      </c>
      <c r="E36" t="s">
        <v>202</v>
      </c>
      <c r="F36">
        <v>2</v>
      </c>
      <c r="G36">
        <v>0</v>
      </c>
      <c r="H36">
        <v>236</v>
      </c>
      <c r="I36">
        <v>20</v>
      </c>
      <c r="J36">
        <v>100</v>
      </c>
      <c r="K36">
        <v>100</v>
      </c>
      <c r="L36">
        <v>0</v>
      </c>
      <c r="M36">
        <v>15</v>
      </c>
      <c r="N36">
        <v>30</v>
      </c>
      <c r="O36">
        <v>19</v>
      </c>
      <c r="P36">
        <v>10</v>
      </c>
      <c r="Q36">
        <v>29</v>
      </c>
      <c r="R36">
        <v>27</v>
      </c>
      <c r="S36">
        <v>69</v>
      </c>
      <c r="T36">
        <v>12</v>
      </c>
      <c r="U36">
        <v>39</v>
      </c>
      <c r="V36">
        <v>6</v>
      </c>
      <c r="W36">
        <v>19</v>
      </c>
      <c r="X36">
        <v>20</v>
      </c>
      <c r="Y36">
        <v>49</v>
      </c>
      <c r="Z36">
        <f t="shared" si="2"/>
        <v>65</v>
      </c>
      <c r="AA36">
        <v>42</v>
      </c>
      <c r="AB36">
        <v>79</v>
      </c>
      <c r="AC36">
        <f t="shared" si="3"/>
        <v>99</v>
      </c>
      <c r="AD36">
        <v>5</v>
      </c>
      <c r="AE36">
        <v>19</v>
      </c>
      <c r="AF36">
        <f t="shared" si="4"/>
        <v>26</v>
      </c>
      <c r="AG36">
        <v>10</v>
      </c>
      <c r="AH36">
        <v>49</v>
      </c>
      <c r="AI36">
        <v>10</v>
      </c>
      <c r="AJ36">
        <v>1</v>
      </c>
      <c r="AK36">
        <v>1</v>
      </c>
      <c r="AL36">
        <v>2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2</v>
      </c>
      <c r="AS36">
        <v>-1</v>
      </c>
      <c r="AT36">
        <v>-1</v>
      </c>
      <c r="AU36">
        <v>-1</v>
      </c>
      <c r="AV36">
        <v>-1</v>
      </c>
      <c r="AW36">
        <v>20</v>
      </c>
      <c r="AX36">
        <v>1</v>
      </c>
      <c r="AY36">
        <v>1</v>
      </c>
      <c r="AZ36">
        <v>5</v>
      </c>
      <c r="BA36">
        <v>0</v>
      </c>
      <c r="BB36">
        <v>0</v>
      </c>
      <c r="BC36">
        <v>1</v>
      </c>
      <c r="BD36">
        <v>0</v>
      </c>
      <c r="BE36">
        <v>0</v>
      </c>
      <c r="BF36">
        <v>15</v>
      </c>
      <c r="BG36">
        <v>20</v>
      </c>
      <c r="BI36">
        <f t="shared" si="0"/>
        <v>36</v>
      </c>
      <c r="BJ36">
        <f t="shared" si="1"/>
        <v>73</v>
      </c>
    </row>
    <row r="37" spans="2:62">
      <c r="B37">
        <v>37</v>
      </c>
      <c r="C37">
        <v>74</v>
      </c>
      <c r="D37" t="s">
        <v>203</v>
      </c>
      <c r="E37" t="s">
        <v>204</v>
      </c>
      <c r="F37">
        <v>2</v>
      </c>
      <c r="G37">
        <v>0</v>
      </c>
      <c r="H37">
        <v>237</v>
      </c>
      <c r="I37">
        <v>20</v>
      </c>
      <c r="J37">
        <v>100</v>
      </c>
      <c r="K37">
        <v>100</v>
      </c>
      <c r="L37">
        <v>0</v>
      </c>
      <c r="M37">
        <v>15</v>
      </c>
      <c r="N37">
        <v>30</v>
      </c>
      <c r="O37">
        <v>19</v>
      </c>
      <c r="P37">
        <v>10</v>
      </c>
      <c r="Q37">
        <v>29</v>
      </c>
      <c r="R37">
        <v>27</v>
      </c>
      <c r="S37">
        <v>69</v>
      </c>
      <c r="T37">
        <v>12</v>
      </c>
      <c r="U37">
        <v>39</v>
      </c>
      <c r="V37">
        <v>6</v>
      </c>
      <c r="W37">
        <v>19</v>
      </c>
      <c r="X37">
        <v>20</v>
      </c>
      <c r="Y37">
        <v>49</v>
      </c>
      <c r="Z37">
        <f t="shared" si="2"/>
        <v>65</v>
      </c>
      <c r="AA37">
        <v>42</v>
      </c>
      <c r="AB37">
        <v>79</v>
      </c>
      <c r="AC37">
        <f t="shared" si="3"/>
        <v>99</v>
      </c>
      <c r="AD37">
        <v>5</v>
      </c>
      <c r="AE37">
        <v>19</v>
      </c>
      <c r="AF37">
        <f t="shared" si="4"/>
        <v>26</v>
      </c>
      <c r="AG37">
        <v>10</v>
      </c>
      <c r="AH37">
        <v>49</v>
      </c>
      <c r="AI37">
        <v>10</v>
      </c>
      <c r="AJ37">
        <v>1</v>
      </c>
      <c r="AK37">
        <v>1</v>
      </c>
      <c r="AL37">
        <v>2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2</v>
      </c>
      <c r="AS37">
        <v>-1</v>
      </c>
      <c r="AT37">
        <v>-1</v>
      </c>
      <c r="AU37">
        <v>-1</v>
      </c>
      <c r="AV37">
        <v>-1</v>
      </c>
      <c r="AW37">
        <v>20</v>
      </c>
      <c r="AX37">
        <v>1</v>
      </c>
      <c r="AY37">
        <v>1</v>
      </c>
      <c r="AZ37">
        <v>5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15</v>
      </c>
      <c r="BG37">
        <v>20</v>
      </c>
      <c r="BI37">
        <f t="shared" si="0"/>
        <v>37</v>
      </c>
      <c r="BJ37">
        <f t="shared" si="1"/>
        <v>74</v>
      </c>
    </row>
    <row r="38" spans="2:62">
      <c r="B38">
        <v>38</v>
      </c>
      <c r="C38">
        <v>75</v>
      </c>
      <c r="D38" t="s">
        <v>205</v>
      </c>
      <c r="E38" t="s">
        <v>206</v>
      </c>
      <c r="F38">
        <v>2</v>
      </c>
      <c r="G38">
        <v>0</v>
      </c>
      <c r="H38">
        <v>238</v>
      </c>
      <c r="I38">
        <v>20</v>
      </c>
      <c r="J38">
        <v>100</v>
      </c>
      <c r="K38">
        <v>100</v>
      </c>
      <c r="L38">
        <v>0</v>
      </c>
      <c r="M38">
        <v>16</v>
      </c>
      <c r="N38">
        <v>31</v>
      </c>
      <c r="O38">
        <v>20</v>
      </c>
      <c r="P38">
        <v>10</v>
      </c>
      <c r="Q38">
        <v>29</v>
      </c>
      <c r="R38">
        <v>27</v>
      </c>
      <c r="S38">
        <v>79</v>
      </c>
      <c r="T38">
        <v>12</v>
      </c>
      <c r="U38">
        <v>39</v>
      </c>
      <c r="V38">
        <v>6</v>
      </c>
      <c r="W38">
        <v>19</v>
      </c>
      <c r="X38">
        <v>21</v>
      </c>
      <c r="Y38">
        <v>49</v>
      </c>
      <c r="Z38">
        <f t="shared" si="2"/>
        <v>64</v>
      </c>
      <c r="AA38">
        <v>43</v>
      </c>
      <c r="AB38">
        <v>89</v>
      </c>
      <c r="AC38">
        <f t="shared" si="3"/>
        <v>115</v>
      </c>
      <c r="AD38">
        <v>5</v>
      </c>
      <c r="AE38">
        <v>19</v>
      </c>
      <c r="AF38">
        <f t="shared" si="4"/>
        <v>26</v>
      </c>
      <c r="AG38">
        <v>12</v>
      </c>
      <c r="AH38">
        <v>49</v>
      </c>
      <c r="AI38">
        <v>10</v>
      </c>
      <c r="AJ38">
        <v>1</v>
      </c>
      <c r="AK38">
        <v>3</v>
      </c>
      <c r="AL38">
        <v>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2</v>
      </c>
      <c r="AS38">
        <v>13</v>
      </c>
      <c r="AT38">
        <v>-1</v>
      </c>
      <c r="AU38">
        <v>-1</v>
      </c>
      <c r="AV38">
        <v>-1</v>
      </c>
      <c r="AW38">
        <v>20</v>
      </c>
      <c r="AX38">
        <v>1</v>
      </c>
      <c r="AY38">
        <v>1</v>
      </c>
      <c r="AZ38">
        <v>5</v>
      </c>
      <c r="BA38">
        <v>0</v>
      </c>
      <c r="BB38">
        <v>1</v>
      </c>
      <c r="BC38">
        <v>1</v>
      </c>
      <c r="BD38">
        <v>0</v>
      </c>
      <c r="BE38">
        <v>0</v>
      </c>
      <c r="BF38">
        <v>15</v>
      </c>
      <c r="BG38">
        <v>20</v>
      </c>
      <c r="BI38">
        <f t="shared" si="0"/>
        <v>38</v>
      </c>
      <c r="BJ38">
        <f t="shared" si="1"/>
        <v>75</v>
      </c>
    </row>
    <row r="39" spans="2:62">
      <c r="B39">
        <v>39</v>
      </c>
      <c r="C39">
        <v>76</v>
      </c>
      <c r="D39" t="s">
        <v>207</v>
      </c>
      <c r="E39" t="s">
        <v>208</v>
      </c>
      <c r="F39">
        <v>2</v>
      </c>
      <c r="G39">
        <v>0</v>
      </c>
      <c r="H39">
        <v>239</v>
      </c>
      <c r="I39">
        <v>20</v>
      </c>
      <c r="J39">
        <v>100</v>
      </c>
      <c r="K39">
        <v>100</v>
      </c>
      <c r="L39">
        <v>0</v>
      </c>
      <c r="M39">
        <v>16</v>
      </c>
      <c r="N39">
        <v>31</v>
      </c>
      <c r="O39">
        <v>20</v>
      </c>
      <c r="P39">
        <v>10</v>
      </c>
      <c r="Q39">
        <v>29</v>
      </c>
      <c r="R39">
        <v>27</v>
      </c>
      <c r="S39">
        <v>69</v>
      </c>
      <c r="T39">
        <v>9</v>
      </c>
      <c r="U39">
        <v>39</v>
      </c>
      <c r="V39">
        <v>6</v>
      </c>
      <c r="W39">
        <v>19</v>
      </c>
      <c r="X39">
        <v>21</v>
      </c>
      <c r="Y39">
        <v>49</v>
      </c>
      <c r="Z39">
        <f t="shared" si="2"/>
        <v>64</v>
      </c>
      <c r="AA39">
        <v>43</v>
      </c>
      <c r="AB39">
        <v>79</v>
      </c>
      <c r="AC39">
        <f t="shared" si="3"/>
        <v>99</v>
      </c>
      <c r="AD39">
        <v>5</v>
      </c>
      <c r="AE39">
        <v>19</v>
      </c>
      <c r="AF39">
        <f t="shared" si="4"/>
        <v>26</v>
      </c>
      <c r="AG39">
        <v>10</v>
      </c>
      <c r="AH39">
        <v>49</v>
      </c>
      <c r="AI39">
        <v>10</v>
      </c>
      <c r="AJ39">
        <v>1</v>
      </c>
      <c r="AK39">
        <v>1</v>
      </c>
      <c r="AL39">
        <v>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2</v>
      </c>
      <c r="AS39">
        <v>-1</v>
      </c>
      <c r="AT39">
        <v>-1</v>
      </c>
      <c r="AU39">
        <v>-1</v>
      </c>
      <c r="AV39">
        <v>-1</v>
      </c>
      <c r="AW39">
        <v>20</v>
      </c>
      <c r="AX39">
        <v>1</v>
      </c>
      <c r="AY39">
        <v>1</v>
      </c>
      <c r="AZ39">
        <v>5</v>
      </c>
      <c r="BA39">
        <v>0</v>
      </c>
      <c r="BB39">
        <v>0</v>
      </c>
      <c r="BC39">
        <v>1</v>
      </c>
      <c r="BD39">
        <v>0</v>
      </c>
      <c r="BE39">
        <v>0</v>
      </c>
      <c r="BF39">
        <v>15</v>
      </c>
      <c r="BG39">
        <v>20</v>
      </c>
      <c r="BI39">
        <f t="shared" si="0"/>
        <v>39</v>
      </c>
      <c r="BJ39">
        <f t="shared" si="1"/>
        <v>76</v>
      </c>
    </row>
    <row r="40" spans="2:62">
      <c r="B40">
        <v>40</v>
      </c>
      <c r="C40">
        <v>77</v>
      </c>
      <c r="D40" t="s">
        <v>209</v>
      </c>
      <c r="E40" t="s">
        <v>210</v>
      </c>
      <c r="F40">
        <v>2</v>
      </c>
      <c r="G40">
        <v>0</v>
      </c>
      <c r="H40">
        <v>240</v>
      </c>
      <c r="I40">
        <v>20</v>
      </c>
      <c r="J40">
        <v>100</v>
      </c>
      <c r="K40">
        <v>100</v>
      </c>
      <c r="L40">
        <v>0</v>
      </c>
      <c r="M40">
        <v>16</v>
      </c>
      <c r="N40">
        <v>31</v>
      </c>
      <c r="O40">
        <v>20</v>
      </c>
      <c r="P40">
        <v>10</v>
      </c>
      <c r="Q40">
        <v>29</v>
      </c>
      <c r="R40">
        <v>27</v>
      </c>
      <c r="S40">
        <v>69</v>
      </c>
      <c r="T40">
        <v>9</v>
      </c>
      <c r="U40">
        <v>39</v>
      </c>
      <c r="V40">
        <v>6</v>
      </c>
      <c r="W40">
        <v>19</v>
      </c>
      <c r="X40">
        <v>21</v>
      </c>
      <c r="Y40">
        <v>49</v>
      </c>
      <c r="Z40">
        <f t="shared" si="2"/>
        <v>64</v>
      </c>
      <c r="AA40">
        <v>43</v>
      </c>
      <c r="AB40">
        <v>79</v>
      </c>
      <c r="AC40">
        <f t="shared" si="3"/>
        <v>99</v>
      </c>
      <c r="AD40">
        <v>5</v>
      </c>
      <c r="AE40">
        <v>19</v>
      </c>
      <c r="AF40">
        <f t="shared" si="4"/>
        <v>26</v>
      </c>
      <c r="AG40">
        <v>10</v>
      </c>
      <c r="AH40">
        <v>49</v>
      </c>
      <c r="AI40">
        <v>10</v>
      </c>
      <c r="AJ40">
        <v>1</v>
      </c>
      <c r="AK40">
        <v>2</v>
      </c>
      <c r="AL40">
        <v>2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2</v>
      </c>
      <c r="AS40">
        <v>-1</v>
      </c>
      <c r="AT40">
        <v>-1</v>
      </c>
      <c r="AU40">
        <v>-1</v>
      </c>
      <c r="AV40">
        <v>-1</v>
      </c>
      <c r="AW40">
        <v>20</v>
      </c>
      <c r="AX40">
        <v>1</v>
      </c>
      <c r="AY40">
        <v>1</v>
      </c>
      <c r="AZ40">
        <v>5</v>
      </c>
      <c r="BA40">
        <v>0</v>
      </c>
      <c r="BB40">
        <v>0</v>
      </c>
      <c r="BC40">
        <v>1</v>
      </c>
      <c r="BD40">
        <v>0</v>
      </c>
      <c r="BE40">
        <v>0</v>
      </c>
      <c r="BF40">
        <v>15</v>
      </c>
      <c r="BG40">
        <v>20</v>
      </c>
      <c r="BI40">
        <f t="shared" si="0"/>
        <v>40</v>
      </c>
      <c r="BJ40">
        <f t="shared" si="1"/>
        <v>77</v>
      </c>
    </row>
    <row r="41" spans="2:62">
      <c r="B41">
        <v>41</v>
      </c>
      <c r="C41">
        <v>78</v>
      </c>
      <c r="D41" t="s">
        <v>211</v>
      </c>
      <c r="E41" t="s">
        <v>212</v>
      </c>
      <c r="F41">
        <v>2</v>
      </c>
      <c r="G41">
        <v>0</v>
      </c>
      <c r="H41">
        <v>241</v>
      </c>
      <c r="I41">
        <v>20</v>
      </c>
      <c r="J41">
        <v>100</v>
      </c>
      <c r="K41">
        <v>100</v>
      </c>
      <c r="L41">
        <v>0</v>
      </c>
      <c r="M41">
        <v>16</v>
      </c>
      <c r="N41">
        <v>31</v>
      </c>
      <c r="O41">
        <v>20</v>
      </c>
      <c r="P41">
        <v>10</v>
      </c>
      <c r="Q41">
        <v>29</v>
      </c>
      <c r="R41">
        <v>27</v>
      </c>
      <c r="S41">
        <v>69</v>
      </c>
      <c r="T41">
        <v>9</v>
      </c>
      <c r="U41">
        <v>39</v>
      </c>
      <c r="V41">
        <v>6</v>
      </c>
      <c r="W41">
        <v>19</v>
      </c>
      <c r="X41">
        <v>21</v>
      </c>
      <c r="Y41">
        <v>49</v>
      </c>
      <c r="Z41">
        <f t="shared" si="2"/>
        <v>64</v>
      </c>
      <c r="AA41">
        <v>43</v>
      </c>
      <c r="AB41">
        <v>79</v>
      </c>
      <c r="AC41">
        <f t="shared" si="3"/>
        <v>99</v>
      </c>
      <c r="AD41">
        <v>5</v>
      </c>
      <c r="AE41">
        <v>19</v>
      </c>
      <c r="AF41">
        <f t="shared" si="4"/>
        <v>26</v>
      </c>
      <c r="AG41">
        <v>10</v>
      </c>
      <c r="AH41">
        <v>49</v>
      </c>
      <c r="AI41">
        <v>10</v>
      </c>
      <c r="AJ41">
        <v>1</v>
      </c>
      <c r="AK41">
        <v>2</v>
      </c>
      <c r="AL41">
        <v>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2</v>
      </c>
      <c r="AS41">
        <v>-1</v>
      </c>
      <c r="AT41">
        <v>-1</v>
      </c>
      <c r="AU41">
        <v>-1</v>
      </c>
      <c r="AV41">
        <v>-1</v>
      </c>
      <c r="AW41">
        <v>20</v>
      </c>
      <c r="AX41">
        <v>1</v>
      </c>
      <c r="AY41">
        <v>1</v>
      </c>
      <c r="AZ41">
        <v>5</v>
      </c>
      <c r="BA41">
        <v>0</v>
      </c>
      <c r="BB41">
        <v>0</v>
      </c>
      <c r="BC41">
        <v>1</v>
      </c>
      <c r="BD41">
        <v>0</v>
      </c>
      <c r="BE41">
        <v>0</v>
      </c>
      <c r="BF41">
        <v>15</v>
      </c>
      <c r="BG41">
        <v>20</v>
      </c>
      <c r="BI41">
        <f t="shared" si="0"/>
        <v>41</v>
      </c>
      <c r="BJ41">
        <f t="shared" si="1"/>
        <v>78</v>
      </c>
    </row>
    <row r="42" spans="2:62">
      <c r="B42">
        <v>42</v>
      </c>
      <c r="C42">
        <v>79</v>
      </c>
      <c r="D42" t="s">
        <v>213</v>
      </c>
      <c r="E42" t="s">
        <v>214</v>
      </c>
      <c r="F42">
        <v>2</v>
      </c>
      <c r="G42">
        <v>0</v>
      </c>
      <c r="H42">
        <v>242</v>
      </c>
      <c r="I42">
        <v>20</v>
      </c>
      <c r="J42">
        <v>100</v>
      </c>
      <c r="K42">
        <v>100</v>
      </c>
      <c r="L42">
        <v>0</v>
      </c>
      <c r="M42">
        <v>16</v>
      </c>
      <c r="N42">
        <v>32</v>
      </c>
      <c r="O42">
        <v>20</v>
      </c>
      <c r="P42">
        <v>10</v>
      </c>
      <c r="Q42">
        <v>29</v>
      </c>
      <c r="R42">
        <v>24</v>
      </c>
      <c r="S42">
        <v>79</v>
      </c>
      <c r="T42">
        <v>12</v>
      </c>
      <c r="U42">
        <v>39</v>
      </c>
      <c r="V42">
        <v>6</v>
      </c>
      <c r="W42">
        <v>19</v>
      </c>
      <c r="X42">
        <v>21</v>
      </c>
      <c r="Y42">
        <v>49</v>
      </c>
      <c r="Z42">
        <f t="shared" si="2"/>
        <v>64</v>
      </c>
      <c r="AA42">
        <v>43</v>
      </c>
      <c r="AB42">
        <v>79</v>
      </c>
      <c r="AC42">
        <f t="shared" si="3"/>
        <v>99</v>
      </c>
      <c r="AD42">
        <v>5</v>
      </c>
      <c r="AE42">
        <v>19</v>
      </c>
      <c r="AF42">
        <f t="shared" si="4"/>
        <v>26</v>
      </c>
      <c r="AG42">
        <v>12</v>
      </c>
      <c r="AH42">
        <v>49</v>
      </c>
      <c r="AI42">
        <v>10</v>
      </c>
      <c r="AJ42">
        <v>1</v>
      </c>
      <c r="AK42">
        <v>3</v>
      </c>
      <c r="AL42">
        <v>2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2</v>
      </c>
      <c r="AS42">
        <v>14</v>
      </c>
      <c r="AT42">
        <v>-1</v>
      </c>
      <c r="AU42">
        <v>-1</v>
      </c>
      <c r="AV42">
        <v>-1</v>
      </c>
      <c r="AW42">
        <v>22</v>
      </c>
      <c r="AX42">
        <v>1</v>
      </c>
      <c r="AY42">
        <v>1</v>
      </c>
      <c r="AZ42">
        <v>5</v>
      </c>
      <c r="BA42">
        <v>0</v>
      </c>
      <c r="BB42">
        <v>1</v>
      </c>
      <c r="BC42">
        <v>1</v>
      </c>
      <c r="BD42">
        <v>0</v>
      </c>
      <c r="BE42">
        <v>0</v>
      </c>
      <c r="BF42">
        <v>15</v>
      </c>
      <c r="BG42">
        <v>20</v>
      </c>
      <c r="BI42">
        <f t="shared" si="0"/>
        <v>42</v>
      </c>
      <c r="BJ42">
        <f t="shared" si="1"/>
        <v>79</v>
      </c>
    </row>
    <row r="43" spans="2:62">
      <c r="B43">
        <v>43</v>
      </c>
      <c r="C43">
        <v>80</v>
      </c>
      <c r="D43" t="s">
        <v>215</v>
      </c>
      <c r="E43" t="s">
        <v>216</v>
      </c>
      <c r="F43">
        <v>2</v>
      </c>
      <c r="G43">
        <v>0</v>
      </c>
      <c r="H43">
        <v>243</v>
      </c>
      <c r="I43">
        <v>20</v>
      </c>
      <c r="J43">
        <v>100</v>
      </c>
      <c r="K43">
        <v>100</v>
      </c>
      <c r="L43">
        <v>0</v>
      </c>
      <c r="M43">
        <v>16</v>
      </c>
      <c r="N43">
        <v>32</v>
      </c>
      <c r="O43">
        <v>20</v>
      </c>
      <c r="P43">
        <v>10</v>
      </c>
      <c r="Q43">
        <v>29</v>
      </c>
      <c r="R43">
        <v>24</v>
      </c>
      <c r="S43">
        <v>69</v>
      </c>
      <c r="T43">
        <v>9</v>
      </c>
      <c r="U43">
        <v>39</v>
      </c>
      <c r="V43">
        <v>6</v>
      </c>
      <c r="W43">
        <v>19</v>
      </c>
      <c r="X43">
        <v>21</v>
      </c>
      <c r="Y43">
        <v>49</v>
      </c>
      <c r="Z43">
        <f t="shared" si="2"/>
        <v>64</v>
      </c>
      <c r="AA43">
        <v>43</v>
      </c>
      <c r="AB43">
        <v>79</v>
      </c>
      <c r="AC43">
        <f t="shared" si="3"/>
        <v>99</v>
      </c>
      <c r="AD43">
        <v>5</v>
      </c>
      <c r="AE43">
        <v>19</v>
      </c>
      <c r="AF43">
        <f t="shared" si="4"/>
        <v>26</v>
      </c>
      <c r="AG43">
        <v>10</v>
      </c>
      <c r="AH43">
        <v>49</v>
      </c>
      <c r="AI43">
        <v>10</v>
      </c>
      <c r="AJ43">
        <v>1</v>
      </c>
      <c r="AK43">
        <v>2</v>
      </c>
      <c r="AL43">
        <v>2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</v>
      </c>
      <c r="AS43">
        <v>-1</v>
      </c>
      <c r="AT43">
        <v>-1</v>
      </c>
      <c r="AU43">
        <v>-1</v>
      </c>
      <c r="AV43">
        <v>-1</v>
      </c>
      <c r="AW43">
        <v>22</v>
      </c>
      <c r="AX43">
        <v>1</v>
      </c>
      <c r="AY43">
        <v>1</v>
      </c>
      <c r="AZ43">
        <v>5</v>
      </c>
      <c r="BA43">
        <v>0</v>
      </c>
      <c r="BB43">
        <v>0</v>
      </c>
      <c r="BC43">
        <v>1</v>
      </c>
      <c r="BD43">
        <v>0</v>
      </c>
      <c r="BE43">
        <v>0</v>
      </c>
      <c r="BF43">
        <v>15</v>
      </c>
      <c r="BG43">
        <v>20</v>
      </c>
      <c r="BI43">
        <f t="shared" si="0"/>
        <v>43</v>
      </c>
      <c r="BJ43">
        <f t="shared" si="1"/>
        <v>80</v>
      </c>
    </row>
    <row r="44" spans="2:62">
      <c r="B44">
        <v>44</v>
      </c>
      <c r="C44">
        <v>81</v>
      </c>
      <c r="D44" t="s">
        <v>217</v>
      </c>
      <c r="E44" t="s">
        <v>218</v>
      </c>
      <c r="F44">
        <v>2</v>
      </c>
      <c r="G44">
        <v>0</v>
      </c>
      <c r="H44">
        <v>244</v>
      </c>
      <c r="I44">
        <v>20</v>
      </c>
      <c r="J44">
        <v>100</v>
      </c>
      <c r="K44">
        <v>100</v>
      </c>
      <c r="L44">
        <v>0</v>
      </c>
      <c r="M44">
        <v>16</v>
      </c>
      <c r="N44">
        <v>32</v>
      </c>
      <c r="O44">
        <v>20</v>
      </c>
      <c r="P44">
        <v>10</v>
      </c>
      <c r="Q44">
        <v>29</v>
      </c>
      <c r="R44">
        <v>24</v>
      </c>
      <c r="S44">
        <v>69</v>
      </c>
      <c r="T44">
        <v>9</v>
      </c>
      <c r="U44">
        <v>39</v>
      </c>
      <c r="V44">
        <v>6</v>
      </c>
      <c r="W44">
        <v>19</v>
      </c>
      <c r="X44">
        <v>21</v>
      </c>
      <c r="Y44">
        <v>49</v>
      </c>
      <c r="Z44">
        <f t="shared" si="2"/>
        <v>64</v>
      </c>
      <c r="AA44">
        <v>43</v>
      </c>
      <c r="AB44">
        <v>79</v>
      </c>
      <c r="AC44">
        <f t="shared" si="3"/>
        <v>99</v>
      </c>
      <c r="AD44">
        <v>5</v>
      </c>
      <c r="AE44">
        <v>19</v>
      </c>
      <c r="AF44">
        <f t="shared" si="4"/>
        <v>26</v>
      </c>
      <c r="AG44">
        <v>10</v>
      </c>
      <c r="AH44">
        <v>49</v>
      </c>
      <c r="AI44">
        <v>10</v>
      </c>
      <c r="AJ44">
        <v>1</v>
      </c>
      <c r="AK44">
        <v>2</v>
      </c>
      <c r="AL44">
        <v>2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2</v>
      </c>
      <c r="AS44">
        <v>-1</v>
      </c>
      <c r="AT44">
        <v>-1</v>
      </c>
      <c r="AU44">
        <v>-1</v>
      </c>
      <c r="AV44">
        <v>-1</v>
      </c>
      <c r="AW44">
        <v>22</v>
      </c>
      <c r="AX44">
        <v>1</v>
      </c>
      <c r="AY44">
        <v>1</v>
      </c>
      <c r="AZ44">
        <v>5</v>
      </c>
      <c r="BA44">
        <v>0</v>
      </c>
      <c r="BB44">
        <v>0</v>
      </c>
      <c r="BC44">
        <v>1</v>
      </c>
      <c r="BD44">
        <v>0</v>
      </c>
      <c r="BE44">
        <v>0</v>
      </c>
      <c r="BF44">
        <v>15</v>
      </c>
      <c r="BG44">
        <v>20</v>
      </c>
      <c r="BI44">
        <f t="shared" si="0"/>
        <v>44</v>
      </c>
      <c r="BJ44">
        <f t="shared" si="1"/>
        <v>81</v>
      </c>
    </row>
    <row r="45" spans="2:62">
      <c r="B45">
        <v>45</v>
      </c>
      <c r="C45">
        <v>82</v>
      </c>
      <c r="D45" t="s">
        <v>219</v>
      </c>
      <c r="E45" t="s">
        <v>220</v>
      </c>
      <c r="F45">
        <v>2</v>
      </c>
      <c r="G45">
        <v>0</v>
      </c>
      <c r="H45">
        <v>245</v>
      </c>
      <c r="I45">
        <v>20</v>
      </c>
      <c r="J45">
        <v>100</v>
      </c>
      <c r="K45">
        <v>100</v>
      </c>
      <c r="L45">
        <v>0</v>
      </c>
      <c r="M45">
        <v>16</v>
      </c>
      <c r="N45">
        <v>32</v>
      </c>
      <c r="O45">
        <v>20</v>
      </c>
      <c r="P45">
        <v>10</v>
      </c>
      <c r="Q45">
        <v>29</v>
      </c>
      <c r="R45">
        <v>24</v>
      </c>
      <c r="S45">
        <v>69</v>
      </c>
      <c r="T45">
        <v>9</v>
      </c>
      <c r="U45">
        <v>39</v>
      </c>
      <c r="V45">
        <v>6</v>
      </c>
      <c r="W45">
        <v>19</v>
      </c>
      <c r="X45">
        <v>21</v>
      </c>
      <c r="Y45">
        <v>49</v>
      </c>
      <c r="Z45">
        <f t="shared" si="2"/>
        <v>64</v>
      </c>
      <c r="AA45">
        <v>43</v>
      </c>
      <c r="AB45">
        <v>79</v>
      </c>
      <c r="AC45">
        <f t="shared" si="3"/>
        <v>99</v>
      </c>
      <c r="AD45">
        <v>5</v>
      </c>
      <c r="AE45">
        <v>19</v>
      </c>
      <c r="AF45">
        <f t="shared" si="4"/>
        <v>26</v>
      </c>
      <c r="AG45">
        <v>10</v>
      </c>
      <c r="AH45">
        <v>49</v>
      </c>
      <c r="AI45">
        <v>10</v>
      </c>
      <c r="AJ45">
        <v>1</v>
      </c>
      <c r="AK45">
        <v>2</v>
      </c>
      <c r="AL45">
        <v>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2</v>
      </c>
      <c r="AS45">
        <v>-1</v>
      </c>
      <c r="AT45">
        <v>-1</v>
      </c>
      <c r="AU45">
        <v>-1</v>
      </c>
      <c r="AV45">
        <v>-1</v>
      </c>
      <c r="AW45">
        <v>22</v>
      </c>
      <c r="AX45">
        <v>1</v>
      </c>
      <c r="AY45">
        <v>1</v>
      </c>
      <c r="AZ45">
        <v>5</v>
      </c>
      <c r="BA45">
        <v>0</v>
      </c>
      <c r="BB45">
        <v>0</v>
      </c>
      <c r="BC45">
        <v>1</v>
      </c>
      <c r="BD45">
        <v>0</v>
      </c>
      <c r="BE45">
        <v>0</v>
      </c>
      <c r="BF45">
        <v>15</v>
      </c>
      <c r="BG45">
        <v>20</v>
      </c>
      <c r="BI45">
        <f t="shared" si="0"/>
        <v>45</v>
      </c>
      <c r="BJ45">
        <f t="shared" si="1"/>
        <v>82</v>
      </c>
    </row>
    <row r="46" spans="2:62">
      <c r="B46">
        <v>46</v>
      </c>
      <c r="C46">
        <v>83</v>
      </c>
      <c r="D46" t="s">
        <v>221</v>
      </c>
      <c r="E46" t="s">
        <v>222</v>
      </c>
      <c r="F46">
        <v>2</v>
      </c>
      <c r="G46">
        <v>0</v>
      </c>
      <c r="H46">
        <v>246</v>
      </c>
      <c r="I46">
        <v>20</v>
      </c>
      <c r="J46">
        <v>100</v>
      </c>
      <c r="K46">
        <v>100</v>
      </c>
      <c r="L46">
        <v>0</v>
      </c>
      <c r="M46">
        <v>16</v>
      </c>
      <c r="N46">
        <v>32</v>
      </c>
      <c r="O46">
        <v>20</v>
      </c>
      <c r="P46">
        <v>10</v>
      </c>
      <c r="Q46">
        <v>29</v>
      </c>
      <c r="R46">
        <v>24</v>
      </c>
      <c r="S46">
        <v>69</v>
      </c>
      <c r="T46">
        <v>9</v>
      </c>
      <c r="U46">
        <v>39</v>
      </c>
      <c r="V46">
        <v>6</v>
      </c>
      <c r="W46">
        <v>19</v>
      </c>
      <c r="X46">
        <v>21</v>
      </c>
      <c r="Y46">
        <v>49</v>
      </c>
      <c r="Z46">
        <f t="shared" si="2"/>
        <v>64</v>
      </c>
      <c r="AA46">
        <v>43</v>
      </c>
      <c r="AB46">
        <v>79</v>
      </c>
      <c r="AC46">
        <f t="shared" si="3"/>
        <v>99</v>
      </c>
      <c r="AD46">
        <v>5</v>
      </c>
      <c r="AE46">
        <v>19</v>
      </c>
      <c r="AF46">
        <f t="shared" si="4"/>
        <v>26</v>
      </c>
      <c r="AG46">
        <v>10</v>
      </c>
      <c r="AH46">
        <v>49</v>
      </c>
      <c r="AI46">
        <v>10</v>
      </c>
      <c r="AJ46">
        <v>1</v>
      </c>
      <c r="AK46">
        <v>2</v>
      </c>
      <c r="AL46">
        <v>2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2</v>
      </c>
      <c r="AS46">
        <v>-1</v>
      </c>
      <c r="AT46">
        <v>-1</v>
      </c>
      <c r="AU46">
        <v>-1</v>
      </c>
      <c r="AV46">
        <v>-1</v>
      </c>
      <c r="AW46">
        <v>22</v>
      </c>
      <c r="AX46">
        <v>1</v>
      </c>
      <c r="AY46">
        <v>1</v>
      </c>
      <c r="AZ46">
        <v>5</v>
      </c>
      <c r="BA46">
        <v>0</v>
      </c>
      <c r="BB46">
        <v>0</v>
      </c>
      <c r="BC46">
        <v>1</v>
      </c>
      <c r="BD46">
        <v>0</v>
      </c>
      <c r="BE46">
        <v>0</v>
      </c>
      <c r="BF46">
        <v>15</v>
      </c>
      <c r="BG46">
        <v>20</v>
      </c>
      <c r="BI46">
        <f t="shared" si="0"/>
        <v>46</v>
      </c>
      <c r="BJ46">
        <f t="shared" si="1"/>
        <v>83</v>
      </c>
    </row>
    <row r="47" spans="2:62">
      <c r="B47">
        <v>47</v>
      </c>
      <c r="C47">
        <v>84</v>
      </c>
      <c r="D47" t="s">
        <v>223</v>
      </c>
      <c r="E47" t="s">
        <v>224</v>
      </c>
      <c r="F47">
        <v>2</v>
      </c>
      <c r="G47">
        <v>0</v>
      </c>
      <c r="H47">
        <v>247</v>
      </c>
      <c r="I47">
        <v>20</v>
      </c>
      <c r="J47">
        <v>100</v>
      </c>
      <c r="K47">
        <v>100</v>
      </c>
      <c r="L47">
        <v>0</v>
      </c>
      <c r="M47">
        <v>16</v>
      </c>
      <c r="N47">
        <v>32</v>
      </c>
      <c r="O47">
        <v>20</v>
      </c>
      <c r="P47">
        <v>10</v>
      </c>
      <c r="Q47">
        <v>29</v>
      </c>
      <c r="R47">
        <v>24</v>
      </c>
      <c r="S47">
        <v>79</v>
      </c>
      <c r="T47">
        <v>9</v>
      </c>
      <c r="U47">
        <v>39</v>
      </c>
      <c r="V47">
        <v>6</v>
      </c>
      <c r="W47">
        <v>19</v>
      </c>
      <c r="X47">
        <v>21</v>
      </c>
      <c r="Y47">
        <v>49</v>
      </c>
      <c r="Z47">
        <f t="shared" si="2"/>
        <v>64</v>
      </c>
      <c r="AA47">
        <v>43</v>
      </c>
      <c r="AB47">
        <v>79</v>
      </c>
      <c r="AC47">
        <f t="shared" si="3"/>
        <v>99</v>
      </c>
      <c r="AD47">
        <v>5</v>
      </c>
      <c r="AE47">
        <v>19</v>
      </c>
      <c r="AF47">
        <f t="shared" si="4"/>
        <v>26</v>
      </c>
      <c r="AG47">
        <v>12</v>
      </c>
      <c r="AH47">
        <v>49</v>
      </c>
      <c r="AI47">
        <v>10</v>
      </c>
      <c r="AJ47">
        <v>1</v>
      </c>
      <c r="AK47">
        <v>3</v>
      </c>
      <c r="AL47">
        <v>2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2</v>
      </c>
      <c r="AS47">
        <v>14</v>
      </c>
      <c r="AT47">
        <v>-1</v>
      </c>
      <c r="AU47">
        <v>-1</v>
      </c>
      <c r="AV47">
        <v>-1</v>
      </c>
      <c r="AW47">
        <v>22</v>
      </c>
      <c r="AX47">
        <v>1</v>
      </c>
      <c r="AY47">
        <v>1</v>
      </c>
      <c r="AZ47">
        <v>5</v>
      </c>
      <c r="BA47">
        <v>0</v>
      </c>
      <c r="BB47">
        <v>1</v>
      </c>
      <c r="BC47">
        <v>1</v>
      </c>
      <c r="BD47">
        <v>0</v>
      </c>
      <c r="BE47">
        <v>0</v>
      </c>
      <c r="BF47">
        <v>15</v>
      </c>
      <c r="BG47">
        <v>20</v>
      </c>
      <c r="BI47">
        <f t="shared" si="0"/>
        <v>47</v>
      </c>
      <c r="BJ47">
        <f t="shared" si="1"/>
        <v>84</v>
      </c>
    </row>
    <row r="48" spans="2:62">
      <c r="B48">
        <v>48</v>
      </c>
      <c r="C48">
        <v>89</v>
      </c>
      <c r="D48" t="s">
        <v>225</v>
      </c>
      <c r="E48" t="s">
        <v>226</v>
      </c>
      <c r="F48">
        <v>2</v>
      </c>
      <c r="G48">
        <v>0</v>
      </c>
      <c r="H48">
        <v>252</v>
      </c>
      <c r="I48">
        <v>20</v>
      </c>
      <c r="J48">
        <v>100</v>
      </c>
      <c r="K48">
        <v>100</v>
      </c>
      <c r="L48">
        <v>0</v>
      </c>
      <c r="M48">
        <v>16</v>
      </c>
      <c r="N48">
        <v>33</v>
      </c>
      <c r="O48">
        <v>20</v>
      </c>
      <c r="P48">
        <v>10</v>
      </c>
      <c r="Q48">
        <v>29</v>
      </c>
      <c r="R48">
        <v>24</v>
      </c>
      <c r="S48">
        <v>69</v>
      </c>
      <c r="T48">
        <v>9</v>
      </c>
      <c r="U48">
        <v>39</v>
      </c>
      <c r="V48">
        <v>6</v>
      </c>
      <c r="W48">
        <v>19</v>
      </c>
      <c r="X48">
        <v>21</v>
      </c>
      <c r="Y48">
        <v>49</v>
      </c>
      <c r="Z48">
        <f t="shared" si="2"/>
        <v>64</v>
      </c>
      <c r="AA48">
        <v>43</v>
      </c>
      <c r="AB48">
        <v>79</v>
      </c>
      <c r="AC48">
        <f t="shared" si="3"/>
        <v>99</v>
      </c>
      <c r="AD48">
        <v>5</v>
      </c>
      <c r="AE48">
        <v>19</v>
      </c>
      <c r="AF48">
        <f t="shared" si="4"/>
        <v>26</v>
      </c>
      <c r="AG48">
        <v>10</v>
      </c>
      <c r="AH48">
        <v>49</v>
      </c>
      <c r="AI48">
        <v>10</v>
      </c>
      <c r="AJ48">
        <v>1</v>
      </c>
      <c r="AK48">
        <v>1</v>
      </c>
      <c r="AL48">
        <v>2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2</v>
      </c>
      <c r="AS48">
        <v>-1</v>
      </c>
      <c r="AT48">
        <v>-1</v>
      </c>
      <c r="AU48">
        <v>-1</v>
      </c>
      <c r="AV48">
        <v>-1</v>
      </c>
      <c r="AW48">
        <v>22</v>
      </c>
      <c r="AX48">
        <v>1</v>
      </c>
      <c r="AY48">
        <v>1</v>
      </c>
      <c r="AZ48">
        <v>5</v>
      </c>
      <c r="BA48">
        <v>0</v>
      </c>
      <c r="BB48">
        <v>0</v>
      </c>
      <c r="BC48">
        <v>1</v>
      </c>
      <c r="BD48">
        <v>0</v>
      </c>
      <c r="BE48">
        <v>1</v>
      </c>
      <c r="BF48">
        <v>15</v>
      </c>
      <c r="BG48">
        <v>20</v>
      </c>
      <c r="BI48">
        <f t="shared" si="0"/>
        <v>48</v>
      </c>
      <c r="BJ48">
        <f t="shared" si="1"/>
        <v>89</v>
      </c>
    </row>
    <row r="49" spans="2:62">
      <c r="B49">
        <v>49</v>
      </c>
      <c r="C49">
        <v>90</v>
      </c>
      <c r="D49" t="s">
        <v>227</v>
      </c>
      <c r="E49" t="s">
        <v>228</v>
      </c>
      <c r="F49">
        <v>2</v>
      </c>
      <c r="G49">
        <v>0</v>
      </c>
      <c r="H49">
        <v>253</v>
      </c>
      <c r="I49">
        <v>20</v>
      </c>
      <c r="J49">
        <v>100</v>
      </c>
      <c r="K49">
        <v>100</v>
      </c>
      <c r="L49">
        <v>0</v>
      </c>
      <c r="M49">
        <v>16</v>
      </c>
      <c r="N49">
        <v>33</v>
      </c>
      <c r="O49">
        <v>20</v>
      </c>
      <c r="P49">
        <v>10</v>
      </c>
      <c r="Q49">
        <v>29</v>
      </c>
      <c r="R49">
        <v>24</v>
      </c>
      <c r="S49">
        <v>69</v>
      </c>
      <c r="T49">
        <v>9</v>
      </c>
      <c r="U49">
        <v>39</v>
      </c>
      <c r="V49">
        <v>6</v>
      </c>
      <c r="W49">
        <v>19</v>
      </c>
      <c r="X49">
        <v>21</v>
      </c>
      <c r="Y49">
        <v>49</v>
      </c>
      <c r="Z49">
        <f t="shared" si="2"/>
        <v>64</v>
      </c>
      <c r="AA49">
        <v>43</v>
      </c>
      <c r="AB49">
        <v>79</v>
      </c>
      <c r="AC49">
        <f t="shared" si="3"/>
        <v>99</v>
      </c>
      <c r="AD49">
        <v>5</v>
      </c>
      <c r="AE49">
        <v>19</v>
      </c>
      <c r="AF49">
        <f t="shared" si="4"/>
        <v>26</v>
      </c>
      <c r="AG49">
        <v>15</v>
      </c>
      <c r="AH49">
        <v>59</v>
      </c>
      <c r="AI49">
        <v>10</v>
      </c>
      <c r="AJ49">
        <v>1</v>
      </c>
      <c r="AK49">
        <v>2</v>
      </c>
      <c r="AL49">
        <v>2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2</v>
      </c>
      <c r="AS49">
        <v>-1</v>
      </c>
      <c r="AT49">
        <v>-1</v>
      </c>
      <c r="AU49">
        <v>-1</v>
      </c>
      <c r="AV49">
        <v>-1</v>
      </c>
      <c r="AW49">
        <v>22</v>
      </c>
      <c r="AX49">
        <v>1</v>
      </c>
      <c r="AY49">
        <v>1</v>
      </c>
      <c r="AZ49">
        <v>5</v>
      </c>
      <c r="BA49">
        <v>0</v>
      </c>
      <c r="BB49">
        <v>0</v>
      </c>
      <c r="BC49">
        <v>1</v>
      </c>
      <c r="BD49">
        <v>0</v>
      </c>
      <c r="BE49">
        <v>1</v>
      </c>
      <c r="BF49">
        <v>15</v>
      </c>
      <c r="BG49">
        <v>20</v>
      </c>
      <c r="BI49">
        <f t="shared" si="0"/>
        <v>49</v>
      </c>
      <c r="BJ49">
        <f t="shared" si="1"/>
        <v>90</v>
      </c>
    </row>
    <row r="50" spans="2:62">
      <c r="B50">
        <v>50</v>
      </c>
      <c r="C50">
        <v>10</v>
      </c>
      <c r="D50" t="s">
        <v>229</v>
      </c>
      <c r="E50" t="s">
        <v>230</v>
      </c>
      <c r="F50">
        <v>2</v>
      </c>
      <c r="G50">
        <v>0</v>
      </c>
      <c r="H50">
        <v>229</v>
      </c>
      <c r="I50">
        <v>20</v>
      </c>
      <c r="J50">
        <v>120</v>
      </c>
      <c r="K50">
        <v>100</v>
      </c>
      <c r="L50">
        <v>0</v>
      </c>
      <c r="M50">
        <v>19</v>
      </c>
      <c r="N50">
        <v>39</v>
      </c>
      <c r="O50">
        <v>23</v>
      </c>
      <c r="P50">
        <v>12</v>
      </c>
      <c r="Q50">
        <v>29</v>
      </c>
      <c r="R50">
        <v>45</v>
      </c>
      <c r="S50">
        <v>89</v>
      </c>
      <c r="T50">
        <v>14</v>
      </c>
      <c r="U50">
        <v>49</v>
      </c>
      <c r="V50">
        <v>8</v>
      </c>
      <c r="W50">
        <v>29</v>
      </c>
      <c r="X50">
        <v>24</v>
      </c>
      <c r="Y50">
        <v>49</v>
      </c>
      <c r="Z50">
        <f t="shared" si="2"/>
        <v>63</v>
      </c>
      <c r="AA50">
        <v>50</v>
      </c>
      <c r="AB50">
        <v>99</v>
      </c>
      <c r="AC50">
        <f t="shared" si="3"/>
        <v>126</v>
      </c>
      <c r="AD50">
        <v>7</v>
      </c>
      <c r="AE50">
        <v>19</v>
      </c>
      <c r="AF50">
        <f t="shared" si="4"/>
        <v>25</v>
      </c>
      <c r="AG50">
        <v>10</v>
      </c>
      <c r="AH50">
        <v>49</v>
      </c>
      <c r="AI50">
        <v>10</v>
      </c>
      <c r="AJ50">
        <v>1</v>
      </c>
      <c r="AK50">
        <v>6</v>
      </c>
      <c r="AL50">
        <v>2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2</v>
      </c>
      <c r="AS50">
        <v>14</v>
      </c>
      <c r="AT50">
        <v>-1</v>
      </c>
      <c r="AU50">
        <v>-1</v>
      </c>
      <c r="AV50">
        <v>-1</v>
      </c>
      <c r="AW50">
        <v>30</v>
      </c>
      <c r="AX50">
        <v>1</v>
      </c>
      <c r="AY50">
        <v>1</v>
      </c>
      <c r="AZ50">
        <v>5</v>
      </c>
      <c r="BA50">
        <v>0</v>
      </c>
      <c r="BB50">
        <v>0</v>
      </c>
      <c r="BC50">
        <v>2</v>
      </c>
      <c r="BD50">
        <v>1</v>
      </c>
      <c r="BE50">
        <v>1</v>
      </c>
      <c r="BF50">
        <v>20</v>
      </c>
      <c r="BG50">
        <v>25</v>
      </c>
      <c r="BI50">
        <f t="shared" si="0"/>
        <v>50</v>
      </c>
      <c r="BJ50">
        <f t="shared" si="1"/>
        <v>10</v>
      </c>
    </row>
    <row r="51" spans="2:62">
      <c r="B51">
        <v>51</v>
      </c>
      <c r="C51">
        <v>28</v>
      </c>
      <c r="D51" t="s">
        <v>231</v>
      </c>
      <c r="E51" t="s">
        <v>232</v>
      </c>
      <c r="F51">
        <v>3</v>
      </c>
      <c r="G51">
        <v>0</v>
      </c>
      <c r="H51">
        <v>213</v>
      </c>
      <c r="I51">
        <v>20</v>
      </c>
      <c r="J51">
        <v>150</v>
      </c>
      <c r="K51">
        <v>200</v>
      </c>
      <c r="L51">
        <v>0</v>
      </c>
      <c r="M51">
        <v>23</v>
      </c>
      <c r="N51">
        <v>35</v>
      </c>
      <c r="O51">
        <v>27</v>
      </c>
      <c r="P51">
        <v>11</v>
      </c>
      <c r="Q51">
        <v>39</v>
      </c>
      <c r="R51">
        <v>18</v>
      </c>
      <c r="S51">
        <v>59</v>
      </c>
      <c r="T51">
        <v>8</v>
      </c>
      <c r="U51">
        <v>39</v>
      </c>
      <c r="V51">
        <v>7</v>
      </c>
      <c r="W51">
        <v>29</v>
      </c>
      <c r="X51">
        <v>18</v>
      </c>
      <c r="Y51">
        <v>59</v>
      </c>
      <c r="Z51">
        <f t="shared" si="2"/>
        <v>82</v>
      </c>
      <c r="AA51">
        <v>35</v>
      </c>
      <c r="AB51">
        <v>69</v>
      </c>
      <c r="AC51">
        <f t="shared" si="3"/>
        <v>88</v>
      </c>
      <c r="AD51">
        <v>7</v>
      </c>
      <c r="AE51">
        <v>19</v>
      </c>
      <c r="AF51">
        <f t="shared" si="4"/>
        <v>25</v>
      </c>
      <c r="AG51">
        <v>17</v>
      </c>
      <c r="AH51">
        <v>49</v>
      </c>
      <c r="AI51">
        <v>10</v>
      </c>
      <c r="AJ51">
        <v>2</v>
      </c>
      <c r="AK51">
        <v>3</v>
      </c>
      <c r="AL51">
        <v>2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4</v>
      </c>
      <c r="AS51">
        <v>37</v>
      </c>
      <c r="AT51">
        <v>-1</v>
      </c>
      <c r="AU51">
        <v>-1</v>
      </c>
      <c r="AV51">
        <v>-1</v>
      </c>
      <c r="AW51">
        <v>60</v>
      </c>
      <c r="AX51">
        <v>1</v>
      </c>
      <c r="AY51">
        <v>1</v>
      </c>
      <c r="AZ51">
        <v>8</v>
      </c>
      <c r="BA51">
        <v>0</v>
      </c>
      <c r="BB51">
        <v>0</v>
      </c>
      <c r="BC51">
        <v>1</v>
      </c>
      <c r="BD51">
        <v>0</v>
      </c>
      <c r="BE51">
        <v>1</v>
      </c>
      <c r="BF51">
        <v>25</v>
      </c>
      <c r="BG51">
        <v>20</v>
      </c>
      <c r="BI51">
        <f t="shared" si="0"/>
        <v>51</v>
      </c>
      <c r="BJ51">
        <f t="shared" si="1"/>
        <v>28</v>
      </c>
    </row>
    <row r="52" spans="2:62">
      <c r="B52">
        <v>52</v>
      </c>
      <c r="C52">
        <v>29</v>
      </c>
      <c r="D52" t="s">
        <v>233</v>
      </c>
      <c r="E52" t="s">
        <v>234</v>
      </c>
      <c r="F52">
        <v>3</v>
      </c>
      <c r="G52">
        <v>0</v>
      </c>
      <c r="H52">
        <v>214</v>
      </c>
      <c r="I52">
        <v>20</v>
      </c>
      <c r="J52">
        <v>150</v>
      </c>
      <c r="K52">
        <v>200</v>
      </c>
      <c r="L52">
        <v>0</v>
      </c>
      <c r="M52">
        <v>23</v>
      </c>
      <c r="N52">
        <v>35</v>
      </c>
      <c r="O52">
        <v>27</v>
      </c>
      <c r="P52">
        <v>11</v>
      </c>
      <c r="Q52">
        <v>39</v>
      </c>
      <c r="R52">
        <v>18</v>
      </c>
      <c r="S52">
        <v>59</v>
      </c>
      <c r="T52">
        <v>8</v>
      </c>
      <c r="U52">
        <v>39</v>
      </c>
      <c r="V52">
        <v>7</v>
      </c>
      <c r="W52">
        <v>29</v>
      </c>
      <c r="X52">
        <v>18</v>
      </c>
      <c r="Y52">
        <v>59</v>
      </c>
      <c r="Z52">
        <f t="shared" si="2"/>
        <v>82</v>
      </c>
      <c r="AA52">
        <v>35</v>
      </c>
      <c r="AB52">
        <v>69</v>
      </c>
      <c r="AC52">
        <f t="shared" si="3"/>
        <v>88</v>
      </c>
      <c r="AD52">
        <v>7</v>
      </c>
      <c r="AE52">
        <v>19</v>
      </c>
      <c r="AF52">
        <f t="shared" si="4"/>
        <v>25</v>
      </c>
      <c r="AG52">
        <v>17</v>
      </c>
      <c r="AH52">
        <v>49</v>
      </c>
      <c r="AI52">
        <v>10</v>
      </c>
      <c r="AJ52">
        <v>2</v>
      </c>
      <c r="AK52">
        <v>3</v>
      </c>
      <c r="AL52">
        <v>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4</v>
      </c>
      <c r="AS52">
        <v>37</v>
      </c>
      <c r="AT52">
        <v>-1</v>
      </c>
      <c r="AU52">
        <v>-1</v>
      </c>
      <c r="AV52">
        <v>-1</v>
      </c>
      <c r="AW52">
        <v>60</v>
      </c>
      <c r="AX52">
        <v>1</v>
      </c>
      <c r="AY52">
        <v>1</v>
      </c>
      <c r="AZ52">
        <v>8</v>
      </c>
      <c r="BA52">
        <v>0</v>
      </c>
      <c r="BB52">
        <v>0</v>
      </c>
      <c r="BC52">
        <v>1</v>
      </c>
      <c r="BD52">
        <v>0</v>
      </c>
      <c r="BE52">
        <v>1</v>
      </c>
      <c r="BF52">
        <v>25</v>
      </c>
      <c r="BG52">
        <v>20</v>
      </c>
      <c r="BI52">
        <f t="shared" si="0"/>
        <v>52</v>
      </c>
      <c r="BJ52">
        <f t="shared" si="1"/>
        <v>29</v>
      </c>
    </row>
    <row r="53" spans="2:62">
      <c r="B53">
        <v>53</v>
      </c>
      <c r="C53">
        <v>44</v>
      </c>
      <c r="D53" t="s">
        <v>235</v>
      </c>
      <c r="E53" t="s">
        <v>236</v>
      </c>
      <c r="F53">
        <v>3</v>
      </c>
      <c r="G53">
        <v>0</v>
      </c>
      <c r="H53">
        <v>221</v>
      </c>
      <c r="I53">
        <v>20</v>
      </c>
      <c r="J53">
        <v>200</v>
      </c>
      <c r="K53">
        <v>200</v>
      </c>
      <c r="L53">
        <v>0</v>
      </c>
      <c r="M53">
        <v>26</v>
      </c>
      <c r="N53">
        <v>39</v>
      </c>
      <c r="O53">
        <v>30</v>
      </c>
      <c r="P53">
        <v>14</v>
      </c>
      <c r="Q53">
        <v>39</v>
      </c>
      <c r="R53">
        <v>24</v>
      </c>
      <c r="S53">
        <v>79</v>
      </c>
      <c r="T53">
        <v>13</v>
      </c>
      <c r="U53">
        <v>49</v>
      </c>
      <c r="V53">
        <v>10</v>
      </c>
      <c r="W53">
        <v>29</v>
      </c>
      <c r="X53">
        <v>20</v>
      </c>
      <c r="Y53">
        <v>59</v>
      </c>
      <c r="Z53">
        <f t="shared" si="2"/>
        <v>81</v>
      </c>
      <c r="AA53">
        <v>37</v>
      </c>
      <c r="AB53">
        <v>69</v>
      </c>
      <c r="AC53">
        <f t="shared" si="3"/>
        <v>87</v>
      </c>
      <c r="AD53">
        <v>8</v>
      </c>
      <c r="AE53">
        <v>39</v>
      </c>
      <c r="AF53">
        <f t="shared" si="4"/>
        <v>56</v>
      </c>
      <c r="AG53">
        <v>10</v>
      </c>
      <c r="AH53">
        <v>49</v>
      </c>
      <c r="AI53">
        <v>10</v>
      </c>
      <c r="AJ53">
        <v>2</v>
      </c>
      <c r="AK53">
        <v>2</v>
      </c>
      <c r="AL53">
        <v>2</v>
      </c>
      <c r="AM53">
        <v>1</v>
      </c>
      <c r="AN53">
        <v>1</v>
      </c>
      <c r="AO53">
        <v>0</v>
      </c>
      <c r="AP53">
        <v>0</v>
      </c>
      <c r="AQ53">
        <v>0</v>
      </c>
      <c r="AR53">
        <v>4</v>
      </c>
      <c r="AS53">
        <v>-1</v>
      </c>
      <c r="AT53">
        <v>-1</v>
      </c>
      <c r="AU53">
        <v>-1</v>
      </c>
      <c r="AV53">
        <v>-1</v>
      </c>
      <c r="AW53">
        <v>60</v>
      </c>
      <c r="AX53">
        <v>2</v>
      </c>
      <c r="AY53">
        <v>2</v>
      </c>
      <c r="AZ53">
        <v>10</v>
      </c>
      <c r="BA53">
        <v>0</v>
      </c>
      <c r="BB53">
        <v>0</v>
      </c>
      <c r="BC53">
        <v>1</v>
      </c>
      <c r="BD53">
        <v>0</v>
      </c>
      <c r="BE53">
        <v>1</v>
      </c>
      <c r="BF53">
        <v>25</v>
      </c>
      <c r="BG53">
        <v>25</v>
      </c>
      <c r="BI53">
        <f t="shared" si="0"/>
        <v>53</v>
      </c>
      <c r="BJ53">
        <f t="shared" si="1"/>
        <v>44</v>
      </c>
    </row>
    <row r="54" spans="2:62">
      <c r="B54">
        <v>54</v>
      </c>
      <c r="C54">
        <v>46</v>
      </c>
      <c r="D54" t="s">
        <v>237</v>
      </c>
      <c r="E54" t="s">
        <v>238</v>
      </c>
      <c r="F54">
        <v>3</v>
      </c>
      <c r="G54">
        <v>0</v>
      </c>
      <c r="H54">
        <v>222</v>
      </c>
      <c r="I54">
        <v>20</v>
      </c>
      <c r="J54">
        <v>200</v>
      </c>
      <c r="K54">
        <v>200</v>
      </c>
      <c r="L54">
        <v>0</v>
      </c>
      <c r="M54">
        <v>26</v>
      </c>
      <c r="N54">
        <v>39</v>
      </c>
      <c r="O54">
        <v>30</v>
      </c>
      <c r="P54">
        <v>14</v>
      </c>
      <c r="Q54">
        <v>49</v>
      </c>
      <c r="R54">
        <v>24</v>
      </c>
      <c r="S54">
        <v>89</v>
      </c>
      <c r="T54">
        <v>13</v>
      </c>
      <c r="U54">
        <v>59</v>
      </c>
      <c r="V54">
        <v>11</v>
      </c>
      <c r="W54">
        <v>29</v>
      </c>
      <c r="X54">
        <v>20</v>
      </c>
      <c r="Y54">
        <v>69</v>
      </c>
      <c r="Z54">
        <f t="shared" si="2"/>
        <v>96</v>
      </c>
      <c r="AA54">
        <v>38</v>
      </c>
      <c r="AB54">
        <v>79</v>
      </c>
      <c r="AC54">
        <f t="shared" si="3"/>
        <v>102</v>
      </c>
      <c r="AD54">
        <v>8</v>
      </c>
      <c r="AE54">
        <v>39</v>
      </c>
      <c r="AF54">
        <f t="shared" si="4"/>
        <v>56</v>
      </c>
      <c r="AG54">
        <v>12</v>
      </c>
      <c r="AH54">
        <v>49</v>
      </c>
      <c r="AI54">
        <v>10</v>
      </c>
      <c r="AJ54">
        <v>2</v>
      </c>
      <c r="AK54">
        <v>4</v>
      </c>
      <c r="AL54">
        <v>2</v>
      </c>
      <c r="AM54">
        <v>1</v>
      </c>
      <c r="AN54">
        <v>1</v>
      </c>
      <c r="AO54">
        <v>0</v>
      </c>
      <c r="AP54">
        <v>0</v>
      </c>
      <c r="AQ54">
        <v>0</v>
      </c>
      <c r="AR54">
        <v>4</v>
      </c>
      <c r="AS54">
        <v>25</v>
      </c>
      <c r="AT54">
        <v>-1</v>
      </c>
      <c r="AU54">
        <v>-1</v>
      </c>
      <c r="AV54">
        <v>-1</v>
      </c>
      <c r="AW54">
        <v>60</v>
      </c>
      <c r="AX54">
        <v>2</v>
      </c>
      <c r="AY54">
        <v>2</v>
      </c>
      <c r="AZ54">
        <v>10</v>
      </c>
      <c r="BA54">
        <v>0</v>
      </c>
      <c r="BB54">
        <v>0</v>
      </c>
      <c r="BC54">
        <v>1</v>
      </c>
      <c r="BD54">
        <v>0</v>
      </c>
      <c r="BE54">
        <v>2</v>
      </c>
      <c r="BF54">
        <v>25</v>
      </c>
      <c r="BG54">
        <v>25</v>
      </c>
      <c r="BI54">
        <f t="shared" si="0"/>
        <v>54</v>
      </c>
      <c r="BJ54">
        <f t="shared" si="1"/>
        <v>46</v>
      </c>
    </row>
    <row r="55" spans="2:62">
      <c r="B55">
        <v>55</v>
      </c>
      <c r="C55">
        <v>47</v>
      </c>
      <c r="D55" t="s">
        <v>239</v>
      </c>
      <c r="E55" t="s">
        <v>240</v>
      </c>
      <c r="F55">
        <v>3</v>
      </c>
      <c r="G55">
        <v>0</v>
      </c>
      <c r="H55">
        <v>223</v>
      </c>
      <c r="I55">
        <v>20</v>
      </c>
      <c r="J55">
        <v>200</v>
      </c>
      <c r="K55">
        <v>200</v>
      </c>
      <c r="L55">
        <v>0</v>
      </c>
      <c r="M55">
        <v>26</v>
      </c>
      <c r="N55">
        <v>39</v>
      </c>
      <c r="O55">
        <v>30</v>
      </c>
      <c r="P55">
        <v>14</v>
      </c>
      <c r="Q55">
        <v>39</v>
      </c>
      <c r="R55">
        <v>24</v>
      </c>
      <c r="S55">
        <v>79</v>
      </c>
      <c r="T55">
        <v>13</v>
      </c>
      <c r="U55">
        <v>49</v>
      </c>
      <c r="V55">
        <v>11</v>
      </c>
      <c r="W55">
        <v>29</v>
      </c>
      <c r="X55">
        <v>20</v>
      </c>
      <c r="Y55">
        <v>69</v>
      </c>
      <c r="Z55">
        <f t="shared" si="2"/>
        <v>96</v>
      </c>
      <c r="AA55">
        <v>38</v>
      </c>
      <c r="AB55">
        <v>69</v>
      </c>
      <c r="AC55">
        <f t="shared" si="3"/>
        <v>86</v>
      </c>
      <c r="AD55">
        <v>8</v>
      </c>
      <c r="AE55">
        <v>39</v>
      </c>
      <c r="AF55">
        <f t="shared" si="4"/>
        <v>56</v>
      </c>
      <c r="AG55">
        <v>10</v>
      </c>
      <c r="AH55">
        <v>49</v>
      </c>
      <c r="AI55">
        <v>10</v>
      </c>
      <c r="AJ55">
        <v>2</v>
      </c>
      <c r="AK55">
        <v>1</v>
      </c>
      <c r="AL55">
        <v>2</v>
      </c>
      <c r="AM55">
        <v>1</v>
      </c>
      <c r="AN55">
        <v>1</v>
      </c>
      <c r="AO55">
        <v>0</v>
      </c>
      <c r="AP55">
        <v>0</v>
      </c>
      <c r="AQ55">
        <v>0</v>
      </c>
      <c r="AR55">
        <v>4</v>
      </c>
      <c r="AS55">
        <v>-1</v>
      </c>
      <c r="AT55">
        <v>-1</v>
      </c>
      <c r="AU55">
        <v>-1</v>
      </c>
      <c r="AV55">
        <v>-1</v>
      </c>
      <c r="AW55">
        <v>60</v>
      </c>
      <c r="AX55">
        <v>2</v>
      </c>
      <c r="AY55">
        <v>2</v>
      </c>
      <c r="AZ55">
        <v>10</v>
      </c>
      <c r="BA55">
        <v>0</v>
      </c>
      <c r="BB55">
        <v>0</v>
      </c>
      <c r="BC55">
        <v>1</v>
      </c>
      <c r="BD55">
        <v>0</v>
      </c>
      <c r="BE55">
        <v>1</v>
      </c>
      <c r="BF55">
        <v>25</v>
      </c>
      <c r="BG55">
        <v>25</v>
      </c>
      <c r="BI55">
        <f t="shared" si="0"/>
        <v>55</v>
      </c>
      <c r="BJ55">
        <f t="shared" si="1"/>
        <v>47</v>
      </c>
    </row>
    <row r="56" spans="2:62">
      <c r="B56">
        <v>56</v>
      </c>
      <c r="C56">
        <v>48</v>
      </c>
      <c r="D56" t="s">
        <v>241</v>
      </c>
      <c r="E56" t="s">
        <v>242</v>
      </c>
      <c r="F56">
        <v>3</v>
      </c>
      <c r="G56">
        <v>0</v>
      </c>
      <c r="H56">
        <v>224</v>
      </c>
      <c r="I56">
        <v>20</v>
      </c>
      <c r="J56">
        <v>200</v>
      </c>
      <c r="K56">
        <v>200</v>
      </c>
      <c r="L56">
        <v>0</v>
      </c>
      <c r="M56">
        <v>26</v>
      </c>
      <c r="N56">
        <v>39</v>
      </c>
      <c r="O56">
        <v>30</v>
      </c>
      <c r="P56">
        <v>14</v>
      </c>
      <c r="Q56">
        <v>39</v>
      </c>
      <c r="R56">
        <v>24</v>
      </c>
      <c r="S56">
        <v>79</v>
      </c>
      <c r="T56">
        <v>13</v>
      </c>
      <c r="U56">
        <v>49</v>
      </c>
      <c r="V56">
        <v>11</v>
      </c>
      <c r="W56">
        <v>29</v>
      </c>
      <c r="X56">
        <v>24</v>
      </c>
      <c r="Y56">
        <v>69</v>
      </c>
      <c r="Z56">
        <f t="shared" si="2"/>
        <v>94</v>
      </c>
      <c r="AA56">
        <v>38</v>
      </c>
      <c r="AB56">
        <v>69</v>
      </c>
      <c r="AC56">
        <f t="shared" si="3"/>
        <v>86</v>
      </c>
      <c r="AD56">
        <v>8</v>
      </c>
      <c r="AE56">
        <v>39</v>
      </c>
      <c r="AF56">
        <f t="shared" si="4"/>
        <v>56</v>
      </c>
      <c r="AG56">
        <v>10</v>
      </c>
      <c r="AH56">
        <v>49</v>
      </c>
      <c r="AI56">
        <v>10</v>
      </c>
      <c r="AJ56">
        <v>2</v>
      </c>
      <c r="AK56">
        <v>2</v>
      </c>
      <c r="AL56">
        <v>2</v>
      </c>
      <c r="AM56">
        <v>1</v>
      </c>
      <c r="AN56">
        <v>1</v>
      </c>
      <c r="AO56">
        <v>0</v>
      </c>
      <c r="AP56">
        <v>0</v>
      </c>
      <c r="AQ56">
        <v>0</v>
      </c>
      <c r="AR56">
        <v>4</v>
      </c>
      <c r="AS56">
        <v>-1</v>
      </c>
      <c r="AT56">
        <v>-1</v>
      </c>
      <c r="AU56">
        <v>-1</v>
      </c>
      <c r="AV56">
        <v>-1</v>
      </c>
      <c r="AW56">
        <v>60</v>
      </c>
      <c r="AX56">
        <v>2</v>
      </c>
      <c r="AY56">
        <v>2</v>
      </c>
      <c r="AZ56">
        <v>10</v>
      </c>
      <c r="BA56">
        <v>0</v>
      </c>
      <c r="BB56">
        <v>0</v>
      </c>
      <c r="BC56">
        <v>1</v>
      </c>
      <c r="BD56">
        <v>0</v>
      </c>
      <c r="BE56">
        <v>1</v>
      </c>
      <c r="BF56">
        <v>25</v>
      </c>
      <c r="BG56">
        <v>25</v>
      </c>
      <c r="BI56">
        <f t="shared" si="0"/>
        <v>56</v>
      </c>
      <c r="BJ56">
        <f t="shared" si="1"/>
        <v>48</v>
      </c>
    </row>
    <row r="57" spans="2:62">
      <c r="B57">
        <v>57</v>
      </c>
      <c r="C57">
        <v>97</v>
      </c>
      <c r="D57" t="s">
        <v>243</v>
      </c>
      <c r="E57" t="s">
        <v>178</v>
      </c>
      <c r="F57">
        <v>4</v>
      </c>
      <c r="G57">
        <v>24</v>
      </c>
      <c r="H57">
        <v>118</v>
      </c>
      <c r="I57">
        <v>50</v>
      </c>
      <c r="J57">
        <v>400</v>
      </c>
      <c r="K57">
        <v>770</v>
      </c>
      <c r="L57">
        <v>0</v>
      </c>
      <c r="M57">
        <v>32</v>
      </c>
      <c r="N57">
        <v>49</v>
      </c>
      <c r="O57">
        <v>37</v>
      </c>
      <c r="P57">
        <v>8</v>
      </c>
      <c r="Q57">
        <v>39</v>
      </c>
      <c r="R57">
        <v>80</v>
      </c>
      <c r="S57">
        <v>99</v>
      </c>
      <c r="T57">
        <v>13</v>
      </c>
      <c r="U57">
        <v>39</v>
      </c>
      <c r="V57">
        <v>12</v>
      </c>
      <c r="W57">
        <v>39</v>
      </c>
      <c r="X57">
        <v>25</v>
      </c>
      <c r="Y57">
        <v>59</v>
      </c>
      <c r="Z57">
        <f t="shared" si="2"/>
        <v>78</v>
      </c>
      <c r="AA57">
        <v>37</v>
      </c>
      <c r="AB57">
        <v>77</v>
      </c>
      <c r="AC57">
        <f t="shared" si="3"/>
        <v>99</v>
      </c>
      <c r="AD57">
        <v>8</v>
      </c>
      <c r="AE57">
        <v>39</v>
      </c>
      <c r="AF57">
        <f t="shared" si="4"/>
        <v>56</v>
      </c>
      <c r="AG57">
        <v>10</v>
      </c>
      <c r="AH57">
        <v>49</v>
      </c>
      <c r="AI57">
        <v>10</v>
      </c>
      <c r="AJ57">
        <v>2</v>
      </c>
      <c r="AK57">
        <v>6</v>
      </c>
      <c r="AL57">
        <v>2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15</v>
      </c>
      <c r="AS57">
        <v>15</v>
      </c>
      <c r="AT57">
        <v>-1</v>
      </c>
      <c r="AU57">
        <v>-1</v>
      </c>
      <c r="AV57">
        <v>-1</v>
      </c>
      <c r="AW57">
        <v>75</v>
      </c>
      <c r="AX57">
        <v>2</v>
      </c>
      <c r="AY57">
        <v>6</v>
      </c>
      <c r="AZ57">
        <v>9</v>
      </c>
      <c r="BA57">
        <v>0</v>
      </c>
      <c r="BB57">
        <v>0</v>
      </c>
      <c r="BC57">
        <v>4</v>
      </c>
      <c r="BD57">
        <v>0</v>
      </c>
      <c r="BE57">
        <v>1</v>
      </c>
      <c r="BF57">
        <v>25</v>
      </c>
      <c r="BG57">
        <v>50</v>
      </c>
      <c r="BI57">
        <f t="shared" si="0"/>
        <v>57</v>
      </c>
      <c r="BJ57">
        <f t="shared" si="1"/>
        <v>97</v>
      </c>
    </row>
    <row r="58" spans="2:62">
      <c r="B58">
        <v>58</v>
      </c>
      <c r="C58">
        <v>98</v>
      </c>
      <c r="D58" t="s">
        <v>244</v>
      </c>
      <c r="E58" t="s">
        <v>180</v>
      </c>
      <c r="F58">
        <v>4</v>
      </c>
      <c r="G58">
        <v>25</v>
      </c>
      <c r="H58">
        <v>119</v>
      </c>
      <c r="I58">
        <v>50</v>
      </c>
      <c r="J58">
        <v>400</v>
      </c>
      <c r="K58">
        <v>770</v>
      </c>
      <c r="L58">
        <v>0</v>
      </c>
      <c r="M58">
        <v>32</v>
      </c>
      <c r="N58">
        <v>49</v>
      </c>
      <c r="O58">
        <v>37</v>
      </c>
      <c r="P58">
        <v>8</v>
      </c>
      <c r="Q58">
        <v>39</v>
      </c>
      <c r="R58">
        <v>80</v>
      </c>
      <c r="S58">
        <v>99</v>
      </c>
      <c r="T58">
        <v>13</v>
      </c>
      <c r="U58">
        <v>39</v>
      </c>
      <c r="V58">
        <v>12</v>
      </c>
      <c r="W58">
        <v>39</v>
      </c>
      <c r="X58">
        <v>25</v>
      </c>
      <c r="Y58">
        <v>59</v>
      </c>
      <c r="Z58">
        <f t="shared" si="2"/>
        <v>78</v>
      </c>
      <c r="AA58">
        <v>37</v>
      </c>
      <c r="AB58">
        <v>77</v>
      </c>
      <c r="AC58">
        <f t="shared" si="3"/>
        <v>99</v>
      </c>
      <c r="AD58">
        <v>8</v>
      </c>
      <c r="AE58">
        <v>39</v>
      </c>
      <c r="AF58">
        <f t="shared" si="4"/>
        <v>56</v>
      </c>
      <c r="AG58">
        <v>15</v>
      </c>
      <c r="AH58">
        <v>69</v>
      </c>
      <c r="AI58">
        <v>10</v>
      </c>
      <c r="AJ58">
        <v>2</v>
      </c>
      <c r="AK58">
        <v>6</v>
      </c>
      <c r="AL58">
        <v>2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15</v>
      </c>
      <c r="AS58">
        <v>15</v>
      </c>
      <c r="AT58">
        <v>-1</v>
      </c>
      <c r="AU58">
        <v>-1</v>
      </c>
      <c r="AV58">
        <v>-1</v>
      </c>
      <c r="AW58">
        <v>75</v>
      </c>
      <c r="AX58">
        <v>2</v>
      </c>
      <c r="AY58">
        <v>6</v>
      </c>
      <c r="AZ58">
        <v>9</v>
      </c>
      <c r="BA58">
        <v>0</v>
      </c>
      <c r="BB58">
        <v>0</v>
      </c>
      <c r="BC58">
        <v>4</v>
      </c>
      <c r="BD58">
        <v>0</v>
      </c>
      <c r="BE58">
        <v>1</v>
      </c>
      <c r="BF58">
        <v>25</v>
      </c>
      <c r="BG58">
        <v>50</v>
      </c>
      <c r="BI58">
        <f t="shared" si="0"/>
        <v>58</v>
      </c>
      <c r="BJ58">
        <f t="shared" si="1"/>
        <v>98</v>
      </c>
    </row>
    <row r="59" spans="2:62">
      <c r="B59">
        <v>59</v>
      </c>
      <c r="C59">
        <v>52</v>
      </c>
      <c r="D59" t="s">
        <v>245</v>
      </c>
      <c r="E59" t="s">
        <v>246</v>
      </c>
      <c r="F59">
        <v>5</v>
      </c>
      <c r="G59">
        <v>0</v>
      </c>
      <c r="H59">
        <v>262</v>
      </c>
      <c r="I59">
        <v>25</v>
      </c>
      <c r="J59">
        <v>250</v>
      </c>
      <c r="K59">
        <v>300</v>
      </c>
      <c r="L59">
        <v>0</v>
      </c>
      <c r="M59">
        <v>36</v>
      </c>
      <c r="N59">
        <v>49</v>
      </c>
      <c r="O59">
        <v>41</v>
      </c>
      <c r="P59">
        <v>30</v>
      </c>
      <c r="Q59">
        <v>54</v>
      </c>
      <c r="R59">
        <v>12</v>
      </c>
      <c r="S59">
        <v>59</v>
      </c>
      <c r="T59">
        <v>16</v>
      </c>
      <c r="U59">
        <v>59</v>
      </c>
      <c r="V59">
        <v>25</v>
      </c>
      <c r="W59">
        <v>34</v>
      </c>
      <c r="X59">
        <v>0</v>
      </c>
      <c r="Y59">
        <v>0</v>
      </c>
      <c r="Z59">
        <f t="shared" si="2"/>
        <v>0</v>
      </c>
      <c r="AA59">
        <v>33</v>
      </c>
      <c r="AB59">
        <v>69</v>
      </c>
      <c r="AC59">
        <f t="shared" si="3"/>
        <v>89</v>
      </c>
      <c r="AD59">
        <v>10</v>
      </c>
      <c r="AE59">
        <v>39</v>
      </c>
      <c r="AF59">
        <f t="shared" si="4"/>
        <v>55</v>
      </c>
      <c r="AG59">
        <v>10</v>
      </c>
      <c r="AH59">
        <v>49</v>
      </c>
      <c r="AI59">
        <v>10</v>
      </c>
      <c r="AJ59">
        <v>2</v>
      </c>
      <c r="AK59">
        <v>3</v>
      </c>
      <c r="AL59">
        <v>3</v>
      </c>
      <c r="AM59">
        <v>2</v>
      </c>
      <c r="AN59">
        <v>2</v>
      </c>
      <c r="AO59">
        <v>2</v>
      </c>
      <c r="AP59">
        <v>0</v>
      </c>
      <c r="AQ59">
        <v>0</v>
      </c>
      <c r="AR59">
        <v>6</v>
      </c>
      <c r="AS59">
        <v>37</v>
      </c>
      <c r="AT59">
        <v>-1</v>
      </c>
      <c r="AU59">
        <v>-1</v>
      </c>
      <c r="AV59">
        <v>-1</v>
      </c>
      <c r="AW59">
        <v>60</v>
      </c>
      <c r="AX59">
        <v>2</v>
      </c>
      <c r="AY59">
        <v>2</v>
      </c>
      <c r="AZ59">
        <v>10</v>
      </c>
      <c r="BA59">
        <v>1</v>
      </c>
      <c r="BB59">
        <v>2</v>
      </c>
      <c r="BC59">
        <v>1</v>
      </c>
      <c r="BD59">
        <v>0</v>
      </c>
      <c r="BE59">
        <v>2</v>
      </c>
      <c r="BF59">
        <v>35</v>
      </c>
      <c r="BG59">
        <v>50</v>
      </c>
      <c r="BI59">
        <f t="shared" si="0"/>
        <v>59</v>
      </c>
      <c r="BJ59">
        <f t="shared" si="1"/>
        <v>52</v>
      </c>
    </row>
    <row r="60" spans="2:62">
      <c r="B60">
        <v>60</v>
      </c>
      <c r="C60">
        <v>53</v>
      </c>
      <c r="D60" t="s">
        <v>247</v>
      </c>
      <c r="E60" t="s">
        <v>248</v>
      </c>
      <c r="F60">
        <v>5</v>
      </c>
      <c r="G60">
        <v>0</v>
      </c>
      <c r="H60">
        <v>263</v>
      </c>
      <c r="I60">
        <v>25</v>
      </c>
      <c r="J60">
        <v>250</v>
      </c>
      <c r="K60">
        <v>300</v>
      </c>
      <c r="L60">
        <v>0</v>
      </c>
      <c r="M60">
        <v>36</v>
      </c>
      <c r="N60">
        <v>49</v>
      </c>
      <c r="O60">
        <v>41</v>
      </c>
      <c r="P60">
        <v>30</v>
      </c>
      <c r="Q60">
        <v>49</v>
      </c>
      <c r="R60">
        <v>12</v>
      </c>
      <c r="S60">
        <v>49</v>
      </c>
      <c r="T60">
        <v>16</v>
      </c>
      <c r="U60">
        <v>49</v>
      </c>
      <c r="V60">
        <v>25</v>
      </c>
      <c r="W60">
        <v>34</v>
      </c>
      <c r="X60">
        <v>0</v>
      </c>
      <c r="Y60">
        <v>0</v>
      </c>
      <c r="Z60">
        <f t="shared" si="2"/>
        <v>0</v>
      </c>
      <c r="AA60">
        <v>33</v>
      </c>
      <c r="AB60">
        <v>59</v>
      </c>
      <c r="AC60">
        <f t="shared" si="3"/>
        <v>73</v>
      </c>
      <c r="AD60">
        <v>10</v>
      </c>
      <c r="AE60">
        <v>39</v>
      </c>
      <c r="AF60">
        <f t="shared" si="4"/>
        <v>55</v>
      </c>
      <c r="AG60">
        <v>10</v>
      </c>
      <c r="AH60">
        <v>49</v>
      </c>
      <c r="AI60">
        <v>10</v>
      </c>
      <c r="AJ60">
        <v>2</v>
      </c>
      <c r="AK60">
        <v>1</v>
      </c>
      <c r="AL60">
        <v>3</v>
      </c>
      <c r="AM60">
        <v>2</v>
      </c>
      <c r="AN60">
        <v>2</v>
      </c>
      <c r="AO60">
        <v>2</v>
      </c>
      <c r="AP60">
        <v>0</v>
      </c>
      <c r="AQ60">
        <v>0</v>
      </c>
      <c r="AR60">
        <v>6</v>
      </c>
      <c r="AS60">
        <v>-1</v>
      </c>
      <c r="AT60">
        <v>-1</v>
      </c>
      <c r="AU60">
        <v>-1</v>
      </c>
      <c r="AV60">
        <v>-1</v>
      </c>
      <c r="AW60">
        <v>60</v>
      </c>
      <c r="AX60">
        <v>2</v>
      </c>
      <c r="AY60">
        <v>2</v>
      </c>
      <c r="AZ60">
        <v>10</v>
      </c>
      <c r="BA60">
        <v>1</v>
      </c>
      <c r="BB60">
        <v>2</v>
      </c>
      <c r="BC60">
        <v>1</v>
      </c>
      <c r="BD60">
        <v>0</v>
      </c>
      <c r="BE60">
        <v>2</v>
      </c>
      <c r="BF60">
        <v>35</v>
      </c>
      <c r="BG60">
        <v>50</v>
      </c>
      <c r="BI60">
        <f t="shared" si="0"/>
        <v>60</v>
      </c>
      <c r="BJ60">
        <f t="shared" si="1"/>
        <v>53</v>
      </c>
    </row>
    <row r="61" spans="2:62">
      <c r="B61">
        <v>61</v>
      </c>
      <c r="C61">
        <v>54</v>
      </c>
      <c r="D61" t="s">
        <v>249</v>
      </c>
      <c r="E61" t="s">
        <v>250</v>
      </c>
      <c r="F61">
        <v>5</v>
      </c>
      <c r="G61">
        <v>0</v>
      </c>
      <c r="H61">
        <v>264</v>
      </c>
      <c r="I61">
        <v>25</v>
      </c>
      <c r="J61">
        <v>250</v>
      </c>
      <c r="K61">
        <v>300</v>
      </c>
      <c r="L61">
        <v>0</v>
      </c>
      <c r="M61">
        <v>37</v>
      </c>
      <c r="N61">
        <v>49</v>
      </c>
      <c r="O61">
        <v>42</v>
      </c>
      <c r="P61">
        <v>30</v>
      </c>
      <c r="Q61">
        <v>54</v>
      </c>
      <c r="R61">
        <v>12</v>
      </c>
      <c r="S61">
        <v>59</v>
      </c>
      <c r="T61">
        <v>16</v>
      </c>
      <c r="U61">
        <v>59</v>
      </c>
      <c r="V61">
        <v>26</v>
      </c>
      <c r="W61">
        <v>37</v>
      </c>
      <c r="X61">
        <v>0</v>
      </c>
      <c r="Y61">
        <v>0</v>
      </c>
      <c r="Z61">
        <f t="shared" si="2"/>
        <v>0</v>
      </c>
      <c r="AA61">
        <v>33</v>
      </c>
      <c r="AB61">
        <v>69</v>
      </c>
      <c r="AC61">
        <f t="shared" si="3"/>
        <v>89</v>
      </c>
      <c r="AD61">
        <v>11</v>
      </c>
      <c r="AE61">
        <v>39</v>
      </c>
      <c r="AF61">
        <f t="shared" si="4"/>
        <v>54</v>
      </c>
      <c r="AG61">
        <v>20</v>
      </c>
      <c r="AH61">
        <v>69</v>
      </c>
      <c r="AI61">
        <v>10</v>
      </c>
      <c r="AJ61">
        <v>2</v>
      </c>
      <c r="AK61">
        <v>3</v>
      </c>
      <c r="AL61">
        <v>3</v>
      </c>
      <c r="AM61">
        <v>2</v>
      </c>
      <c r="AN61">
        <v>2</v>
      </c>
      <c r="AO61">
        <v>2</v>
      </c>
      <c r="AP61">
        <v>0</v>
      </c>
      <c r="AQ61">
        <v>0</v>
      </c>
      <c r="AR61">
        <v>6</v>
      </c>
      <c r="AS61">
        <v>37</v>
      </c>
      <c r="AT61">
        <v>-1</v>
      </c>
      <c r="AU61">
        <v>-1</v>
      </c>
      <c r="AV61">
        <v>-1</v>
      </c>
      <c r="AW61">
        <v>60</v>
      </c>
      <c r="AX61">
        <v>2</v>
      </c>
      <c r="AY61">
        <v>2</v>
      </c>
      <c r="AZ61">
        <v>10</v>
      </c>
      <c r="BA61">
        <v>1</v>
      </c>
      <c r="BB61">
        <v>2</v>
      </c>
      <c r="BC61">
        <v>1</v>
      </c>
      <c r="BD61">
        <v>0</v>
      </c>
      <c r="BE61">
        <v>2</v>
      </c>
      <c r="BF61">
        <v>35</v>
      </c>
      <c r="BG61">
        <v>50</v>
      </c>
      <c r="BI61">
        <f t="shared" si="0"/>
        <v>61</v>
      </c>
      <c r="BJ61">
        <f t="shared" si="1"/>
        <v>54</v>
      </c>
    </row>
    <row r="62" spans="2:62">
      <c r="B62">
        <v>62</v>
      </c>
      <c r="C62">
        <v>55</v>
      </c>
      <c r="D62" t="s">
        <v>251</v>
      </c>
      <c r="E62" t="s">
        <v>252</v>
      </c>
      <c r="F62">
        <v>5</v>
      </c>
      <c r="G62">
        <v>0</v>
      </c>
      <c r="H62">
        <v>265</v>
      </c>
      <c r="I62">
        <v>25</v>
      </c>
      <c r="J62">
        <v>300</v>
      </c>
      <c r="K62">
        <v>450</v>
      </c>
      <c r="L62">
        <v>0</v>
      </c>
      <c r="M62">
        <v>44</v>
      </c>
      <c r="N62">
        <v>60</v>
      </c>
      <c r="O62">
        <v>50</v>
      </c>
      <c r="P62">
        <v>40</v>
      </c>
      <c r="Q62">
        <v>59</v>
      </c>
      <c r="R62">
        <v>24</v>
      </c>
      <c r="S62">
        <v>59</v>
      </c>
      <c r="T62">
        <v>16</v>
      </c>
      <c r="U62">
        <v>64</v>
      </c>
      <c r="V62">
        <v>32</v>
      </c>
      <c r="W62">
        <v>49</v>
      </c>
      <c r="X62">
        <v>0</v>
      </c>
      <c r="Y62">
        <v>0</v>
      </c>
      <c r="Z62">
        <f t="shared" si="2"/>
        <v>0</v>
      </c>
      <c r="AA62">
        <v>34</v>
      </c>
      <c r="AB62">
        <v>69</v>
      </c>
      <c r="AC62">
        <f t="shared" si="3"/>
        <v>88</v>
      </c>
      <c r="AD62">
        <v>12</v>
      </c>
      <c r="AE62">
        <v>39</v>
      </c>
      <c r="AF62">
        <f t="shared" si="4"/>
        <v>54</v>
      </c>
      <c r="AG62">
        <v>10</v>
      </c>
      <c r="AH62">
        <v>49</v>
      </c>
      <c r="AI62">
        <v>10</v>
      </c>
      <c r="AJ62">
        <v>2</v>
      </c>
      <c r="AK62">
        <v>4</v>
      </c>
      <c r="AL62">
        <v>3</v>
      </c>
      <c r="AM62">
        <v>2</v>
      </c>
      <c r="AN62">
        <v>2</v>
      </c>
      <c r="AO62">
        <v>2</v>
      </c>
      <c r="AP62">
        <v>0</v>
      </c>
      <c r="AQ62">
        <v>0</v>
      </c>
      <c r="AR62">
        <v>6</v>
      </c>
      <c r="AS62">
        <v>25</v>
      </c>
      <c r="AT62">
        <v>-1</v>
      </c>
      <c r="AU62">
        <v>-1</v>
      </c>
      <c r="AV62">
        <v>-1</v>
      </c>
      <c r="AW62">
        <v>80</v>
      </c>
      <c r="AX62">
        <v>2</v>
      </c>
      <c r="AY62">
        <v>2</v>
      </c>
      <c r="AZ62">
        <v>12</v>
      </c>
      <c r="BA62">
        <v>1</v>
      </c>
      <c r="BB62">
        <v>2</v>
      </c>
      <c r="BC62">
        <v>1</v>
      </c>
      <c r="BD62">
        <v>0</v>
      </c>
      <c r="BE62">
        <v>2</v>
      </c>
      <c r="BF62">
        <v>40</v>
      </c>
      <c r="BG62">
        <v>65</v>
      </c>
      <c r="BI62">
        <f t="shared" si="0"/>
        <v>62</v>
      </c>
      <c r="BJ62">
        <f t="shared" si="1"/>
        <v>55</v>
      </c>
    </row>
    <row r="63" spans="2:62">
      <c r="B63">
        <v>63</v>
      </c>
      <c r="C63">
        <v>56</v>
      </c>
      <c r="D63" t="s">
        <v>253</v>
      </c>
      <c r="E63" t="s">
        <v>254</v>
      </c>
      <c r="F63">
        <v>5</v>
      </c>
      <c r="G63">
        <v>0</v>
      </c>
      <c r="H63">
        <v>266</v>
      </c>
      <c r="I63">
        <v>25</v>
      </c>
      <c r="J63">
        <v>300</v>
      </c>
      <c r="K63">
        <v>450</v>
      </c>
      <c r="L63">
        <v>0</v>
      </c>
      <c r="M63">
        <v>44</v>
      </c>
      <c r="N63">
        <v>56</v>
      </c>
      <c r="O63">
        <v>50</v>
      </c>
      <c r="P63">
        <v>40</v>
      </c>
      <c r="Q63">
        <v>54</v>
      </c>
      <c r="R63">
        <v>24</v>
      </c>
      <c r="S63">
        <v>49</v>
      </c>
      <c r="T63">
        <v>16</v>
      </c>
      <c r="U63">
        <v>54</v>
      </c>
      <c r="V63">
        <v>32</v>
      </c>
      <c r="W63">
        <v>49</v>
      </c>
      <c r="X63">
        <v>0</v>
      </c>
      <c r="Y63">
        <v>0</v>
      </c>
      <c r="Z63">
        <f t="shared" si="2"/>
        <v>0</v>
      </c>
      <c r="AA63">
        <v>34</v>
      </c>
      <c r="AB63">
        <v>59</v>
      </c>
      <c r="AC63">
        <f t="shared" si="3"/>
        <v>73</v>
      </c>
      <c r="AD63">
        <v>12</v>
      </c>
      <c r="AE63">
        <v>39</v>
      </c>
      <c r="AF63">
        <f t="shared" si="4"/>
        <v>54</v>
      </c>
      <c r="AG63">
        <v>10</v>
      </c>
      <c r="AH63">
        <v>49</v>
      </c>
      <c r="AI63">
        <v>10</v>
      </c>
      <c r="AJ63">
        <v>2</v>
      </c>
      <c r="AK63">
        <v>1</v>
      </c>
      <c r="AL63">
        <v>3</v>
      </c>
      <c r="AM63">
        <v>2</v>
      </c>
      <c r="AN63">
        <v>2</v>
      </c>
      <c r="AO63">
        <v>2</v>
      </c>
      <c r="AP63">
        <v>0</v>
      </c>
      <c r="AQ63">
        <v>0</v>
      </c>
      <c r="AR63">
        <v>6</v>
      </c>
      <c r="AS63">
        <v>-1</v>
      </c>
      <c r="AT63">
        <v>-1</v>
      </c>
      <c r="AU63">
        <v>-1</v>
      </c>
      <c r="AV63">
        <v>-1</v>
      </c>
      <c r="AW63">
        <v>80</v>
      </c>
      <c r="AX63">
        <v>2</v>
      </c>
      <c r="AY63">
        <v>2</v>
      </c>
      <c r="AZ63">
        <v>12</v>
      </c>
      <c r="BA63">
        <v>1</v>
      </c>
      <c r="BB63">
        <v>2</v>
      </c>
      <c r="BC63">
        <v>1</v>
      </c>
      <c r="BD63">
        <v>0</v>
      </c>
      <c r="BE63">
        <v>2</v>
      </c>
      <c r="BF63">
        <v>40</v>
      </c>
      <c r="BG63">
        <v>65</v>
      </c>
      <c r="BI63">
        <f t="shared" si="0"/>
        <v>63</v>
      </c>
      <c r="BJ63">
        <f t="shared" si="1"/>
        <v>56</v>
      </c>
    </row>
    <row r="64" spans="2:62">
      <c r="B64">
        <v>64</v>
      </c>
      <c r="C64">
        <v>57</v>
      </c>
      <c r="D64" t="s">
        <v>255</v>
      </c>
      <c r="E64" t="s">
        <v>256</v>
      </c>
      <c r="F64">
        <v>5</v>
      </c>
      <c r="G64">
        <v>0</v>
      </c>
      <c r="H64">
        <v>267</v>
      </c>
      <c r="I64">
        <v>25</v>
      </c>
      <c r="J64">
        <v>300</v>
      </c>
      <c r="K64">
        <v>450</v>
      </c>
      <c r="L64">
        <v>0</v>
      </c>
      <c r="M64">
        <v>44</v>
      </c>
      <c r="N64">
        <v>56</v>
      </c>
      <c r="O64">
        <v>50</v>
      </c>
      <c r="P64">
        <v>40</v>
      </c>
      <c r="Q64">
        <v>54</v>
      </c>
      <c r="R64">
        <v>24</v>
      </c>
      <c r="S64">
        <v>49</v>
      </c>
      <c r="T64">
        <v>16</v>
      </c>
      <c r="U64">
        <v>54</v>
      </c>
      <c r="V64">
        <v>32</v>
      </c>
      <c r="W64">
        <v>49</v>
      </c>
      <c r="X64">
        <v>0</v>
      </c>
      <c r="Y64">
        <v>0</v>
      </c>
      <c r="Z64">
        <f t="shared" si="2"/>
        <v>0</v>
      </c>
      <c r="AA64">
        <v>34</v>
      </c>
      <c r="AB64">
        <v>59</v>
      </c>
      <c r="AC64">
        <f t="shared" si="3"/>
        <v>73</v>
      </c>
      <c r="AD64">
        <v>12</v>
      </c>
      <c r="AE64">
        <v>39</v>
      </c>
      <c r="AF64">
        <f t="shared" si="4"/>
        <v>54</v>
      </c>
      <c r="AG64">
        <v>10</v>
      </c>
      <c r="AH64">
        <v>49</v>
      </c>
      <c r="AI64">
        <v>10</v>
      </c>
      <c r="AJ64">
        <v>2</v>
      </c>
      <c r="AK64">
        <v>2</v>
      </c>
      <c r="AL64">
        <v>3</v>
      </c>
      <c r="AM64">
        <v>2</v>
      </c>
      <c r="AN64">
        <v>2</v>
      </c>
      <c r="AO64">
        <v>2</v>
      </c>
      <c r="AP64">
        <v>0</v>
      </c>
      <c r="AQ64">
        <v>0</v>
      </c>
      <c r="AR64">
        <v>6</v>
      </c>
      <c r="AS64">
        <v>-1</v>
      </c>
      <c r="AT64">
        <v>-1</v>
      </c>
      <c r="AU64">
        <v>-1</v>
      </c>
      <c r="AV64">
        <v>-1</v>
      </c>
      <c r="AW64">
        <v>80</v>
      </c>
      <c r="AX64">
        <v>2</v>
      </c>
      <c r="AY64">
        <v>2</v>
      </c>
      <c r="AZ64">
        <v>12</v>
      </c>
      <c r="BA64">
        <v>1</v>
      </c>
      <c r="BB64">
        <v>2</v>
      </c>
      <c r="BC64">
        <v>1</v>
      </c>
      <c r="BD64">
        <v>0</v>
      </c>
      <c r="BE64">
        <v>2</v>
      </c>
      <c r="BF64">
        <v>40</v>
      </c>
      <c r="BG64">
        <v>65</v>
      </c>
      <c r="BI64">
        <f t="shared" si="0"/>
        <v>64</v>
      </c>
      <c r="BJ64">
        <f t="shared" si="1"/>
        <v>57</v>
      </c>
    </row>
    <row r="65" spans="2:62">
      <c r="B65">
        <v>65</v>
      </c>
      <c r="C65">
        <v>58</v>
      </c>
      <c r="D65" t="s">
        <v>257</v>
      </c>
      <c r="E65" t="s">
        <v>258</v>
      </c>
      <c r="F65">
        <v>5</v>
      </c>
      <c r="G65">
        <v>0</v>
      </c>
      <c r="H65">
        <v>268</v>
      </c>
      <c r="I65">
        <v>25</v>
      </c>
      <c r="J65">
        <v>300</v>
      </c>
      <c r="K65">
        <v>450</v>
      </c>
      <c r="L65">
        <v>0</v>
      </c>
      <c r="M65">
        <v>44</v>
      </c>
      <c r="N65">
        <v>56</v>
      </c>
      <c r="O65">
        <v>50</v>
      </c>
      <c r="P65">
        <v>40</v>
      </c>
      <c r="Q65">
        <v>54</v>
      </c>
      <c r="R65">
        <v>24</v>
      </c>
      <c r="S65">
        <v>49</v>
      </c>
      <c r="T65">
        <v>16</v>
      </c>
      <c r="U65">
        <v>54</v>
      </c>
      <c r="V65">
        <v>32</v>
      </c>
      <c r="W65">
        <v>49</v>
      </c>
      <c r="X65">
        <v>0</v>
      </c>
      <c r="Y65">
        <v>0</v>
      </c>
      <c r="Z65">
        <f t="shared" si="2"/>
        <v>0</v>
      </c>
      <c r="AA65">
        <v>34</v>
      </c>
      <c r="AB65">
        <v>59</v>
      </c>
      <c r="AC65">
        <f t="shared" si="3"/>
        <v>73</v>
      </c>
      <c r="AD65">
        <v>12</v>
      </c>
      <c r="AE65">
        <v>39</v>
      </c>
      <c r="AF65">
        <f t="shared" si="4"/>
        <v>54</v>
      </c>
      <c r="AG65">
        <v>10</v>
      </c>
      <c r="AH65">
        <v>49</v>
      </c>
      <c r="AI65">
        <v>10</v>
      </c>
      <c r="AJ65">
        <v>2</v>
      </c>
      <c r="AK65">
        <v>1</v>
      </c>
      <c r="AL65">
        <v>3</v>
      </c>
      <c r="AM65">
        <v>2</v>
      </c>
      <c r="AN65">
        <v>2</v>
      </c>
      <c r="AO65">
        <v>2</v>
      </c>
      <c r="AP65">
        <v>0</v>
      </c>
      <c r="AQ65">
        <v>0</v>
      </c>
      <c r="AR65">
        <v>6</v>
      </c>
      <c r="AS65">
        <v>-1</v>
      </c>
      <c r="AT65">
        <v>-1</v>
      </c>
      <c r="AU65">
        <v>-1</v>
      </c>
      <c r="AV65">
        <v>-1</v>
      </c>
      <c r="AW65">
        <v>80</v>
      </c>
      <c r="AX65">
        <v>2</v>
      </c>
      <c r="AY65">
        <v>2</v>
      </c>
      <c r="AZ65">
        <v>12</v>
      </c>
      <c r="BA65">
        <v>1</v>
      </c>
      <c r="BB65">
        <v>2</v>
      </c>
      <c r="BC65">
        <v>1</v>
      </c>
      <c r="BD65">
        <v>0</v>
      </c>
      <c r="BE65">
        <v>2</v>
      </c>
      <c r="BF65">
        <v>40</v>
      </c>
      <c r="BG65">
        <v>65</v>
      </c>
      <c r="BI65">
        <f t="shared" si="0"/>
        <v>65</v>
      </c>
      <c r="BJ65">
        <f t="shared" si="1"/>
        <v>58</v>
      </c>
    </row>
    <row r="66" spans="2:62">
      <c r="B66">
        <v>66</v>
      </c>
      <c r="C66">
        <v>59</v>
      </c>
      <c r="D66" t="s">
        <v>259</v>
      </c>
      <c r="E66" t="s">
        <v>260</v>
      </c>
      <c r="F66">
        <v>5</v>
      </c>
      <c r="G66">
        <v>0</v>
      </c>
      <c r="H66">
        <v>269</v>
      </c>
      <c r="I66">
        <v>25</v>
      </c>
      <c r="J66">
        <v>300</v>
      </c>
      <c r="K66">
        <v>450</v>
      </c>
      <c r="L66">
        <v>0</v>
      </c>
      <c r="M66">
        <v>45</v>
      </c>
      <c r="N66">
        <v>60</v>
      </c>
      <c r="O66">
        <v>51</v>
      </c>
      <c r="P66">
        <v>40</v>
      </c>
      <c r="Q66">
        <v>59</v>
      </c>
      <c r="R66">
        <v>24</v>
      </c>
      <c r="S66">
        <v>59</v>
      </c>
      <c r="T66">
        <v>18</v>
      </c>
      <c r="U66">
        <v>66</v>
      </c>
      <c r="V66">
        <v>35</v>
      </c>
      <c r="W66">
        <v>49</v>
      </c>
      <c r="X66">
        <v>0</v>
      </c>
      <c r="Y66">
        <v>0</v>
      </c>
      <c r="Z66">
        <f t="shared" si="2"/>
        <v>0</v>
      </c>
      <c r="AA66">
        <v>35</v>
      </c>
      <c r="AB66">
        <v>69</v>
      </c>
      <c r="AC66">
        <f t="shared" si="3"/>
        <v>88</v>
      </c>
      <c r="AD66">
        <v>13</v>
      </c>
      <c r="AE66">
        <v>39</v>
      </c>
      <c r="AF66">
        <f t="shared" si="4"/>
        <v>53</v>
      </c>
      <c r="AG66">
        <v>10</v>
      </c>
      <c r="AH66">
        <v>49</v>
      </c>
      <c r="AI66">
        <v>10</v>
      </c>
      <c r="AJ66">
        <v>2</v>
      </c>
      <c r="AK66">
        <v>4</v>
      </c>
      <c r="AL66">
        <v>3</v>
      </c>
      <c r="AM66">
        <v>2</v>
      </c>
      <c r="AN66">
        <v>2</v>
      </c>
      <c r="AO66">
        <v>2</v>
      </c>
      <c r="AP66">
        <v>0</v>
      </c>
      <c r="AQ66">
        <v>0</v>
      </c>
      <c r="AR66">
        <v>6</v>
      </c>
      <c r="AS66">
        <v>25</v>
      </c>
      <c r="AT66">
        <v>-1</v>
      </c>
      <c r="AU66">
        <v>-1</v>
      </c>
      <c r="AV66">
        <v>-1</v>
      </c>
      <c r="AW66">
        <v>85</v>
      </c>
      <c r="AX66">
        <v>2</v>
      </c>
      <c r="AY66">
        <v>2</v>
      </c>
      <c r="AZ66">
        <v>12</v>
      </c>
      <c r="BA66">
        <v>1</v>
      </c>
      <c r="BB66">
        <v>2</v>
      </c>
      <c r="BC66">
        <v>1</v>
      </c>
      <c r="BD66">
        <v>0</v>
      </c>
      <c r="BE66">
        <v>2</v>
      </c>
      <c r="BF66">
        <v>40</v>
      </c>
      <c r="BG66">
        <v>65</v>
      </c>
      <c r="BI66">
        <f t="shared" si="0"/>
        <v>66</v>
      </c>
      <c r="BJ66">
        <f t="shared" si="1"/>
        <v>59</v>
      </c>
    </row>
    <row r="67" spans="2:62">
      <c r="B67">
        <v>67</v>
      </c>
      <c r="C67">
        <v>60</v>
      </c>
      <c r="D67" t="s">
        <v>261</v>
      </c>
      <c r="E67" t="s">
        <v>262</v>
      </c>
      <c r="F67">
        <v>5</v>
      </c>
      <c r="G67">
        <v>0</v>
      </c>
      <c r="H67">
        <v>270</v>
      </c>
      <c r="I67">
        <v>25</v>
      </c>
      <c r="J67">
        <v>300</v>
      </c>
      <c r="K67">
        <v>450</v>
      </c>
      <c r="L67">
        <v>0</v>
      </c>
      <c r="M67">
        <v>45</v>
      </c>
      <c r="N67">
        <v>60</v>
      </c>
      <c r="O67">
        <v>51</v>
      </c>
      <c r="P67">
        <v>40</v>
      </c>
      <c r="Q67">
        <v>54</v>
      </c>
      <c r="R67">
        <v>24</v>
      </c>
      <c r="S67">
        <v>59</v>
      </c>
      <c r="T67">
        <v>18</v>
      </c>
      <c r="U67">
        <v>56</v>
      </c>
      <c r="V67">
        <v>35</v>
      </c>
      <c r="W67">
        <v>49</v>
      </c>
      <c r="X67">
        <v>0</v>
      </c>
      <c r="Y67">
        <v>0</v>
      </c>
      <c r="Z67">
        <f t="shared" si="2"/>
        <v>0</v>
      </c>
      <c r="AA67">
        <v>35</v>
      </c>
      <c r="AB67">
        <v>59</v>
      </c>
      <c r="AC67">
        <f t="shared" si="3"/>
        <v>72</v>
      </c>
      <c r="AD67">
        <v>13</v>
      </c>
      <c r="AE67">
        <v>39</v>
      </c>
      <c r="AF67">
        <f t="shared" si="4"/>
        <v>53</v>
      </c>
      <c r="AG67">
        <v>10</v>
      </c>
      <c r="AH67">
        <v>49</v>
      </c>
      <c r="AI67">
        <v>10</v>
      </c>
      <c r="AJ67">
        <v>2</v>
      </c>
      <c r="AK67">
        <v>4</v>
      </c>
      <c r="AL67">
        <v>3</v>
      </c>
      <c r="AM67">
        <v>2</v>
      </c>
      <c r="AN67">
        <v>2</v>
      </c>
      <c r="AO67">
        <v>2</v>
      </c>
      <c r="AP67">
        <v>0</v>
      </c>
      <c r="AQ67">
        <v>0</v>
      </c>
      <c r="AR67">
        <v>6</v>
      </c>
      <c r="AS67">
        <v>25</v>
      </c>
      <c r="AT67">
        <v>-1</v>
      </c>
      <c r="AU67">
        <v>-1</v>
      </c>
      <c r="AV67">
        <v>-1</v>
      </c>
      <c r="AW67">
        <v>85</v>
      </c>
      <c r="AX67">
        <v>2</v>
      </c>
      <c r="AY67">
        <v>2</v>
      </c>
      <c r="AZ67">
        <v>12</v>
      </c>
      <c r="BA67">
        <v>1</v>
      </c>
      <c r="BB67">
        <v>2</v>
      </c>
      <c r="BC67">
        <v>1</v>
      </c>
      <c r="BD67">
        <v>0</v>
      </c>
      <c r="BE67">
        <v>2</v>
      </c>
      <c r="BF67">
        <v>40</v>
      </c>
      <c r="BG67">
        <v>65</v>
      </c>
      <c r="BI67">
        <f t="shared" si="0"/>
        <v>67</v>
      </c>
      <c r="BJ67">
        <f t="shared" si="1"/>
        <v>60</v>
      </c>
    </row>
    <row r="68" spans="2:62">
      <c r="B68">
        <v>68</v>
      </c>
      <c r="C68">
        <v>61</v>
      </c>
      <c r="D68" t="s">
        <v>263</v>
      </c>
      <c r="E68" t="s">
        <v>264</v>
      </c>
      <c r="F68">
        <v>5</v>
      </c>
      <c r="G68">
        <v>0</v>
      </c>
      <c r="H68">
        <v>271</v>
      </c>
      <c r="I68">
        <v>18</v>
      </c>
      <c r="J68">
        <v>250</v>
      </c>
      <c r="K68">
        <v>300</v>
      </c>
      <c r="L68">
        <v>0</v>
      </c>
      <c r="M68">
        <v>45</v>
      </c>
      <c r="N68">
        <v>57</v>
      </c>
      <c r="O68">
        <v>51</v>
      </c>
      <c r="P68">
        <v>40</v>
      </c>
      <c r="Q68">
        <v>54</v>
      </c>
      <c r="R68">
        <v>24</v>
      </c>
      <c r="S68">
        <v>49</v>
      </c>
      <c r="T68">
        <v>18</v>
      </c>
      <c r="U68">
        <v>56</v>
      </c>
      <c r="V68">
        <v>35</v>
      </c>
      <c r="W68">
        <v>49</v>
      </c>
      <c r="X68">
        <v>0</v>
      </c>
      <c r="Y68">
        <v>0</v>
      </c>
      <c r="Z68">
        <f t="shared" si="2"/>
        <v>0</v>
      </c>
      <c r="AA68">
        <v>35</v>
      </c>
      <c r="AB68">
        <v>59</v>
      </c>
      <c r="AC68">
        <f t="shared" si="3"/>
        <v>72</v>
      </c>
      <c r="AD68">
        <v>13</v>
      </c>
      <c r="AE68">
        <v>39</v>
      </c>
      <c r="AF68">
        <f t="shared" si="4"/>
        <v>53</v>
      </c>
      <c r="AG68">
        <v>10</v>
      </c>
      <c r="AH68">
        <v>49</v>
      </c>
      <c r="AI68">
        <v>10</v>
      </c>
      <c r="AJ68">
        <v>2</v>
      </c>
      <c r="AK68">
        <v>1</v>
      </c>
      <c r="AL68">
        <v>3</v>
      </c>
      <c r="AM68">
        <v>2</v>
      </c>
      <c r="AN68">
        <v>2</v>
      </c>
      <c r="AO68">
        <v>2</v>
      </c>
      <c r="AP68">
        <v>0</v>
      </c>
      <c r="AQ68">
        <v>0</v>
      </c>
      <c r="AR68">
        <v>6</v>
      </c>
      <c r="AS68">
        <v>-1</v>
      </c>
      <c r="AT68">
        <v>-1</v>
      </c>
      <c r="AU68">
        <v>-1</v>
      </c>
      <c r="AV68">
        <v>-1</v>
      </c>
      <c r="AW68">
        <v>85</v>
      </c>
      <c r="AX68">
        <v>2</v>
      </c>
      <c r="AY68">
        <v>2</v>
      </c>
      <c r="AZ68">
        <v>12</v>
      </c>
      <c r="BA68">
        <v>1</v>
      </c>
      <c r="BB68">
        <v>2</v>
      </c>
      <c r="BC68">
        <v>1</v>
      </c>
      <c r="BD68">
        <v>0</v>
      </c>
      <c r="BE68">
        <v>2</v>
      </c>
      <c r="BF68">
        <v>40</v>
      </c>
      <c r="BG68">
        <v>65</v>
      </c>
      <c r="BI68">
        <f t="shared" si="0"/>
        <v>68</v>
      </c>
      <c r="BJ68">
        <f t="shared" si="1"/>
        <v>61</v>
      </c>
    </row>
    <row r="69" spans="2:62">
      <c r="B69">
        <v>69</v>
      </c>
      <c r="C69">
        <v>62</v>
      </c>
      <c r="D69" t="s">
        <v>265</v>
      </c>
      <c r="E69" t="s">
        <v>266</v>
      </c>
      <c r="F69">
        <v>5</v>
      </c>
      <c r="G69">
        <v>0</v>
      </c>
      <c r="H69">
        <v>272</v>
      </c>
      <c r="I69">
        <v>25</v>
      </c>
      <c r="J69">
        <v>300</v>
      </c>
      <c r="K69">
        <v>450</v>
      </c>
      <c r="L69">
        <v>0</v>
      </c>
      <c r="M69">
        <v>45</v>
      </c>
      <c r="N69">
        <v>57</v>
      </c>
      <c r="O69">
        <v>51</v>
      </c>
      <c r="P69">
        <v>40</v>
      </c>
      <c r="Q69">
        <v>54</v>
      </c>
      <c r="R69">
        <v>24</v>
      </c>
      <c r="S69">
        <v>49</v>
      </c>
      <c r="T69">
        <v>18</v>
      </c>
      <c r="U69">
        <v>56</v>
      </c>
      <c r="V69">
        <v>35</v>
      </c>
      <c r="W69">
        <v>49</v>
      </c>
      <c r="X69">
        <v>0</v>
      </c>
      <c r="Y69">
        <v>0</v>
      </c>
      <c r="Z69">
        <f t="shared" si="2"/>
        <v>0</v>
      </c>
      <c r="AA69">
        <v>35</v>
      </c>
      <c r="AB69">
        <v>59</v>
      </c>
      <c r="AC69">
        <f t="shared" si="3"/>
        <v>72</v>
      </c>
      <c r="AD69">
        <v>13</v>
      </c>
      <c r="AE69">
        <v>39</v>
      </c>
      <c r="AF69">
        <f t="shared" si="4"/>
        <v>53</v>
      </c>
      <c r="AG69">
        <v>10</v>
      </c>
      <c r="AH69">
        <v>49</v>
      </c>
      <c r="AI69">
        <v>10</v>
      </c>
      <c r="AJ69">
        <v>2</v>
      </c>
      <c r="AK69">
        <v>1</v>
      </c>
      <c r="AL69">
        <v>3</v>
      </c>
      <c r="AM69">
        <v>2</v>
      </c>
      <c r="AN69">
        <v>2</v>
      </c>
      <c r="AO69">
        <v>2</v>
      </c>
      <c r="AP69">
        <v>0</v>
      </c>
      <c r="AQ69">
        <v>0</v>
      </c>
      <c r="AR69">
        <v>6</v>
      </c>
      <c r="AS69">
        <v>-1</v>
      </c>
      <c r="AT69">
        <v>-1</v>
      </c>
      <c r="AU69">
        <v>-1</v>
      </c>
      <c r="AV69">
        <v>-1</v>
      </c>
      <c r="AW69">
        <v>85</v>
      </c>
      <c r="AX69">
        <v>2</v>
      </c>
      <c r="AY69">
        <v>2</v>
      </c>
      <c r="AZ69">
        <v>12</v>
      </c>
      <c r="BA69">
        <v>1</v>
      </c>
      <c r="BB69">
        <v>2</v>
      </c>
      <c r="BC69">
        <v>1</v>
      </c>
      <c r="BD69">
        <v>0</v>
      </c>
      <c r="BE69">
        <v>2</v>
      </c>
      <c r="BF69">
        <v>40</v>
      </c>
      <c r="BG69">
        <v>65</v>
      </c>
      <c r="BI69">
        <f t="shared" ref="BI69:BI132" si="5">B69</f>
        <v>69</v>
      </c>
      <c r="BJ69">
        <f t="shared" ref="BJ69:BJ132" si="6">C69</f>
        <v>62</v>
      </c>
    </row>
    <row r="70" spans="2:62">
      <c r="B70">
        <v>70</v>
      </c>
      <c r="C70">
        <v>51</v>
      </c>
      <c r="D70" t="s">
        <v>267</v>
      </c>
      <c r="E70" t="s">
        <v>268</v>
      </c>
      <c r="F70">
        <v>5</v>
      </c>
      <c r="G70">
        <v>0</v>
      </c>
      <c r="H70">
        <v>73</v>
      </c>
      <c r="I70">
        <v>10</v>
      </c>
      <c r="J70">
        <v>210</v>
      </c>
      <c r="K70">
        <v>70</v>
      </c>
      <c r="L70">
        <v>0</v>
      </c>
      <c r="M70">
        <v>41</v>
      </c>
      <c r="N70">
        <v>59</v>
      </c>
      <c r="O70">
        <v>47</v>
      </c>
      <c r="P70">
        <v>40</v>
      </c>
      <c r="Q70">
        <v>59</v>
      </c>
      <c r="R70">
        <v>18</v>
      </c>
      <c r="S70">
        <v>69</v>
      </c>
      <c r="T70">
        <v>20</v>
      </c>
      <c r="U70">
        <v>59</v>
      </c>
      <c r="V70">
        <v>31</v>
      </c>
      <c r="W70">
        <v>59</v>
      </c>
      <c r="X70">
        <v>0</v>
      </c>
      <c r="Y70">
        <v>0</v>
      </c>
      <c r="Z70">
        <f t="shared" ref="Z70:Z133" si="7">TRUNC(((Y70-X70)*155/99)+X70)</f>
        <v>0</v>
      </c>
      <c r="AA70">
        <v>35</v>
      </c>
      <c r="AB70">
        <v>69</v>
      </c>
      <c r="AC70">
        <f t="shared" ref="AC70:AC133" si="8">TRUNC(((AB70-AA70)*155/99)+AA70)</f>
        <v>88</v>
      </c>
      <c r="AD70">
        <v>14</v>
      </c>
      <c r="AE70">
        <v>39</v>
      </c>
      <c r="AF70">
        <f t="shared" ref="AF70:AF133" si="9">TRUNC(((AE70-AD70)*155/99)+AD70)</f>
        <v>53</v>
      </c>
      <c r="AG70">
        <v>10</v>
      </c>
      <c r="AH70">
        <v>49</v>
      </c>
      <c r="AI70">
        <v>10</v>
      </c>
      <c r="AJ70">
        <v>2</v>
      </c>
      <c r="AK70">
        <v>4</v>
      </c>
      <c r="AL70">
        <v>3</v>
      </c>
      <c r="AM70">
        <v>2</v>
      </c>
      <c r="AN70">
        <v>2</v>
      </c>
      <c r="AO70">
        <v>2</v>
      </c>
      <c r="AP70">
        <v>0</v>
      </c>
      <c r="AQ70">
        <v>0</v>
      </c>
      <c r="AR70">
        <v>5</v>
      </c>
      <c r="AS70">
        <v>25</v>
      </c>
      <c r="AT70">
        <v>-1</v>
      </c>
      <c r="AU70">
        <v>-1</v>
      </c>
      <c r="AV70">
        <v>-1</v>
      </c>
      <c r="AW70">
        <v>90</v>
      </c>
      <c r="AX70">
        <v>2</v>
      </c>
      <c r="AY70">
        <v>3</v>
      </c>
      <c r="AZ70">
        <v>12</v>
      </c>
      <c r="BA70">
        <v>1</v>
      </c>
      <c r="BB70">
        <v>2</v>
      </c>
      <c r="BC70">
        <v>1</v>
      </c>
      <c r="BD70">
        <v>0</v>
      </c>
      <c r="BE70">
        <v>2</v>
      </c>
      <c r="BF70">
        <v>40</v>
      </c>
      <c r="BG70">
        <v>65</v>
      </c>
      <c r="BI70">
        <f t="shared" si="5"/>
        <v>70</v>
      </c>
      <c r="BJ70">
        <f t="shared" si="6"/>
        <v>51</v>
      </c>
    </row>
    <row r="71" spans="2:62">
      <c r="B71">
        <v>71</v>
      </c>
      <c r="C71">
        <v>63</v>
      </c>
      <c r="D71" t="s">
        <v>269</v>
      </c>
      <c r="E71" t="s">
        <v>270</v>
      </c>
      <c r="F71">
        <v>5</v>
      </c>
      <c r="G71">
        <v>0</v>
      </c>
      <c r="H71">
        <v>273</v>
      </c>
      <c r="I71">
        <v>25</v>
      </c>
      <c r="J71">
        <v>300</v>
      </c>
      <c r="K71">
        <v>450</v>
      </c>
      <c r="L71">
        <v>0</v>
      </c>
      <c r="M71">
        <v>44</v>
      </c>
      <c r="N71">
        <v>62</v>
      </c>
      <c r="O71">
        <v>50</v>
      </c>
      <c r="P71">
        <v>32</v>
      </c>
      <c r="Q71">
        <v>59</v>
      </c>
      <c r="R71">
        <v>24</v>
      </c>
      <c r="S71">
        <v>59</v>
      </c>
      <c r="T71">
        <v>20</v>
      </c>
      <c r="U71">
        <v>67</v>
      </c>
      <c r="V71">
        <v>36</v>
      </c>
      <c r="W71">
        <v>59</v>
      </c>
      <c r="X71">
        <v>0</v>
      </c>
      <c r="Y71">
        <v>0</v>
      </c>
      <c r="Z71">
        <f t="shared" si="7"/>
        <v>0</v>
      </c>
      <c r="AA71">
        <v>36</v>
      </c>
      <c r="AB71">
        <v>69</v>
      </c>
      <c r="AC71">
        <f t="shared" si="8"/>
        <v>87</v>
      </c>
      <c r="AD71">
        <v>20</v>
      </c>
      <c r="AE71">
        <v>59</v>
      </c>
      <c r="AF71">
        <f t="shared" si="9"/>
        <v>81</v>
      </c>
      <c r="AG71">
        <v>10</v>
      </c>
      <c r="AH71">
        <v>49</v>
      </c>
      <c r="AI71">
        <v>10</v>
      </c>
      <c r="AJ71">
        <v>2</v>
      </c>
      <c r="AK71">
        <v>4</v>
      </c>
      <c r="AL71">
        <v>3</v>
      </c>
      <c r="AM71">
        <v>3</v>
      </c>
      <c r="AN71">
        <v>3</v>
      </c>
      <c r="AO71">
        <v>3</v>
      </c>
      <c r="AP71">
        <v>0</v>
      </c>
      <c r="AQ71">
        <v>0</v>
      </c>
      <c r="AR71">
        <v>6</v>
      </c>
      <c r="AS71">
        <v>25</v>
      </c>
      <c r="AT71">
        <v>-1</v>
      </c>
      <c r="AU71">
        <v>-1</v>
      </c>
      <c r="AV71">
        <v>-1</v>
      </c>
      <c r="AW71">
        <v>90</v>
      </c>
      <c r="AX71">
        <v>2</v>
      </c>
      <c r="AY71">
        <v>2</v>
      </c>
      <c r="AZ71">
        <v>13</v>
      </c>
      <c r="BA71">
        <v>2</v>
      </c>
      <c r="BB71">
        <v>2</v>
      </c>
      <c r="BC71">
        <v>1</v>
      </c>
      <c r="BD71">
        <v>1</v>
      </c>
      <c r="BE71">
        <v>2</v>
      </c>
      <c r="BF71">
        <v>45</v>
      </c>
      <c r="BG71">
        <v>60</v>
      </c>
      <c r="BI71">
        <f t="shared" si="5"/>
        <v>71</v>
      </c>
      <c r="BJ71">
        <f t="shared" si="6"/>
        <v>63</v>
      </c>
    </row>
    <row r="72" spans="2:62">
      <c r="B72">
        <v>72</v>
      </c>
      <c r="C72">
        <v>64</v>
      </c>
      <c r="D72" t="s">
        <v>271</v>
      </c>
      <c r="E72" t="s">
        <v>272</v>
      </c>
      <c r="F72">
        <v>5</v>
      </c>
      <c r="G72">
        <v>0</v>
      </c>
      <c r="H72">
        <v>274</v>
      </c>
      <c r="I72">
        <v>25</v>
      </c>
      <c r="J72">
        <v>300</v>
      </c>
      <c r="K72">
        <v>450</v>
      </c>
      <c r="L72">
        <v>0</v>
      </c>
      <c r="M72">
        <v>44</v>
      </c>
      <c r="N72">
        <v>62</v>
      </c>
      <c r="O72">
        <v>50</v>
      </c>
      <c r="P72">
        <v>32</v>
      </c>
      <c r="Q72">
        <v>59</v>
      </c>
      <c r="R72">
        <v>24</v>
      </c>
      <c r="S72">
        <v>59</v>
      </c>
      <c r="T72">
        <v>20</v>
      </c>
      <c r="U72">
        <v>67</v>
      </c>
      <c r="V72">
        <v>36</v>
      </c>
      <c r="W72">
        <v>59</v>
      </c>
      <c r="X72">
        <v>0</v>
      </c>
      <c r="Y72">
        <v>0</v>
      </c>
      <c r="Z72">
        <f t="shared" si="7"/>
        <v>0</v>
      </c>
      <c r="AA72">
        <v>36</v>
      </c>
      <c r="AB72">
        <v>69</v>
      </c>
      <c r="AC72">
        <f t="shared" si="8"/>
        <v>87</v>
      </c>
      <c r="AD72">
        <v>20</v>
      </c>
      <c r="AE72">
        <v>59</v>
      </c>
      <c r="AF72">
        <f t="shared" si="9"/>
        <v>81</v>
      </c>
      <c r="AG72">
        <v>10</v>
      </c>
      <c r="AH72">
        <v>49</v>
      </c>
      <c r="AI72">
        <v>10</v>
      </c>
      <c r="AJ72">
        <v>2</v>
      </c>
      <c r="AK72">
        <v>4</v>
      </c>
      <c r="AL72">
        <v>3</v>
      </c>
      <c r="AM72">
        <v>3</v>
      </c>
      <c r="AN72">
        <v>3</v>
      </c>
      <c r="AO72">
        <v>3</v>
      </c>
      <c r="AP72">
        <v>0</v>
      </c>
      <c r="AQ72">
        <v>0</v>
      </c>
      <c r="AR72">
        <v>6</v>
      </c>
      <c r="AS72">
        <v>25</v>
      </c>
      <c r="AT72">
        <v>-1</v>
      </c>
      <c r="AU72">
        <v>-1</v>
      </c>
      <c r="AV72">
        <v>-1</v>
      </c>
      <c r="AW72">
        <v>90</v>
      </c>
      <c r="AX72">
        <v>2</v>
      </c>
      <c r="AY72">
        <v>2</v>
      </c>
      <c r="AZ72">
        <v>13</v>
      </c>
      <c r="BA72">
        <v>2</v>
      </c>
      <c r="BB72">
        <v>2</v>
      </c>
      <c r="BC72">
        <v>1</v>
      </c>
      <c r="BD72">
        <v>1</v>
      </c>
      <c r="BE72">
        <v>2</v>
      </c>
      <c r="BF72">
        <v>45</v>
      </c>
      <c r="BG72">
        <v>60</v>
      </c>
      <c r="BI72">
        <f t="shared" si="5"/>
        <v>72</v>
      </c>
      <c r="BJ72">
        <f t="shared" si="6"/>
        <v>64</v>
      </c>
    </row>
    <row r="73" spans="2:62">
      <c r="B73">
        <v>73</v>
      </c>
      <c r="C73">
        <v>101</v>
      </c>
      <c r="D73" t="s">
        <v>273</v>
      </c>
      <c r="E73" t="s">
        <v>268</v>
      </c>
      <c r="F73">
        <v>6</v>
      </c>
      <c r="G73">
        <v>70</v>
      </c>
      <c r="H73">
        <v>0</v>
      </c>
      <c r="I73">
        <v>0</v>
      </c>
      <c r="J73">
        <v>0</v>
      </c>
      <c r="K73">
        <v>0</v>
      </c>
      <c r="L73">
        <v>0</v>
      </c>
      <c r="M73">
        <v>50</v>
      </c>
      <c r="N73">
        <v>67</v>
      </c>
      <c r="O73">
        <v>57</v>
      </c>
      <c r="P73">
        <v>24</v>
      </c>
      <c r="Q73">
        <v>75</v>
      </c>
      <c r="R73">
        <v>18</v>
      </c>
      <c r="S73">
        <v>69</v>
      </c>
      <c r="T73">
        <v>20</v>
      </c>
      <c r="U73">
        <v>64</v>
      </c>
      <c r="V73">
        <v>37</v>
      </c>
      <c r="W73">
        <v>71</v>
      </c>
      <c r="X73">
        <v>0</v>
      </c>
      <c r="Y73">
        <v>0</v>
      </c>
      <c r="Z73">
        <f t="shared" si="7"/>
        <v>0</v>
      </c>
      <c r="AA73">
        <v>35</v>
      </c>
      <c r="AB73">
        <v>69</v>
      </c>
      <c r="AC73">
        <f t="shared" si="8"/>
        <v>88</v>
      </c>
      <c r="AD73">
        <v>22</v>
      </c>
      <c r="AE73">
        <v>59</v>
      </c>
      <c r="AF73">
        <f t="shared" si="9"/>
        <v>79</v>
      </c>
      <c r="AG73">
        <v>10</v>
      </c>
      <c r="AH73">
        <v>69</v>
      </c>
      <c r="AI73">
        <v>10</v>
      </c>
      <c r="AJ73">
        <v>2</v>
      </c>
      <c r="AK73">
        <v>6</v>
      </c>
      <c r="AL73">
        <v>4</v>
      </c>
      <c r="AM73">
        <v>5</v>
      </c>
      <c r="AN73">
        <v>6</v>
      </c>
      <c r="AO73">
        <v>5</v>
      </c>
      <c r="AP73">
        <v>11</v>
      </c>
      <c r="AQ73">
        <v>0</v>
      </c>
      <c r="AR73">
        <v>6</v>
      </c>
      <c r="AS73">
        <v>26</v>
      </c>
      <c r="AT73">
        <v>25</v>
      </c>
      <c r="AU73">
        <v>-1</v>
      </c>
      <c r="AV73">
        <v>-1</v>
      </c>
      <c r="AW73">
        <v>100</v>
      </c>
      <c r="AX73">
        <v>2</v>
      </c>
      <c r="AY73">
        <v>2</v>
      </c>
      <c r="AZ73">
        <v>13</v>
      </c>
      <c r="BA73">
        <v>4</v>
      </c>
      <c r="BB73">
        <v>2</v>
      </c>
      <c r="BC73">
        <v>1</v>
      </c>
      <c r="BD73">
        <v>3</v>
      </c>
      <c r="BE73">
        <v>2</v>
      </c>
      <c r="BF73">
        <v>50</v>
      </c>
      <c r="BG73">
        <v>55</v>
      </c>
      <c r="BI73">
        <f t="shared" si="5"/>
        <v>73</v>
      </c>
      <c r="BJ73">
        <f t="shared" si="6"/>
        <v>101</v>
      </c>
    </row>
    <row r="74" spans="2:62">
      <c r="B74">
        <v>74</v>
      </c>
      <c r="C74">
        <v>94</v>
      </c>
      <c r="D74" t="s">
        <v>274</v>
      </c>
      <c r="E74" t="s">
        <v>275</v>
      </c>
      <c r="F74">
        <v>7</v>
      </c>
      <c r="G74">
        <v>0</v>
      </c>
      <c r="H74">
        <v>282</v>
      </c>
      <c r="I74">
        <v>25</v>
      </c>
      <c r="J74">
        <v>380</v>
      </c>
      <c r="K74">
        <v>210</v>
      </c>
      <c r="L74">
        <v>0</v>
      </c>
      <c r="M74">
        <v>32</v>
      </c>
      <c r="N74">
        <v>55</v>
      </c>
      <c r="O74">
        <v>37</v>
      </c>
      <c r="P74">
        <v>0</v>
      </c>
      <c r="Q74">
        <v>19</v>
      </c>
      <c r="R74">
        <v>0</v>
      </c>
      <c r="S74">
        <v>0</v>
      </c>
      <c r="T74">
        <v>14</v>
      </c>
      <c r="U74">
        <v>29</v>
      </c>
      <c r="V74">
        <v>19</v>
      </c>
      <c r="W74">
        <v>39</v>
      </c>
      <c r="X74">
        <v>0</v>
      </c>
      <c r="Y74">
        <v>0</v>
      </c>
      <c r="Z74">
        <f t="shared" si="7"/>
        <v>0</v>
      </c>
      <c r="AA74">
        <v>28</v>
      </c>
      <c r="AB74">
        <v>49</v>
      </c>
      <c r="AC74">
        <f t="shared" si="8"/>
        <v>60</v>
      </c>
      <c r="AD74">
        <v>34</v>
      </c>
      <c r="AE74">
        <v>69</v>
      </c>
      <c r="AF74">
        <f t="shared" si="9"/>
        <v>88</v>
      </c>
      <c r="AG74">
        <v>10</v>
      </c>
      <c r="AH74">
        <v>49</v>
      </c>
      <c r="AI74">
        <v>10</v>
      </c>
      <c r="AJ74">
        <v>1</v>
      </c>
      <c r="AK74">
        <v>4</v>
      </c>
      <c r="AL74">
        <v>3</v>
      </c>
      <c r="AM74">
        <v>18</v>
      </c>
      <c r="AN74">
        <v>9</v>
      </c>
      <c r="AO74">
        <v>3</v>
      </c>
      <c r="AP74">
        <v>0</v>
      </c>
      <c r="AQ74">
        <v>0</v>
      </c>
      <c r="AR74">
        <v>23</v>
      </c>
      <c r="AS74">
        <v>16</v>
      </c>
      <c r="AT74">
        <v>-1</v>
      </c>
      <c r="AU74">
        <v>-1</v>
      </c>
      <c r="AV74">
        <v>-1</v>
      </c>
      <c r="AW74">
        <v>160</v>
      </c>
      <c r="AX74">
        <v>2</v>
      </c>
      <c r="AY74">
        <v>2</v>
      </c>
      <c r="AZ74">
        <v>13</v>
      </c>
      <c r="BA74">
        <v>4</v>
      </c>
      <c r="BB74">
        <v>0</v>
      </c>
      <c r="BC74">
        <v>0</v>
      </c>
      <c r="BD74">
        <v>2</v>
      </c>
      <c r="BE74">
        <v>2</v>
      </c>
      <c r="BF74">
        <v>35</v>
      </c>
      <c r="BG74">
        <v>35</v>
      </c>
      <c r="BI74">
        <f t="shared" si="5"/>
        <v>74</v>
      </c>
      <c r="BJ74">
        <f t="shared" si="6"/>
        <v>94</v>
      </c>
    </row>
    <row r="75" spans="2:62">
      <c r="B75">
        <v>75</v>
      </c>
      <c r="C75">
        <v>65</v>
      </c>
      <c r="D75" t="s">
        <v>276</v>
      </c>
      <c r="E75" t="s">
        <v>277</v>
      </c>
      <c r="F75">
        <v>7</v>
      </c>
      <c r="G75">
        <v>0</v>
      </c>
      <c r="H75">
        <v>283</v>
      </c>
      <c r="I75">
        <v>25</v>
      </c>
      <c r="J75">
        <v>500</v>
      </c>
      <c r="K75">
        <v>250</v>
      </c>
      <c r="L75">
        <v>0</v>
      </c>
      <c r="M75">
        <v>40</v>
      </c>
      <c r="N75">
        <v>64</v>
      </c>
      <c r="O75">
        <v>46</v>
      </c>
      <c r="P75">
        <v>0</v>
      </c>
      <c r="Q75">
        <v>19</v>
      </c>
      <c r="R75">
        <v>0</v>
      </c>
      <c r="S75">
        <v>0</v>
      </c>
      <c r="T75">
        <v>21</v>
      </c>
      <c r="U75">
        <v>59</v>
      </c>
      <c r="V75">
        <v>21</v>
      </c>
      <c r="W75">
        <v>39</v>
      </c>
      <c r="X75">
        <v>0</v>
      </c>
      <c r="Y75">
        <v>0</v>
      </c>
      <c r="Z75">
        <f t="shared" si="7"/>
        <v>0</v>
      </c>
      <c r="AA75">
        <v>28</v>
      </c>
      <c r="AB75">
        <v>54</v>
      </c>
      <c r="AC75">
        <f t="shared" si="8"/>
        <v>68</v>
      </c>
      <c r="AD75">
        <v>38</v>
      </c>
      <c r="AE75">
        <v>59</v>
      </c>
      <c r="AF75">
        <f t="shared" si="9"/>
        <v>70</v>
      </c>
      <c r="AG75">
        <v>10</v>
      </c>
      <c r="AH75">
        <v>49</v>
      </c>
      <c r="AI75">
        <v>5</v>
      </c>
      <c r="AJ75">
        <v>1</v>
      </c>
      <c r="AK75">
        <v>4</v>
      </c>
      <c r="AL75">
        <v>4</v>
      </c>
      <c r="AM75">
        <v>12</v>
      </c>
      <c r="AN75">
        <v>18</v>
      </c>
      <c r="AO75">
        <v>18</v>
      </c>
      <c r="AP75">
        <v>10</v>
      </c>
      <c r="AQ75">
        <v>0</v>
      </c>
      <c r="AR75">
        <v>19</v>
      </c>
      <c r="AS75">
        <v>23</v>
      </c>
      <c r="AT75">
        <v>16</v>
      </c>
      <c r="AU75">
        <v>-1</v>
      </c>
      <c r="AV75">
        <v>-1</v>
      </c>
      <c r="AW75">
        <v>180</v>
      </c>
      <c r="AX75">
        <v>6</v>
      </c>
      <c r="AY75">
        <v>6</v>
      </c>
      <c r="AZ75">
        <v>20</v>
      </c>
      <c r="BA75">
        <v>6</v>
      </c>
      <c r="BB75">
        <v>0</v>
      </c>
      <c r="BC75">
        <v>0</v>
      </c>
      <c r="BD75">
        <v>3</v>
      </c>
      <c r="BE75">
        <v>2</v>
      </c>
      <c r="BF75">
        <v>40</v>
      </c>
      <c r="BG75">
        <v>40</v>
      </c>
      <c r="BI75">
        <f t="shared" si="5"/>
        <v>75</v>
      </c>
      <c r="BJ75">
        <f t="shared" si="6"/>
        <v>65</v>
      </c>
    </row>
    <row r="76" spans="2:62">
      <c r="B76">
        <v>76</v>
      </c>
      <c r="C76">
        <v>30</v>
      </c>
      <c r="D76" t="s">
        <v>278</v>
      </c>
      <c r="E76" t="s">
        <v>279</v>
      </c>
      <c r="F76">
        <v>7</v>
      </c>
      <c r="G76">
        <v>0</v>
      </c>
      <c r="H76">
        <v>281</v>
      </c>
      <c r="I76">
        <v>25</v>
      </c>
      <c r="J76">
        <v>400</v>
      </c>
      <c r="K76">
        <v>220</v>
      </c>
      <c r="L76">
        <v>0</v>
      </c>
      <c r="M76">
        <v>31</v>
      </c>
      <c r="N76">
        <v>54</v>
      </c>
      <c r="O76">
        <v>36</v>
      </c>
      <c r="P76">
        <v>0</v>
      </c>
      <c r="Q76">
        <v>19</v>
      </c>
      <c r="R76">
        <v>0</v>
      </c>
      <c r="S76">
        <v>0</v>
      </c>
      <c r="T76">
        <v>16</v>
      </c>
      <c r="U76">
        <v>29</v>
      </c>
      <c r="V76">
        <v>17</v>
      </c>
      <c r="W76">
        <v>39</v>
      </c>
      <c r="X76">
        <v>0</v>
      </c>
      <c r="Y76">
        <v>0</v>
      </c>
      <c r="Z76">
        <f t="shared" si="7"/>
        <v>0</v>
      </c>
      <c r="AA76">
        <v>27</v>
      </c>
      <c r="AB76">
        <v>44</v>
      </c>
      <c r="AC76">
        <f t="shared" si="8"/>
        <v>53</v>
      </c>
      <c r="AD76">
        <v>34</v>
      </c>
      <c r="AE76">
        <v>69</v>
      </c>
      <c r="AF76">
        <f t="shared" si="9"/>
        <v>88</v>
      </c>
      <c r="AG76">
        <v>10</v>
      </c>
      <c r="AH76">
        <v>49</v>
      </c>
      <c r="AI76">
        <v>10</v>
      </c>
      <c r="AJ76">
        <v>1</v>
      </c>
      <c r="AK76">
        <v>4</v>
      </c>
      <c r="AL76">
        <v>3</v>
      </c>
      <c r="AM76">
        <v>9</v>
      </c>
      <c r="AN76">
        <v>24</v>
      </c>
      <c r="AO76">
        <v>5</v>
      </c>
      <c r="AP76">
        <v>0</v>
      </c>
      <c r="AQ76">
        <v>0</v>
      </c>
      <c r="AR76">
        <v>19</v>
      </c>
      <c r="AS76">
        <v>16</v>
      </c>
      <c r="AT76">
        <v>-1</v>
      </c>
      <c r="AU76">
        <v>-1</v>
      </c>
      <c r="AV76">
        <v>-1</v>
      </c>
      <c r="AW76">
        <v>170</v>
      </c>
      <c r="AX76">
        <v>2</v>
      </c>
      <c r="AY76">
        <v>2</v>
      </c>
      <c r="AZ76">
        <v>14</v>
      </c>
      <c r="BA76">
        <v>4</v>
      </c>
      <c r="BB76">
        <v>0</v>
      </c>
      <c r="BC76">
        <v>0</v>
      </c>
      <c r="BD76">
        <v>2</v>
      </c>
      <c r="BE76">
        <v>2</v>
      </c>
      <c r="BF76">
        <v>35</v>
      </c>
      <c r="BG76">
        <v>35</v>
      </c>
      <c r="BI76">
        <f t="shared" si="5"/>
        <v>76</v>
      </c>
      <c r="BJ76">
        <f t="shared" si="6"/>
        <v>30</v>
      </c>
    </row>
    <row r="77" spans="2:62">
      <c r="B77">
        <v>77</v>
      </c>
      <c r="C77">
        <v>3</v>
      </c>
      <c r="D77" t="s">
        <v>280</v>
      </c>
      <c r="E77" t="s">
        <v>281</v>
      </c>
      <c r="F77">
        <v>9</v>
      </c>
      <c r="G77">
        <v>0</v>
      </c>
      <c r="H77">
        <v>82</v>
      </c>
      <c r="I77">
        <v>10</v>
      </c>
      <c r="J77">
        <v>500</v>
      </c>
      <c r="K77">
        <v>150</v>
      </c>
      <c r="L77">
        <v>0</v>
      </c>
      <c r="M77">
        <v>74</v>
      </c>
      <c r="N77">
        <v>89</v>
      </c>
      <c r="O77">
        <v>82</v>
      </c>
      <c r="P77">
        <v>74</v>
      </c>
      <c r="Q77">
        <v>89</v>
      </c>
      <c r="R77">
        <v>0</v>
      </c>
      <c r="S77">
        <v>0</v>
      </c>
      <c r="T77">
        <v>28</v>
      </c>
      <c r="U77">
        <v>79</v>
      </c>
      <c r="V77">
        <v>70</v>
      </c>
      <c r="W77">
        <v>89</v>
      </c>
      <c r="X77">
        <v>0</v>
      </c>
      <c r="Y77">
        <v>0</v>
      </c>
      <c r="Z77">
        <f t="shared" si="7"/>
        <v>0</v>
      </c>
      <c r="AA77">
        <v>22</v>
      </c>
      <c r="AB77">
        <v>49</v>
      </c>
      <c r="AC77">
        <f t="shared" si="8"/>
        <v>64</v>
      </c>
      <c r="AD77">
        <v>10</v>
      </c>
      <c r="AE77">
        <v>36</v>
      </c>
      <c r="AF77">
        <f t="shared" si="9"/>
        <v>50</v>
      </c>
      <c r="AG77">
        <v>15</v>
      </c>
      <c r="AH77">
        <v>69</v>
      </c>
      <c r="AI77">
        <v>5</v>
      </c>
      <c r="AJ77">
        <v>3</v>
      </c>
      <c r="AK77">
        <v>5</v>
      </c>
      <c r="AL77">
        <v>4</v>
      </c>
      <c r="AM77">
        <v>3</v>
      </c>
      <c r="AN77">
        <v>3</v>
      </c>
      <c r="AO77">
        <v>3</v>
      </c>
      <c r="AP77">
        <v>3</v>
      </c>
      <c r="AQ77">
        <v>0</v>
      </c>
      <c r="AR77">
        <v>7</v>
      </c>
      <c r="AS77">
        <v>4</v>
      </c>
      <c r="AT77">
        <v>25</v>
      </c>
      <c r="AU77">
        <v>-1</v>
      </c>
      <c r="AV77">
        <v>-1</v>
      </c>
      <c r="AW77">
        <v>270</v>
      </c>
      <c r="AX77">
        <v>9</v>
      </c>
      <c r="AY77">
        <v>18</v>
      </c>
      <c r="AZ77">
        <v>37</v>
      </c>
      <c r="BA77">
        <v>3</v>
      </c>
      <c r="BB77">
        <v>4</v>
      </c>
      <c r="BC77">
        <v>0</v>
      </c>
      <c r="BD77">
        <v>1</v>
      </c>
      <c r="BE77">
        <v>4</v>
      </c>
      <c r="BF77">
        <v>85</v>
      </c>
      <c r="BG77">
        <v>120</v>
      </c>
      <c r="BI77">
        <f t="shared" si="5"/>
        <v>77</v>
      </c>
      <c r="BJ77">
        <f t="shared" si="6"/>
        <v>3</v>
      </c>
    </row>
    <row r="78" spans="2:62">
      <c r="B78">
        <v>78</v>
      </c>
      <c r="C78">
        <v>21</v>
      </c>
      <c r="D78" t="s">
        <v>282</v>
      </c>
      <c r="E78" t="s">
        <v>283</v>
      </c>
      <c r="F78">
        <v>8</v>
      </c>
      <c r="G78">
        <v>0</v>
      </c>
      <c r="H78">
        <v>209</v>
      </c>
      <c r="I78">
        <v>25</v>
      </c>
      <c r="J78">
        <v>400</v>
      </c>
      <c r="K78">
        <v>600</v>
      </c>
      <c r="L78">
        <v>0</v>
      </c>
      <c r="M78">
        <v>63</v>
      </c>
      <c r="N78">
        <v>79</v>
      </c>
      <c r="O78">
        <v>70</v>
      </c>
      <c r="P78">
        <v>63</v>
      </c>
      <c r="Q78">
        <v>89</v>
      </c>
      <c r="R78">
        <v>0</v>
      </c>
      <c r="S78">
        <v>0</v>
      </c>
      <c r="T78">
        <v>24</v>
      </c>
      <c r="U78">
        <v>69</v>
      </c>
      <c r="V78">
        <v>52</v>
      </c>
      <c r="W78">
        <v>69</v>
      </c>
      <c r="X78">
        <v>0</v>
      </c>
      <c r="Y78">
        <v>0</v>
      </c>
      <c r="Z78">
        <f t="shared" si="7"/>
        <v>0</v>
      </c>
      <c r="AA78">
        <v>30</v>
      </c>
      <c r="AB78">
        <v>59</v>
      </c>
      <c r="AC78">
        <f t="shared" si="8"/>
        <v>75</v>
      </c>
      <c r="AD78">
        <v>13</v>
      </c>
      <c r="AE78">
        <v>39</v>
      </c>
      <c r="AF78">
        <f t="shared" si="9"/>
        <v>53</v>
      </c>
      <c r="AG78">
        <v>12</v>
      </c>
      <c r="AH78">
        <v>49</v>
      </c>
      <c r="AI78">
        <v>10</v>
      </c>
      <c r="AJ78">
        <v>3</v>
      </c>
      <c r="AK78">
        <v>5</v>
      </c>
      <c r="AL78">
        <v>3</v>
      </c>
      <c r="AM78">
        <v>3</v>
      </c>
      <c r="AN78">
        <v>3</v>
      </c>
      <c r="AO78">
        <v>3</v>
      </c>
      <c r="AP78">
        <v>0</v>
      </c>
      <c r="AQ78">
        <v>0</v>
      </c>
      <c r="AR78">
        <v>7</v>
      </c>
      <c r="AS78">
        <v>11</v>
      </c>
      <c r="AT78">
        <v>37</v>
      </c>
      <c r="AU78">
        <v>-1</v>
      </c>
      <c r="AV78">
        <v>-1</v>
      </c>
      <c r="AW78">
        <v>240</v>
      </c>
      <c r="AX78">
        <v>10</v>
      </c>
      <c r="AY78">
        <v>14</v>
      </c>
      <c r="AZ78">
        <v>33</v>
      </c>
      <c r="BA78">
        <v>3</v>
      </c>
      <c r="BB78">
        <v>3</v>
      </c>
      <c r="BC78">
        <v>0</v>
      </c>
      <c r="BD78">
        <v>1</v>
      </c>
      <c r="BE78">
        <v>3</v>
      </c>
      <c r="BF78">
        <v>80</v>
      </c>
      <c r="BG78">
        <v>110</v>
      </c>
      <c r="BI78">
        <f t="shared" si="5"/>
        <v>78</v>
      </c>
      <c r="BJ78">
        <f t="shared" si="6"/>
        <v>21</v>
      </c>
    </row>
    <row r="79" spans="2:62">
      <c r="B79">
        <v>79</v>
      </c>
      <c r="C79">
        <v>23</v>
      </c>
      <c r="D79" t="s">
        <v>284</v>
      </c>
      <c r="E79" t="s">
        <v>285</v>
      </c>
      <c r="F79">
        <v>8</v>
      </c>
      <c r="G79">
        <v>0</v>
      </c>
      <c r="H79">
        <v>211</v>
      </c>
      <c r="I79">
        <v>25</v>
      </c>
      <c r="J79">
        <v>400</v>
      </c>
      <c r="K79">
        <v>600</v>
      </c>
      <c r="L79">
        <v>0</v>
      </c>
      <c r="M79">
        <v>63</v>
      </c>
      <c r="N79">
        <v>79</v>
      </c>
      <c r="O79">
        <v>70</v>
      </c>
      <c r="P79">
        <v>63</v>
      </c>
      <c r="Q79">
        <v>89</v>
      </c>
      <c r="R79">
        <v>0</v>
      </c>
      <c r="S79">
        <v>0</v>
      </c>
      <c r="T79">
        <v>24</v>
      </c>
      <c r="U79">
        <v>69</v>
      </c>
      <c r="V79">
        <v>52</v>
      </c>
      <c r="W79">
        <v>69</v>
      </c>
      <c r="X79">
        <v>0</v>
      </c>
      <c r="Y79">
        <v>0</v>
      </c>
      <c r="Z79">
        <f t="shared" si="7"/>
        <v>0</v>
      </c>
      <c r="AA79">
        <v>30</v>
      </c>
      <c r="AB79">
        <v>59</v>
      </c>
      <c r="AC79">
        <f t="shared" si="8"/>
        <v>75</v>
      </c>
      <c r="AD79">
        <v>13</v>
      </c>
      <c r="AE79">
        <v>39</v>
      </c>
      <c r="AF79">
        <f t="shared" si="9"/>
        <v>53</v>
      </c>
      <c r="AG79">
        <v>15</v>
      </c>
      <c r="AH79">
        <v>69</v>
      </c>
      <c r="AI79">
        <v>10</v>
      </c>
      <c r="AJ79">
        <v>3</v>
      </c>
      <c r="AK79">
        <v>5</v>
      </c>
      <c r="AL79">
        <v>3</v>
      </c>
      <c r="AM79">
        <v>3</v>
      </c>
      <c r="AN79">
        <v>3</v>
      </c>
      <c r="AO79">
        <v>3</v>
      </c>
      <c r="AP79">
        <v>0</v>
      </c>
      <c r="AQ79">
        <v>0</v>
      </c>
      <c r="AR79">
        <v>7</v>
      </c>
      <c r="AS79">
        <v>11</v>
      </c>
      <c r="AT79">
        <v>37</v>
      </c>
      <c r="AU79">
        <v>-1</v>
      </c>
      <c r="AV79">
        <v>-1</v>
      </c>
      <c r="AW79">
        <v>240</v>
      </c>
      <c r="AX79">
        <v>10</v>
      </c>
      <c r="AY79">
        <v>14</v>
      </c>
      <c r="AZ79">
        <v>33</v>
      </c>
      <c r="BA79">
        <v>3</v>
      </c>
      <c r="BB79">
        <v>3</v>
      </c>
      <c r="BC79">
        <v>0</v>
      </c>
      <c r="BD79">
        <v>1</v>
      </c>
      <c r="BE79">
        <v>3</v>
      </c>
      <c r="BF79">
        <v>80</v>
      </c>
      <c r="BG79">
        <v>110</v>
      </c>
      <c r="BI79">
        <f t="shared" si="5"/>
        <v>79</v>
      </c>
      <c r="BJ79">
        <f t="shared" si="6"/>
        <v>23</v>
      </c>
    </row>
    <row r="80" spans="2:62">
      <c r="B80">
        <v>80</v>
      </c>
      <c r="C80">
        <v>1</v>
      </c>
      <c r="D80" t="s">
        <v>286</v>
      </c>
      <c r="E80" t="s">
        <v>287</v>
      </c>
      <c r="F80">
        <v>9</v>
      </c>
      <c r="G80">
        <v>0</v>
      </c>
      <c r="H80">
        <v>275</v>
      </c>
      <c r="I80">
        <v>30</v>
      </c>
      <c r="J80">
        <v>800</v>
      </c>
      <c r="K80">
        <v>900</v>
      </c>
      <c r="L80">
        <v>0</v>
      </c>
      <c r="M80">
        <v>80</v>
      </c>
      <c r="N80">
        <v>94</v>
      </c>
      <c r="O80">
        <v>88</v>
      </c>
      <c r="P80">
        <v>82</v>
      </c>
      <c r="Q80">
        <v>99</v>
      </c>
      <c r="R80">
        <v>0</v>
      </c>
      <c r="S80">
        <v>0</v>
      </c>
      <c r="T80">
        <v>31</v>
      </c>
      <c r="U80">
        <v>89</v>
      </c>
      <c r="V80">
        <v>75</v>
      </c>
      <c r="W80">
        <v>89</v>
      </c>
      <c r="X80">
        <v>0</v>
      </c>
      <c r="Y80">
        <v>0</v>
      </c>
      <c r="Z80">
        <f t="shared" si="7"/>
        <v>0</v>
      </c>
      <c r="AA80">
        <v>24</v>
      </c>
      <c r="AB80">
        <v>49</v>
      </c>
      <c r="AC80">
        <f t="shared" si="8"/>
        <v>63</v>
      </c>
      <c r="AD80">
        <v>12</v>
      </c>
      <c r="AE80">
        <v>39</v>
      </c>
      <c r="AF80">
        <f t="shared" si="9"/>
        <v>54</v>
      </c>
      <c r="AG80">
        <v>20</v>
      </c>
      <c r="AH80">
        <v>79</v>
      </c>
      <c r="AI80">
        <v>5</v>
      </c>
      <c r="AJ80">
        <v>3</v>
      </c>
      <c r="AK80">
        <v>7</v>
      </c>
      <c r="AL80">
        <v>4</v>
      </c>
      <c r="AM80">
        <v>3</v>
      </c>
      <c r="AN80">
        <v>3</v>
      </c>
      <c r="AO80">
        <v>3</v>
      </c>
      <c r="AP80">
        <v>3</v>
      </c>
      <c r="AQ80">
        <v>0</v>
      </c>
      <c r="AR80">
        <v>8</v>
      </c>
      <c r="AS80">
        <v>4</v>
      </c>
      <c r="AT80">
        <v>25</v>
      </c>
      <c r="AU80">
        <v>-1</v>
      </c>
      <c r="AV80">
        <v>-1</v>
      </c>
      <c r="AW80">
        <v>300</v>
      </c>
      <c r="AX80">
        <v>10</v>
      </c>
      <c r="AY80">
        <v>20</v>
      </c>
      <c r="AZ80">
        <v>40</v>
      </c>
      <c r="BA80">
        <v>3</v>
      </c>
      <c r="BB80">
        <v>5</v>
      </c>
      <c r="BC80">
        <v>0</v>
      </c>
      <c r="BD80">
        <v>1</v>
      </c>
      <c r="BE80">
        <v>4</v>
      </c>
      <c r="BF80">
        <v>100</v>
      </c>
      <c r="BG80">
        <v>130</v>
      </c>
      <c r="BI80">
        <f t="shared" si="5"/>
        <v>80</v>
      </c>
      <c r="BJ80">
        <f t="shared" si="6"/>
        <v>1</v>
      </c>
    </row>
    <row r="81" spans="2:62">
      <c r="B81">
        <v>81</v>
      </c>
      <c r="C81">
        <v>2</v>
      </c>
      <c r="D81" t="s">
        <v>288</v>
      </c>
      <c r="E81" t="s">
        <v>289</v>
      </c>
      <c r="F81">
        <v>9</v>
      </c>
      <c r="G81">
        <v>0</v>
      </c>
      <c r="H81">
        <v>276</v>
      </c>
      <c r="I81">
        <v>30</v>
      </c>
      <c r="J81">
        <v>800</v>
      </c>
      <c r="K81">
        <v>900</v>
      </c>
      <c r="L81">
        <v>0</v>
      </c>
      <c r="M81">
        <v>80</v>
      </c>
      <c r="N81">
        <v>94</v>
      </c>
      <c r="O81">
        <v>88</v>
      </c>
      <c r="P81">
        <v>82</v>
      </c>
      <c r="Q81">
        <v>99</v>
      </c>
      <c r="R81">
        <v>0</v>
      </c>
      <c r="S81">
        <v>0</v>
      </c>
      <c r="T81">
        <v>31</v>
      </c>
      <c r="U81">
        <v>89</v>
      </c>
      <c r="V81">
        <v>75</v>
      </c>
      <c r="W81">
        <v>89</v>
      </c>
      <c r="X81">
        <v>0</v>
      </c>
      <c r="Y81">
        <v>0</v>
      </c>
      <c r="Z81">
        <f t="shared" si="7"/>
        <v>0</v>
      </c>
      <c r="AA81">
        <v>24</v>
      </c>
      <c r="AB81">
        <v>49</v>
      </c>
      <c r="AC81">
        <f t="shared" si="8"/>
        <v>63</v>
      </c>
      <c r="AD81">
        <v>12</v>
      </c>
      <c r="AE81">
        <v>39</v>
      </c>
      <c r="AF81">
        <f t="shared" si="9"/>
        <v>54</v>
      </c>
      <c r="AG81">
        <v>3</v>
      </c>
      <c r="AH81">
        <v>39</v>
      </c>
      <c r="AI81">
        <v>5</v>
      </c>
      <c r="AJ81">
        <v>3</v>
      </c>
      <c r="AK81">
        <v>7</v>
      </c>
      <c r="AL81">
        <v>4</v>
      </c>
      <c r="AM81">
        <v>3</v>
      </c>
      <c r="AN81">
        <v>3</v>
      </c>
      <c r="AO81">
        <v>3</v>
      </c>
      <c r="AP81">
        <v>3</v>
      </c>
      <c r="AQ81">
        <v>0</v>
      </c>
      <c r="AR81">
        <v>8</v>
      </c>
      <c r="AS81">
        <v>4</v>
      </c>
      <c r="AT81">
        <v>25</v>
      </c>
      <c r="AU81">
        <v>-1</v>
      </c>
      <c r="AV81">
        <v>-1</v>
      </c>
      <c r="AW81">
        <v>300</v>
      </c>
      <c r="AX81">
        <v>10</v>
      </c>
      <c r="AY81">
        <v>20</v>
      </c>
      <c r="AZ81">
        <v>40</v>
      </c>
      <c r="BA81">
        <v>3</v>
      </c>
      <c r="BB81">
        <v>5</v>
      </c>
      <c r="BC81">
        <v>0</v>
      </c>
      <c r="BD81">
        <v>1</v>
      </c>
      <c r="BE81">
        <v>4</v>
      </c>
      <c r="BF81">
        <v>100</v>
      </c>
      <c r="BG81">
        <v>130</v>
      </c>
      <c r="BI81">
        <f t="shared" si="5"/>
        <v>81</v>
      </c>
      <c r="BJ81">
        <f t="shared" si="6"/>
        <v>2</v>
      </c>
    </row>
    <row r="82" spans="2:62">
      <c r="B82">
        <v>82</v>
      </c>
      <c r="C82">
        <v>102</v>
      </c>
      <c r="D82" t="s">
        <v>290</v>
      </c>
      <c r="E82" t="s">
        <v>281</v>
      </c>
      <c r="F82">
        <v>10</v>
      </c>
      <c r="G82">
        <v>77</v>
      </c>
      <c r="H82">
        <v>0</v>
      </c>
      <c r="I82">
        <v>0</v>
      </c>
      <c r="J82">
        <v>0</v>
      </c>
      <c r="K82">
        <v>0</v>
      </c>
      <c r="L82">
        <v>0</v>
      </c>
      <c r="M82">
        <v>77</v>
      </c>
      <c r="N82">
        <v>89</v>
      </c>
      <c r="O82">
        <v>85</v>
      </c>
      <c r="P82">
        <v>63</v>
      </c>
      <c r="Q82">
        <v>83</v>
      </c>
      <c r="R82">
        <v>0</v>
      </c>
      <c r="S82">
        <v>0</v>
      </c>
      <c r="T82">
        <v>45</v>
      </c>
      <c r="U82">
        <v>92</v>
      </c>
      <c r="V82">
        <v>74</v>
      </c>
      <c r="W82">
        <v>92</v>
      </c>
      <c r="X82">
        <v>0</v>
      </c>
      <c r="Y82">
        <v>0</v>
      </c>
      <c r="Z82">
        <f t="shared" si="7"/>
        <v>0</v>
      </c>
      <c r="AA82">
        <v>36</v>
      </c>
      <c r="AB82">
        <v>77</v>
      </c>
      <c r="AC82">
        <f t="shared" si="8"/>
        <v>100</v>
      </c>
      <c r="AD82">
        <v>20</v>
      </c>
      <c r="AE82">
        <v>60</v>
      </c>
      <c r="AF82">
        <f t="shared" si="9"/>
        <v>82</v>
      </c>
      <c r="AG82">
        <v>30</v>
      </c>
      <c r="AH82">
        <v>79</v>
      </c>
      <c r="AI82">
        <v>5</v>
      </c>
      <c r="AJ82">
        <v>3</v>
      </c>
      <c r="AK82">
        <v>6</v>
      </c>
      <c r="AL82">
        <v>4</v>
      </c>
      <c r="AM82">
        <v>11</v>
      </c>
      <c r="AN82">
        <v>11</v>
      </c>
      <c r="AO82">
        <v>11</v>
      </c>
      <c r="AP82">
        <v>14</v>
      </c>
      <c r="AQ82">
        <v>0</v>
      </c>
      <c r="AR82">
        <v>7</v>
      </c>
      <c r="AS82">
        <v>26</v>
      </c>
      <c r="AT82">
        <v>-1</v>
      </c>
      <c r="AU82">
        <v>-1</v>
      </c>
      <c r="AV82">
        <v>-1</v>
      </c>
      <c r="AW82">
        <v>270</v>
      </c>
      <c r="AX82">
        <v>10</v>
      </c>
      <c r="AY82">
        <v>15</v>
      </c>
      <c r="AZ82">
        <v>36</v>
      </c>
      <c r="BA82">
        <v>3</v>
      </c>
      <c r="BB82">
        <v>4</v>
      </c>
      <c r="BC82">
        <v>0</v>
      </c>
      <c r="BD82">
        <v>3</v>
      </c>
      <c r="BE82">
        <v>4</v>
      </c>
      <c r="BF82">
        <v>95</v>
      </c>
      <c r="BG82">
        <v>105</v>
      </c>
      <c r="BI82">
        <f t="shared" si="5"/>
        <v>82</v>
      </c>
      <c r="BJ82">
        <f t="shared" si="6"/>
        <v>102</v>
      </c>
    </row>
    <row r="83" spans="2:62">
      <c r="B83">
        <v>83</v>
      </c>
      <c r="C83">
        <v>6</v>
      </c>
      <c r="D83" t="s">
        <v>291</v>
      </c>
      <c r="E83" t="s">
        <v>292</v>
      </c>
      <c r="F83">
        <v>11</v>
      </c>
      <c r="G83">
        <v>0</v>
      </c>
      <c r="H83">
        <v>277</v>
      </c>
      <c r="I83">
        <v>30</v>
      </c>
      <c r="J83">
        <v>700</v>
      </c>
      <c r="K83">
        <v>300</v>
      </c>
      <c r="L83">
        <v>0</v>
      </c>
      <c r="M83">
        <v>69</v>
      </c>
      <c r="N83">
        <v>79</v>
      </c>
      <c r="O83">
        <v>76</v>
      </c>
      <c r="P83">
        <v>0</v>
      </c>
      <c r="Q83">
        <v>39</v>
      </c>
      <c r="R83">
        <v>0</v>
      </c>
      <c r="S83">
        <v>0</v>
      </c>
      <c r="T83">
        <v>32</v>
      </c>
      <c r="U83">
        <v>69</v>
      </c>
      <c r="V83">
        <v>28</v>
      </c>
      <c r="W83">
        <v>54</v>
      </c>
      <c r="X83">
        <v>0</v>
      </c>
      <c r="Y83">
        <v>0</v>
      </c>
      <c r="Z83">
        <f t="shared" si="7"/>
        <v>0</v>
      </c>
      <c r="AA83">
        <v>28</v>
      </c>
      <c r="AB83">
        <v>49</v>
      </c>
      <c r="AC83">
        <f t="shared" si="8"/>
        <v>60</v>
      </c>
      <c r="AD83">
        <v>44</v>
      </c>
      <c r="AE83">
        <v>69</v>
      </c>
      <c r="AF83">
        <f t="shared" si="9"/>
        <v>83</v>
      </c>
      <c r="AG83">
        <v>12</v>
      </c>
      <c r="AH83">
        <v>49</v>
      </c>
      <c r="AI83">
        <v>10</v>
      </c>
      <c r="AJ83">
        <v>1</v>
      </c>
      <c r="AK83">
        <v>6</v>
      </c>
      <c r="AL83">
        <v>4</v>
      </c>
      <c r="AM83">
        <v>18</v>
      </c>
      <c r="AN83">
        <v>18</v>
      </c>
      <c r="AO83">
        <v>27</v>
      </c>
      <c r="AP83">
        <v>10</v>
      </c>
      <c r="AQ83">
        <v>0</v>
      </c>
      <c r="AR83">
        <v>20</v>
      </c>
      <c r="AS83">
        <v>23</v>
      </c>
      <c r="AT83">
        <v>16</v>
      </c>
      <c r="AU83">
        <v>-1</v>
      </c>
      <c r="AV83">
        <v>-1</v>
      </c>
      <c r="AW83">
        <v>270</v>
      </c>
      <c r="AX83">
        <v>8</v>
      </c>
      <c r="AY83">
        <v>12</v>
      </c>
      <c r="AZ83">
        <v>30</v>
      </c>
      <c r="BA83">
        <v>7</v>
      </c>
      <c r="BB83">
        <v>0</v>
      </c>
      <c r="BC83">
        <v>0</v>
      </c>
      <c r="BD83">
        <v>5</v>
      </c>
      <c r="BE83">
        <v>3</v>
      </c>
      <c r="BF83">
        <v>60</v>
      </c>
      <c r="BG83">
        <v>55</v>
      </c>
      <c r="BI83">
        <f t="shared" si="5"/>
        <v>83</v>
      </c>
      <c r="BJ83">
        <f t="shared" si="6"/>
        <v>6</v>
      </c>
    </row>
    <row r="84" spans="2:62">
      <c r="B84">
        <v>84</v>
      </c>
      <c r="C84">
        <v>7</v>
      </c>
      <c r="D84" t="s">
        <v>293</v>
      </c>
      <c r="E84" t="s">
        <v>294</v>
      </c>
      <c r="F84">
        <v>11</v>
      </c>
      <c r="G84">
        <v>0</v>
      </c>
      <c r="H84">
        <v>278</v>
      </c>
      <c r="I84">
        <v>30</v>
      </c>
      <c r="J84">
        <v>750</v>
      </c>
      <c r="K84">
        <v>300</v>
      </c>
      <c r="L84">
        <v>0</v>
      </c>
      <c r="M84">
        <v>71</v>
      </c>
      <c r="N84">
        <v>89</v>
      </c>
      <c r="O84">
        <v>79</v>
      </c>
      <c r="P84">
        <v>0</v>
      </c>
      <c r="Q84">
        <v>39</v>
      </c>
      <c r="R84">
        <v>0</v>
      </c>
      <c r="S84">
        <v>0</v>
      </c>
      <c r="T84">
        <v>28</v>
      </c>
      <c r="U84">
        <v>69</v>
      </c>
      <c r="V84">
        <v>29</v>
      </c>
      <c r="W84">
        <v>59</v>
      </c>
      <c r="X84">
        <v>0</v>
      </c>
      <c r="Y84">
        <v>0</v>
      </c>
      <c r="Z84">
        <f t="shared" si="7"/>
        <v>0</v>
      </c>
      <c r="AA84">
        <v>27</v>
      </c>
      <c r="AB84">
        <v>49</v>
      </c>
      <c r="AC84">
        <f t="shared" si="8"/>
        <v>61</v>
      </c>
      <c r="AD84">
        <v>40</v>
      </c>
      <c r="AE84">
        <v>69</v>
      </c>
      <c r="AF84">
        <f t="shared" si="9"/>
        <v>85</v>
      </c>
      <c r="AG84">
        <v>10</v>
      </c>
      <c r="AH84">
        <v>49</v>
      </c>
      <c r="AI84">
        <v>10</v>
      </c>
      <c r="AJ84">
        <v>1</v>
      </c>
      <c r="AK84">
        <v>5</v>
      </c>
      <c r="AL84">
        <v>4</v>
      </c>
      <c r="AM84">
        <v>18</v>
      </c>
      <c r="AN84">
        <v>18</v>
      </c>
      <c r="AO84">
        <v>45</v>
      </c>
      <c r="AP84">
        <v>12</v>
      </c>
      <c r="AQ84">
        <v>0</v>
      </c>
      <c r="AR84">
        <v>20</v>
      </c>
      <c r="AS84">
        <v>23</v>
      </c>
      <c r="AT84">
        <v>16</v>
      </c>
      <c r="AU84">
        <v>-1</v>
      </c>
      <c r="AV84">
        <v>-1</v>
      </c>
      <c r="AW84">
        <v>260</v>
      </c>
      <c r="AX84">
        <v>8</v>
      </c>
      <c r="AY84">
        <v>14</v>
      </c>
      <c r="AZ84">
        <v>32</v>
      </c>
      <c r="BA84">
        <v>9</v>
      </c>
      <c r="BB84">
        <v>0</v>
      </c>
      <c r="BC84">
        <v>0</v>
      </c>
      <c r="BD84">
        <v>5</v>
      </c>
      <c r="BE84">
        <v>3</v>
      </c>
      <c r="BF84">
        <v>60</v>
      </c>
      <c r="BG84">
        <v>55</v>
      </c>
      <c r="BI84">
        <f t="shared" si="5"/>
        <v>84</v>
      </c>
      <c r="BJ84">
        <f t="shared" si="6"/>
        <v>7</v>
      </c>
    </row>
    <row r="85" spans="2:62">
      <c r="B85">
        <v>85</v>
      </c>
      <c r="C85">
        <v>24</v>
      </c>
      <c r="D85" t="s">
        <v>295</v>
      </c>
      <c r="E85" t="s">
        <v>296</v>
      </c>
      <c r="F85">
        <v>8</v>
      </c>
      <c r="G85">
        <v>0</v>
      </c>
      <c r="H85">
        <v>212</v>
      </c>
      <c r="I85">
        <v>25</v>
      </c>
      <c r="J85">
        <v>400</v>
      </c>
      <c r="K85">
        <v>600</v>
      </c>
      <c r="L85">
        <v>0</v>
      </c>
      <c r="M85">
        <v>63</v>
      </c>
      <c r="N85">
        <v>79</v>
      </c>
      <c r="O85">
        <v>70</v>
      </c>
      <c r="P85">
        <v>63</v>
      </c>
      <c r="Q85">
        <v>89</v>
      </c>
      <c r="R85">
        <v>0</v>
      </c>
      <c r="S85">
        <v>0</v>
      </c>
      <c r="T85">
        <v>24</v>
      </c>
      <c r="U85">
        <v>69</v>
      </c>
      <c r="V85">
        <v>52</v>
      </c>
      <c r="W85">
        <v>69</v>
      </c>
      <c r="X85">
        <v>0</v>
      </c>
      <c r="Y85">
        <v>0</v>
      </c>
      <c r="Z85">
        <f t="shared" si="7"/>
        <v>0</v>
      </c>
      <c r="AA85">
        <v>30</v>
      </c>
      <c r="AB85">
        <v>59</v>
      </c>
      <c r="AC85">
        <f t="shared" si="8"/>
        <v>75</v>
      </c>
      <c r="AD85">
        <v>13</v>
      </c>
      <c r="AE85">
        <v>39</v>
      </c>
      <c r="AF85">
        <f t="shared" si="9"/>
        <v>53</v>
      </c>
      <c r="AG85">
        <v>10</v>
      </c>
      <c r="AH85">
        <v>49</v>
      </c>
      <c r="AI85">
        <v>10</v>
      </c>
      <c r="AJ85">
        <v>3</v>
      </c>
      <c r="AK85">
        <v>5</v>
      </c>
      <c r="AL85">
        <v>3</v>
      </c>
      <c r="AM85">
        <v>3</v>
      </c>
      <c r="AN85">
        <v>3</v>
      </c>
      <c r="AO85">
        <v>3</v>
      </c>
      <c r="AP85">
        <v>0</v>
      </c>
      <c r="AQ85">
        <v>0</v>
      </c>
      <c r="AR85">
        <v>7</v>
      </c>
      <c r="AS85">
        <v>11</v>
      </c>
      <c r="AT85">
        <v>37</v>
      </c>
      <c r="AU85">
        <v>-1</v>
      </c>
      <c r="AV85">
        <v>-1</v>
      </c>
      <c r="AW85">
        <v>240</v>
      </c>
      <c r="AX85">
        <v>10</v>
      </c>
      <c r="AY85">
        <v>14</v>
      </c>
      <c r="AZ85">
        <v>33</v>
      </c>
      <c r="BA85">
        <v>3</v>
      </c>
      <c r="BB85">
        <v>3</v>
      </c>
      <c r="BC85">
        <v>0</v>
      </c>
      <c r="BD85">
        <v>1</v>
      </c>
      <c r="BE85">
        <v>3</v>
      </c>
      <c r="BF85">
        <v>80</v>
      </c>
      <c r="BG85">
        <v>110</v>
      </c>
      <c r="BI85">
        <f t="shared" si="5"/>
        <v>85</v>
      </c>
      <c r="BJ85">
        <f t="shared" si="6"/>
        <v>24</v>
      </c>
    </row>
    <row r="86" spans="2:62">
      <c r="B86">
        <v>86</v>
      </c>
      <c r="C86">
        <v>22</v>
      </c>
      <c r="D86" t="s">
        <v>297</v>
      </c>
      <c r="E86" t="s">
        <v>298</v>
      </c>
      <c r="F86">
        <v>8</v>
      </c>
      <c r="G86">
        <v>0</v>
      </c>
      <c r="H86">
        <v>210</v>
      </c>
      <c r="I86">
        <v>25</v>
      </c>
      <c r="J86">
        <v>400</v>
      </c>
      <c r="K86">
        <v>600</v>
      </c>
      <c r="L86">
        <v>0</v>
      </c>
      <c r="M86">
        <v>63</v>
      </c>
      <c r="N86">
        <v>79</v>
      </c>
      <c r="O86">
        <v>70</v>
      </c>
      <c r="P86">
        <v>63</v>
      </c>
      <c r="Q86">
        <v>89</v>
      </c>
      <c r="R86">
        <v>0</v>
      </c>
      <c r="S86">
        <v>0</v>
      </c>
      <c r="T86">
        <v>24</v>
      </c>
      <c r="U86">
        <v>69</v>
      </c>
      <c r="V86">
        <v>52</v>
      </c>
      <c r="W86">
        <v>69</v>
      </c>
      <c r="X86">
        <v>0</v>
      </c>
      <c r="Y86">
        <v>0</v>
      </c>
      <c r="Z86">
        <f t="shared" si="7"/>
        <v>0</v>
      </c>
      <c r="AA86">
        <v>30</v>
      </c>
      <c r="AB86">
        <v>59</v>
      </c>
      <c r="AC86">
        <f t="shared" si="8"/>
        <v>75</v>
      </c>
      <c r="AD86">
        <v>13</v>
      </c>
      <c r="AE86">
        <v>39</v>
      </c>
      <c r="AF86">
        <f t="shared" si="9"/>
        <v>53</v>
      </c>
      <c r="AG86">
        <v>10</v>
      </c>
      <c r="AH86">
        <v>49</v>
      </c>
      <c r="AI86">
        <v>10</v>
      </c>
      <c r="AJ86">
        <v>3</v>
      </c>
      <c r="AK86">
        <v>5</v>
      </c>
      <c r="AL86">
        <v>3</v>
      </c>
      <c r="AM86">
        <v>3</v>
      </c>
      <c r="AN86">
        <v>3</v>
      </c>
      <c r="AO86">
        <v>3</v>
      </c>
      <c r="AP86">
        <v>0</v>
      </c>
      <c r="AQ86">
        <v>0</v>
      </c>
      <c r="AR86">
        <v>7</v>
      </c>
      <c r="AS86">
        <v>11</v>
      </c>
      <c r="AT86">
        <v>37</v>
      </c>
      <c r="AU86">
        <v>-1</v>
      </c>
      <c r="AV86">
        <v>-1</v>
      </c>
      <c r="AW86">
        <v>240</v>
      </c>
      <c r="AX86">
        <v>10</v>
      </c>
      <c r="AY86">
        <v>14</v>
      </c>
      <c r="AZ86">
        <v>33</v>
      </c>
      <c r="BA86">
        <v>3</v>
      </c>
      <c r="BB86">
        <v>3</v>
      </c>
      <c r="BC86">
        <v>0</v>
      </c>
      <c r="BD86">
        <v>1</v>
      </c>
      <c r="BE86">
        <v>3</v>
      </c>
      <c r="BF86">
        <v>80</v>
      </c>
      <c r="BG86">
        <v>110</v>
      </c>
      <c r="BI86">
        <f t="shared" si="5"/>
        <v>86</v>
      </c>
      <c r="BJ86">
        <f t="shared" si="6"/>
        <v>22</v>
      </c>
    </row>
    <row r="87" spans="2:62">
      <c r="B87">
        <v>87</v>
      </c>
      <c r="C87">
        <v>4</v>
      </c>
      <c r="D87" t="s">
        <v>299</v>
      </c>
      <c r="E87" t="s">
        <v>300</v>
      </c>
      <c r="F87">
        <v>9</v>
      </c>
      <c r="G87">
        <v>0</v>
      </c>
      <c r="H87">
        <v>88</v>
      </c>
      <c r="I87">
        <v>10</v>
      </c>
      <c r="J87">
        <v>500</v>
      </c>
      <c r="K87">
        <v>150</v>
      </c>
      <c r="L87">
        <v>0</v>
      </c>
      <c r="M87">
        <v>74</v>
      </c>
      <c r="N87">
        <v>89</v>
      </c>
      <c r="O87">
        <v>82</v>
      </c>
      <c r="P87">
        <v>74</v>
      </c>
      <c r="Q87">
        <v>94</v>
      </c>
      <c r="R87">
        <v>0</v>
      </c>
      <c r="S87">
        <v>0</v>
      </c>
      <c r="T87">
        <v>28</v>
      </c>
      <c r="U87">
        <v>79</v>
      </c>
      <c r="V87">
        <v>70</v>
      </c>
      <c r="W87">
        <v>89</v>
      </c>
      <c r="X87">
        <v>0</v>
      </c>
      <c r="Y87">
        <v>0</v>
      </c>
      <c r="Z87">
        <f t="shared" si="7"/>
        <v>0</v>
      </c>
      <c r="AA87">
        <v>22</v>
      </c>
      <c r="AB87">
        <v>49</v>
      </c>
      <c r="AC87">
        <f t="shared" si="8"/>
        <v>64</v>
      </c>
      <c r="AD87">
        <v>10</v>
      </c>
      <c r="AE87">
        <v>36</v>
      </c>
      <c r="AF87">
        <f t="shared" si="9"/>
        <v>50</v>
      </c>
      <c r="AG87">
        <v>15</v>
      </c>
      <c r="AH87">
        <v>69</v>
      </c>
      <c r="AI87">
        <v>5</v>
      </c>
      <c r="AJ87">
        <v>3</v>
      </c>
      <c r="AK87">
        <v>5</v>
      </c>
      <c r="AL87">
        <v>4</v>
      </c>
      <c r="AM87">
        <v>3</v>
      </c>
      <c r="AN87">
        <v>3</v>
      </c>
      <c r="AO87">
        <v>3</v>
      </c>
      <c r="AP87">
        <v>3</v>
      </c>
      <c r="AQ87">
        <v>0</v>
      </c>
      <c r="AR87">
        <v>7</v>
      </c>
      <c r="AS87">
        <v>4</v>
      </c>
      <c r="AT87">
        <v>25</v>
      </c>
      <c r="AU87">
        <v>-1</v>
      </c>
      <c r="AV87">
        <v>-1</v>
      </c>
      <c r="AW87">
        <v>270</v>
      </c>
      <c r="AX87">
        <v>9</v>
      </c>
      <c r="AY87">
        <v>18</v>
      </c>
      <c r="AZ87">
        <v>37</v>
      </c>
      <c r="BA87">
        <v>3</v>
      </c>
      <c r="BB87">
        <v>4</v>
      </c>
      <c r="BC87">
        <v>0</v>
      </c>
      <c r="BD87">
        <v>1</v>
      </c>
      <c r="BE87">
        <v>4</v>
      </c>
      <c r="BF87">
        <v>85</v>
      </c>
      <c r="BG87">
        <v>120</v>
      </c>
      <c r="BI87">
        <f t="shared" si="5"/>
        <v>87</v>
      </c>
      <c r="BJ87">
        <f t="shared" si="6"/>
        <v>4</v>
      </c>
    </row>
    <row r="88" spans="2:62">
      <c r="B88">
        <v>88</v>
      </c>
      <c r="C88">
        <v>103</v>
      </c>
      <c r="D88" t="s">
        <v>301</v>
      </c>
      <c r="E88" t="s">
        <v>300</v>
      </c>
      <c r="F88">
        <v>10</v>
      </c>
      <c r="G88">
        <v>87</v>
      </c>
      <c r="H88">
        <v>0</v>
      </c>
      <c r="I88">
        <v>0</v>
      </c>
      <c r="J88">
        <v>0</v>
      </c>
      <c r="K88">
        <v>0</v>
      </c>
      <c r="L88">
        <v>0</v>
      </c>
      <c r="M88">
        <v>77</v>
      </c>
      <c r="N88">
        <v>89</v>
      </c>
      <c r="O88">
        <v>85</v>
      </c>
      <c r="P88">
        <v>63</v>
      </c>
      <c r="Q88">
        <v>83</v>
      </c>
      <c r="R88">
        <v>0</v>
      </c>
      <c r="S88">
        <v>0</v>
      </c>
      <c r="T88">
        <v>45</v>
      </c>
      <c r="U88">
        <v>92</v>
      </c>
      <c r="V88">
        <v>74</v>
      </c>
      <c r="W88">
        <v>92</v>
      </c>
      <c r="X88">
        <v>0</v>
      </c>
      <c r="Y88">
        <v>0</v>
      </c>
      <c r="Z88">
        <f t="shared" si="7"/>
        <v>0</v>
      </c>
      <c r="AA88">
        <v>36</v>
      </c>
      <c r="AB88">
        <v>77</v>
      </c>
      <c r="AC88">
        <f t="shared" si="8"/>
        <v>100</v>
      </c>
      <c r="AD88">
        <v>20</v>
      </c>
      <c r="AE88">
        <v>60</v>
      </c>
      <c r="AF88">
        <f t="shared" si="9"/>
        <v>82</v>
      </c>
      <c r="AG88">
        <v>30</v>
      </c>
      <c r="AH88">
        <v>79</v>
      </c>
      <c r="AI88">
        <v>5</v>
      </c>
      <c r="AJ88">
        <v>3</v>
      </c>
      <c r="AK88">
        <v>6</v>
      </c>
      <c r="AL88">
        <v>4</v>
      </c>
      <c r="AM88">
        <v>11</v>
      </c>
      <c r="AN88">
        <v>11</v>
      </c>
      <c r="AO88">
        <v>11</v>
      </c>
      <c r="AP88">
        <v>14</v>
      </c>
      <c r="AQ88">
        <v>0</v>
      </c>
      <c r="AR88">
        <v>7</v>
      </c>
      <c r="AS88">
        <v>26</v>
      </c>
      <c r="AT88">
        <v>-1</v>
      </c>
      <c r="AU88">
        <v>-1</v>
      </c>
      <c r="AV88">
        <v>-1</v>
      </c>
      <c r="AW88">
        <v>270</v>
      </c>
      <c r="AX88">
        <v>10</v>
      </c>
      <c r="AY88">
        <v>15</v>
      </c>
      <c r="AZ88">
        <v>36</v>
      </c>
      <c r="BA88">
        <v>3</v>
      </c>
      <c r="BB88">
        <v>4</v>
      </c>
      <c r="BC88">
        <v>0</v>
      </c>
      <c r="BD88">
        <v>3</v>
      </c>
      <c r="BE88">
        <v>4</v>
      </c>
      <c r="BF88">
        <v>95</v>
      </c>
      <c r="BG88">
        <v>105</v>
      </c>
      <c r="BI88">
        <f t="shared" si="5"/>
        <v>88</v>
      </c>
      <c r="BJ88">
        <f t="shared" si="6"/>
        <v>103</v>
      </c>
    </row>
    <row r="89" spans="2:62">
      <c r="B89">
        <v>89</v>
      </c>
      <c r="C89">
        <v>25</v>
      </c>
      <c r="D89" t="s">
        <v>302</v>
      </c>
      <c r="E89" t="s">
        <v>303</v>
      </c>
      <c r="F89">
        <v>7</v>
      </c>
      <c r="G89">
        <v>0</v>
      </c>
      <c r="H89">
        <v>285</v>
      </c>
      <c r="I89">
        <v>25</v>
      </c>
      <c r="J89">
        <v>350</v>
      </c>
      <c r="K89">
        <v>150</v>
      </c>
      <c r="L89">
        <v>0</v>
      </c>
      <c r="M89">
        <v>30</v>
      </c>
      <c r="N89">
        <v>49</v>
      </c>
      <c r="O89">
        <v>35</v>
      </c>
      <c r="P89">
        <v>0</v>
      </c>
      <c r="Q89">
        <v>19</v>
      </c>
      <c r="R89">
        <v>0</v>
      </c>
      <c r="S89">
        <v>0</v>
      </c>
      <c r="T89">
        <v>10</v>
      </c>
      <c r="U89">
        <v>29</v>
      </c>
      <c r="V89">
        <v>15</v>
      </c>
      <c r="W89">
        <v>39</v>
      </c>
      <c r="X89">
        <v>0</v>
      </c>
      <c r="Y89">
        <v>0</v>
      </c>
      <c r="Z89">
        <f t="shared" si="7"/>
        <v>0</v>
      </c>
      <c r="AA89">
        <v>24</v>
      </c>
      <c r="AB89">
        <v>39</v>
      </c>
      <c r="AC89">
        <f t="shared" si="8"/>
        <v>47</v>
      </c>
      <c r="AD89">
        <v>32</v>
      </c>
      <c r="AE89">
        <v>69</v>
      </c>
      <c r="AF89">
        <f t="shared" si="9"/>
        <v>89</v>
      </c>
      <c r="AG89">
        <v>20</v>
      </c>
      <c r="AH89">
        <v>69</v>
      </c>
      <c r="AI89">
        <v>5</v>
      </c>
      <c r="AJ89">
        <v>1</v>
      </c>
      <c r="AK89">
        <v>3</v>
      </c>
      <c r="AL89">
        <v>2</v>
      </c>
      <c r="AM89">
        <v>8</v>
      </c>
      <c r="AN89">
        <v>11</v>
      </c>
      <c r="AO89">
        <v>0</v>
      </c>
      <c r="AP89">
        <v>0</v>
      </c>
      <c r="AQ89">
        <v>0</v>
      </c>
      <c r="AR89">
        <v>23</v>
      </c>
      <c r="AS89">
        <v>-1</v>
      </c>
      <c r="AT89">
        <v>-1</v>
      </c>
      <c r="AU89">
        <v>-1</v>
      </c>
      <c r="AV89">
        <v>-1</v>
      </c>
      <c r="AW89">
        <v>120</v>
      </c>
      <c r="AX89">
        <v>2</v>
      </c>
      <c r="AY89">
        <v>1</v>
      </c>
      <c r="AZ89">
        <v>12</v>
      </c>
      <c r="BA89">
        <v>2</v>
      </c>
      <c r="BB89">
        <v>0</v>
      </c>
      <c r="BC89">
        <v>0</v>
      </c>
      <c r="BD89">
        <v>1</v>
      </c>
      <c r="BE89">
        <v>2</v>
      </c>
      <c r="BF89">
        <v>25</v>
      </c>
      <c r="BG89">
        <v>25</v>
      </c>
      <c r="BI89">
        <f t="shared" si="5"/>
        <v>89</v>
      </c>
      <c r="BJ89">
        <f t="shared" si="6"/>
        <v>25</v>
      </c>
    </row>
    <row r="90" spans="2:62">
      <c r="B90">
        <v>90</v>
      </c>
      <c r="C90">
        <v>8</v>
      </c>
      <c r="D90" t="s">
        <v>304</v>
      </c>
      <c r="E90" t="s">
        <v>305</v>
      </c>
      <c r="F90">
        <v>11</v>
      </c>
      <c r="G90">
        <v>0</v>
      </c>
      <c r="H90">
        <v>279</v>
      </c>
      <c r="I90">
        <v>30</v>
      </c>
      <c r="J90">
        <v>650</v>
      </c>
      <c r="K90">
        <v>300</v>
      </c>
      <c r="L90">
        <v>0</v>
      </c>
      <c r="M90">
        <v>50</v>
      </c>
      <c r="N90">
        <v>79</v>
      </c>
      <c r="O90">
        <v>57</v>
      </c>
      <c r="P90">
        <v>0</v>
      </c>
      <c r="Q90">
        <v>29</v>
      </c>
      <c r="R90">
        <v>0</v>
      </c>
      <c r="S90">
        <v>0</v>
      </c>
      <c r="T90">
        <v>26</v>
      </c>
      <c r="U90">
        <v>69</v>
      </c>
      <c r="V90">
        <v>27</v>
      </c>
      <c r="W90">
        <v>49</v>
      </c>
      <c r="X90">
        <v>0</v>
      </c>
      <c r="Y90">
        <v>0</v>
      </c>
      <c r="Z90">
        <f t="shared" si="7"/>
        <v>0</v>
      </c>
      <c r="AA90">
        <v>33</v>
      </c>
      <c r="AB90">
        <v>59</v>
      </c>
      <c r="AC90">
        <f t="shared" si="8"/>
        <v>73</v>
      </c>
      <c r="AD90">
        <v>42</v>
      </c>
      <c r="AE90">
        <v>69</v>
      </c>
      <c r="AF90">
        <f t="shared" si="9"/>
        <v>84</v>
      </c>
      <c r="AG90">
        <v>10</v>
      </c>
      <c r="AH90">
        <v>49</v>
      </c>
      <c r="AI90">
        <v>10</v>
      </c>
      <c r="AJ90">
        <v>1</v>
      </c>
      <c r="AK90">
        <v>5</v>
      </c>
      <c r="AL90">
        <v>4</v>
      </c>
      <c r="AM90">
        <v>12</v>
      </c>
      <c r="AN90">
        <v>27</v>
      </c>
      <c r="AO90">
        <v>18</v>
      </c>
      <c r="AP90">
        <v>7</v>
      </c>
      <c r="AQ90">
        <v>0</v>
      </c>
      <c r="AR90">
        <v>20</v>
      </c>
      <c r="AS90">
        <v>23</v>
      </c>
      <c r="AT90">
        <v>16</v>
      </c>
      <c r="AU90">
        <v>-1</v>
      </c>
      <c r="AV90">
        <v>-1</v>
      </c>
      <c r="AW90">
        <v>250</v>
      </c>
      <c r="AX90">
        <v>7</v>
      </c>
      <c r="AY90">
        <v>10</v>
      </c>
      <c r="AZ90">
        <v>26</v>
      </c>
      <c r="BA90">
        <v>6</v>
      </c>
      <c r="BB90">
        <v>0</v>
      </c>
      <c r="BC90">
        <v>0</v>
      </c>
      <c r="BD90">
        <v>4</v>
      </c>
      <c r="BE90">
        <v>3</v>
      </c>
      <c r="BF90">
        <v>50</v>
      </c>
      <c r="BG90">
        <v>50</v>
      </c>
      <c r="BI90">
        <f t="shared" si="5"/>
        <v>90</v>
      </c>
      <c r="BJ90">
        <f t="shared" si="6"/>
        <v>8</v>
      </c>
    </row>
    <row r="91" spans="2:62">
      <c r="B91">
        <v>91</v>
      </c>
      <c r="C91">
        <v>9</v>
      </c>
      <c r="D91" t="s">
        <v>306</v>
      </c>
      <c r="E91" t="s">
        <v>307</v>
      </c>
      <c r="F91">
        <v>11</v>
      </c>
      <c r="G91">
        <v>0</v>
      </c>
      <c r="H91">
        <v>280</v>
      </c>
      <c r="I91">
        <v>30</v>
      </c>
      <c r="J91">
        <v>650</v>
      </c>
      <c r="K91">
        <v>300</v>
      </c>
      <c r="L91">
        <v>0</v>
      </c>
      <c r="M91">
        <v>50</v>
      </c>
      <c r="N91">
        <v>79</v>
      </c>
      <c r="O91">
        <v>57</v>
      </c>
      <c r="P91">
        <v>0</v>
      </c>
      <c r="Q91">
        <v>29</v>
      </c>
      <c r="R91">
        <v>0</v>
      </c>
      <c r="S91">
        <v>0</v>
      </c>
      <c r="T91">
        <v>26</v>
      </c>
      <c r="U91">
        <v>69</v>
      </c>
      <c r="V91">
        <v>27</v>
      </c>
      <c r="W91">
        <v>49</v>
      </c>
      <c r="X91">
        <v>0</v>
      </c>
      <c r="Y91">
        <v>0</v>
      </c>
      <c r="Z91">
        <f t="shared" si="7"/>
        <v>0</v>
      </c>
      <c r="AA91">
        <v>37</v>
      </c>
      <c r="AB91">
        <v>69</v>
      </c>
      <c r="AC91">
        <f t="shared" si="8"/>
        <v>87</v>
      </c>
      <c r="AD91">
        <v>42</v>
      </c>
      <c r="AE91">
        <v>69</v>
      </c>
      <c r="AF91">
        <f t="shared" si="9"/>
        <v>84</v>
      </c>
      <c r="AG91">
        <v>35</v>
      </c>
      <c r="AH91">
        <v>89</v>
      </c>
      <c r="AI91">
        <v>10</v>
      </c>
      <c r="AJ91">
        <v>1</v>
      </c>
      <c r="AK91">
        <v>6</v>
      </c>
      <c r="AL91">
        <v>4</v>
      </c>
      <c r="AM91">
        <v>12</v>
      </c>
      <c r="AN91">
        <v>27</v>
      </c>
      <c r="AO91">
        <v>18</v>
      </c>
      <c r="AP91">
        <v>7</v>
      </c>
      <c r="AQ91">
        <v>0</v>
      </c>
      <c r="AR91">
        <v>20</v>
      </c>
      <c r="AS91">
        <v>23</v>
      </c>
      <c r="AT91">
        <v>16</v>
      </c>
      <c r="AU91">
        <v>-1</v>
      </c>
      <c r="AV91">
        <v>-1</v>
      </c>
      <c r="AW91">
        <v>250</v>
      </c>
      <c r="AX91">
        <v>7</v>
      </c>
      <c r="AY91">
        <v>10</v>
      </c>
      <c r="AZ91">
        <v>26</v>
      </c>
      <c r="BA91">
        <v>6</v>
      </c>
      <c r="BB91">
        <v>0</v>
      </c>
      <c r="BC91">
        <v>0</v>
      </c>
      <c r="BD91">
        <v>4</v>
      </c>
      <c r="BE91">
        <v>3</v>
      </c>
      <c r="BF91">
        <v>50</v>
      </c>
      <c r="BG91">
        <v>50</v>
      </c>
      <c r="BI91">
        <f t="shared" si="5"/>
        <v>91</v>
      </c>
      <c r="BJ91">
        <f t="shared" si="6"/>
        <v>9</v>
      </c>
    </row>
    <row r="92" spans="2:62">
      <c r="B92">
        <v>92</v>
      </c>
      <c r="C92">
        <v>66</v>
      </c>
      <c r="D92" t="s">
        <v>308</v>
      </c>
      <c r="E92" t="s">
        <v>309</v>
      </c>
      <c r="F92">
        <v>7</v>
      </c>
      <c r="G92">
        <v>0</v>
      </c>
      <c r="H92">
        <v>284</v>
      </c>
      <c r="I92">
        <v>25</v>
      </c>
      <c r="J92">
        <v>500</v>
      </c>
      <c r="K92">
        <v>250</v>
      </c>
      <c r="L92">
        <v>0</v>
      </c>
      <c r="M92">
        <v>40</v>
      </c>
      <c r="N92">
        <v>64</v>
      </c>
      <c r="O92">
        <v>46</v>
      </c>
      <c r="P92">
        <v>0</v>
      </c>
      <c r="Q92">
        <v>19</v>
      </c>
      <c r="R92">
        <v>0</v>
      </c>
      <c r="S92">
        <v>0</v>
      </c>
      <c r="T92">
        <v>21</v>
      </c>
      <c r="U92">
        <v>59</v>
      </c>
      <c r="V92">
        <v>21</v>
      </c>
      <c r="W92">
        <v>39</v>
      </c>
      <c r="X92">
        <v>0</v>
      </c>
      <c r="Y92">
        <v>0</v>
      </c>
      <c r="Z92">
        <f t="shared" si="7"/>
        <v>0</v>
      </c>
      <c r="AA92">
        <v>28</v>
      </c>
      <c r="AB92">
        <v>54</v>
      </c>
      <c r="AC92">
        <f t="shared" si="8"/>
        <v>68</v>
      </c>
      <c r="AD92">
        <v>38</v>
      </c>
      <c r="AE92">
        <v>59</v>
      </c>
      <c r="AF92">
        <f t="shared" si="9"/>
        <v>70</v>
      </c>
      <c r="AG92">
        <v>20</v>
      </c>
      <c r="AH92">
        <v>79</v>
      </c>
      <c r="AI92">
        <v>5</v>
      </c>
      <c r="AJ92">
        <v>1</v>
      </c>
      <c r="AK92">
        <v>4</v>
      </c>
      <c r="AL92">
        <v>4</v>
      </c>
      <c r="AM92">
        <v>12</v>
      </c>
      <c r="AN92">
        <v>18</v>
      </c>
      <c r="AO92">
        <v>18</v>
      </c>
      <c r="AP92">
        <v>10</v>
      </c>
      <c r="AQ92">
        <v>0</v>
      </c>
      <c r="AR92">
        <v>19</v>
      </c>
      <c r="AS92">
        <v>23</v>
      </c>
      <c r="AT92">
        <v>16</v>
      </c>
      <c r="AU92">
        <v>-1</v>
      </c>
      <c r="AV92">
        <v>-1</v>
      </c>
      <c r="AW92">
        <v>180</v>
      </c>
      <c r="AX92">
        <v>6</v>
      </c>
      <c r="AY92">
        <v>6</v>
      </c>
      <c r="AZ92">
        <v>20</v>
      </c>
      <c r="BA92">
        <v>6</v>
      </c>
      <c r="BB92">
        <v>0</v>
      </c>
      <c r="BC92">
        <v>0</v>
      </c>
      <c r="BD92">
        <v>3</v>
      </c>
      <c r="BE92">
        <v>2</v>
      </c>
      <c r="BF92">
        <v>40</v>
      </c>
      <c r="BG92">
        <v>40</v>
      </c>
      <c r="BI92">
        <f t="shared" si="5"/>
        <v>92</v>
      </c>
      <c r="BJ92">
        <f t="shared" si="6"/>
        <v>66</v>
      </c>
    </row>
    <row r="93" spans="2:62">
      <c r="B93">
        <v>93</v>
      </c>
      <c r="C93">
        <v>67</v>
      </c>
      <c r="D93" t="s">
        <v>310</v>
      </c>
      <c r="E93" t="s">
        <v>311</v>
      </c>
      <c r="F93">
        <v>2</v>
      </c>
      <c r="G93">
        <v>0</v>
      </c>
      <c r="H93">
        <v>230</v>
      </c>
      <c r="I93">
        <v>20</v>
      </c>
      <c r="J93">
        <v>100</v>
      </c>
      <c r="K93">
        <v>100</v>
      </c>
      <c r="L93">
        <v>0</v>
      </c>
      <c r="M93">
        <v>15</v>
      </c>
      <c r="N93">
        <v>29</v>
      </c>
      <c r="O93">
        <v>19</v>
      </c>
      <c r="P93">
        <v>10</v>
      </c>
      <c r="Q93">
        <v>29</v>
      </c>
      <c r="R93">
        <v>27</v>
      </c>
      <c r="S93">
        <v>69</v>
      </c>
      <c r="T93">
        <v>12</v>
      </c>
      <c r="U93">
        <v>39</v>
      </c>
      <c r="V93">
        <v>5</v>
      </c>
      <c r="W93">
        <v>19</v>
      </c>
      <c r="X93">
        <v>20</v>
      </c>
      <c r="Y93">
        <v>49</v>
      </c>
      <c r="Z93">
        <f t="shared" si="7"/>
        <v>65</v>
      </c>
      <c r="AA93">
        <v>41</v>
      </c>
      <c r="AB93">
        <v>79</v>
      </c>
      <c r="AC93">
        <f t="shared" si="8"/>
        <v>100</v>
      </c>
      <c r="AD93">
        <v>5</v>
      </c>
      <c r="AE93">
        <v>19</v>
      </c>
      <c r="AF93">
        <f t="shared" si="9"/>
        <v>26</v>
      </c>
      <c r="AG93">
        <v>10</v>
      </c>
      <c r="AH93">
        <v>49</v>
      </c>
      <c r="AI93">
        <v>10</v>
      </c>
      <c r="AJ93">
        <v>1</v>
      </c>
      <c r="AK93">
        <v>1</v>
      </c>
      <c r="AL93">
        <v>2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</v>
      </c>
      <c r="AS93">
        <v>-1</v>
      </c>
      <c r="AT93">
        <v>-1</v>
      </c>
      <c r="AU93">
        <v>-1</v>
      </c>
      <c r="AV93">
        <v>-1</v>
      </c>
      <c r="AW93">
        <v>20</v>
      </c>
      <c r="AX93">
        <v>1</v>
      </c>
      <c r="AY93">
        <v>1</v>
      </c>
      <c r="AZ93">
        <v>5</v>
      </c>
      <c r="BA93">
        <v>0</v>
      </c>
      <c r="BB93">
        <v>0</v>
      </c>
      <c r="BC93">
        <v>1</v>
      </c>
      <c r="BD93">
        <v>0</v>
      </c>
      <c r="BE93">
        <v>0</v>
      </c>
      <c r="BF93">
        <v>15</v>
      </c>
      <c r="BG93">
        <v>20</v>
      </c>
      <c r="BI93">
        <f t="shared" si="5"/>
        <v>93</v>
      </c>
      <c r="BJ93">
        <f t="shared" si="6"/>
        <v>67</v>
      </c>
    </row>
    <row r="94" spans="2:62">
      <c r="B94">
        <v>94</v>
      </c>
      <c r="C94">
        <v>69</v>
      </c>
      <c r="D94" t="s">
        <v>312</v>
      </c>
      <c r="E94" t="s">
        <v>313</v>
      </c>
      <c r="F94">
        <v>2</v>
      </c>
      <c r="G94">
        <v>0</v>
      </c>
      <c r="H94">
        <v>232</v>
      </c>
      <c r="I94">
        <v>20</v>
      </c>
      <c r="J94">
        <v>100</v>
      </c>
      <c r="K94">
        <v>100</v>
      </c>
      <c r="L94">
        <v>0</v>
      </c>
      <c r="M94">
        <v>15</v>
      </c>
      <c r="N94">
        <v>29</v>
      </c>
      <c r="O94">
        <v>19</v>
      </c>
      <c r="P94">
        <v>10</v>
      </c>
      <c r="Q94">
        <v>29</v>
      </c>
      <c r="R94">
        <v>27</v>
      </c>
      <c r="S94">
        <v>69</v>
      </c>
      <c r="T94">
        <v>12</v>
      </c>
      <c r="U94">
        <v>39</v>
      </c>
      <c r="V94">
        <v>5</v>
      </c>
      <c r="W94">
        <v>19</v>
      </c>
      <c r="X94">
        <v>20</v>
      </c>
      <c r="Y94">
        <v>49</v>
      </c>
      <c r="Z94">
        <f t="shared" si="7"/>
        <v>65</v>
      </c>
      <c r="AA94">
        <v>41</v>
      </c>
      <c r="AB94">
        <v>79</v>
      </c>
      <c r="AC94">
        <f t="shared" si="8"/>
        <v>100</v>
      </c>
      <c r="AD94">
        <v>5</v>
      </c>
      <c r="AE94">
        <v>19</v>
      </c>
      <c r="AF94">
        <f t="shared" si="9"/>
        <v>26</v>
      </c>
      <c r="AG94">
        <v>10</v>
      </c>
      <c r="AH94">
        <v>49</v>
      </c>
      <c r="AI94">
        <v>10</v>
      </c>
      <c r="AJ94">
        <v>1</v>
      </c>
      <c r="AK94">
        <v>2</v>
      </c>
      <c r="AL94">
        <v>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</v>
      </c>
      <c r="AS94">
        <v>-1</v>
      </c>
      <c r="AT94">
        <v>-1</v>
      </c>
      <c r="AU94">
        <v>-1</v>
      </c>
      <c r="AV94">
        <v>-1</v>
      </c>
      <c r="AW94">
        <v>20</v>
      </c>
      <c r="AX94">
        <v>1</v>
      </c>
      <c r="AY94">
        <v>1</v>
      </c>
      <c r="AZ94">
        <v>5</v>
      </c>
      <c r="BA94">
        <v>0</v>
      </c>
      <c r="BB94">
        <v>0</v>
      </c>
      <c r="BC94">
        <v>1</v>
      </c>
      <c r="BD94">
        <v>0</v>
      </c>
      <c r="BE94">
        <v>0</v>
      </c>
      <c r="BF94">
        <v>15</v>
      </c>
      <c r="BG94">
        <v>20</v>
      </c>
      <c r="BI94">
        <f t="shared" si="5"/>
        <v>94</v>
      </c>
      <c r="BJ94">
        <f t="shared" si="6"/>
        <v>69</v>
      </c>
    </row>
    <row r="95" spans="2:62">
      <c r="B95">
        <v>95</v>
      </c>
      <c r="C95">
        <v>85</v>
      </c>
      <c r="D95" t="s">
        <v>314</v>
      </c>
      <c r="E95" t="s">
        <v>315</v>
      </c>
      <c r="F95">
        <v>2</v>
      </c>
      <c r="G95">
        <v>0</v>
      </c>
      <c r="H95">
        <v>248</v>
      </c>
      <c r="I95">
        <v>20</v>
      </c>
      <c r="J95">
        <v>100</v>
      </c>
      <c r="K95">
        <v>100</v>
      </c>
      <c r="L95">
        <v>0</v>
      </c>
      <c r="M95">
        <v>16</v>
      </c>
      <c r="N95">
        <v>33</v>
      </c>
      <c r="O95">
        <v>20</v>
      </c>
      <c r="P95">
        <v>10</v>
      </c>
      <c r="Q95">
        <v>29</v>
      </c>
      <c r="R95">
        <v>24</v>
      </c>
      <c r="S95">
        <v>79</v>
      </c>
      <c r="T95">
        <v>12</v>
      </c>
      <c r="U95">
        <v>39</v>
      </c>
      <c r="V95">
        <v>6</v>
      </c>
      <c r="W95">
        <v>19</v>
      </c>
      <c r="X95">
        <v>21</v>
      </c>
      <c r="Y95">
        <v>49</v>
      </c>
      <c r="Z95">
        <f t="shared" si="7"/>
        <v>64</v>
      </c>
      <c r="AA95">
        <v>43</v>
      </c>
      <c r="AB95">
        <v>79</v>
      </c>
      <c r="AC95">
        <f t="shared" si="8"/>
        <v>99</v>
      </c>
      <c r="AD95">
        <v>5</v>
      </c>
      <c r="AE95">
        <v>19</v>
      </c>
      <c r="AF95">
        <f t="shared" si="9"/>
        <v>26</v>
      </c>
      <c r="AG95">
        <v>12</v>
      </c>
      <c r="AH95">
        <v>49</v>
      </c>
      <c r="AI95">
        <v>10</v>
      </c>
      <c r="AJ95">
        <v>1</v>
      </c>
      <c r="AK95">
        <v>3</v>
      </c>
      <c r="AL95">
        <v>2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2</v>
      </c>
      <c r="AS95">
        <v>14</v>
      </c>
      <c r="AT95">
        <v>-1</v>
      </c>
      <c r="AU95">
        <v>-1</v>
      </c>
      <c r="AV95">
        <v>-1</v>
      </c>
      <c r="AW95">
        <v>22</v>
      </c>
      <c r="AX95">
        <v>1</v>
      </c>
      <c r="AY95">
        <v>1</v>
      </c>
      <c r="AZ95">
        <v>5</v>
      </c>
      <c r="BA95">
        <v>0</v>
      </c>
      <c r="BB95">
        <v>1</v>
      </c>
      <c r="BC95">
        <v>1</v>
      </c>
      <c r="BD95">
        <v>0</v>
      </c>
      <c r="BE95">
        <v>0</v>
      </c>
      <c r="BF95">
        <v>15</v>
      </c>
      <c r="BG95">
        <v>20</v>
      </c>
      <c r="BI95">
        <f t="shared" si="5"/>
        <v>95</v>
      </c>
      <c r="BJ95">
        <f t="shared" si="6"/>
        <v>85</v>
      </c>
    </row>
    <row r="96" spans="2:62">
      <c r="B96">
        <v>96</v>
      </c>
      <c r="C96">
        <v>86</v>
      </c>
      <c r="D96" t="s">
        <v>316</v>
      </c>
      <c r="E96" t="s">
        <v>317</v>
      </c>
      <c r="F96">
        <v>2</v>
      </c>
      <c r="G96">
        <v>0</v>
      </c>
      <c r="H96">
        <v>249</v>
      </c>
      <c r="I96">
        <v>20</v>
      </c>
      <c r="J96">
        <v>100</v>
      </c>
      <c r="K96">
        <v>100</v>
      </c>
      <c r="L96">
        <v>0</v>
      </c>
      <c r="M96">
        <v>16</v>
      </c>
      <c r="N96">
        <v>33</v>
      </c>
      <c r="O96">
        <v>20</v>
      </c>
      <c r="P96">
        <v>10</v>
      </c>
      <c r="Q96">
        <v>29</v>
      </c>
      <c r="R96">
        <v>24</v>
      </c>
      <c r="S96">
        <v>69</v>
      </c>
      <c r="T96">
        <v>9</v>
      </c>
      <c r="U96">
        <v>39</v>
      </c>
      <c r="V96">
        <v>6</v>
      </c>
      <c r="W96">
        <v>19</v>
      </c>
      <c r="X96">
        <v>21</v>
      </c>
      <c r="Y96">
        <v>49</v>
      </c>
      <c r="Z96">
        <f t="shared" si="7"/>
        <v>64</v>
      </c>
      <c r="AA96">
        <v>43</v>
      </c>
      <c r="AB96">
        <v>79</v>
      </c>
      <c r="AC96">
        <f t="shared" si="8"/>
        <v>99</v>
      </c>
      <c r="AD96">
        <v>5</v>
      </c>
      <c r="AE96">
        <v>19</v>
      </c>
      <c r="AF96">
        <f t="shared" si="9"/>
        <v>26</v>
      </c>
      <c r="AG96">
        <v>10</v>
      </c>
      <c r="AH96">
        <v>49</v>
      </c>
      <c r="AI96">
        <v>10</v>
      </c>
      <c r="AJ96">
        <v>1</v>
      </c>
      <c r="AK96">
        <v>1</v>
      </c>
      <c r="AL96">
        <v>2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2</v>
      </c>
      <c r="AS96">
        <v>-1</v>
      </c>
      <c r="AT96">
        <v>-1</v>
      </c>
      <c r="AU96">
        <v>-1</v>
      </c>
      <c r="AV96">
        <v>-1</v>
      </c>
      <c r="AW96">
        <v>22</v>
      </c>
      <c r="AX96">
        <v>1</v>
      </c>
      <c r="AY96">
        <v>1</v>
      </c>
      <c r="AZ96">
        <v>5</v>
      </c>
      <c r="BA96">
        <v>0</v>
      </c>
      <c r="BB96">
        <v>0</v>
      </c>
      <c r="BC96">
        <v>1</v>
      </c>
      <c r="BD96">
        <v>0</v>
      </c>
      <c r="BE96">
        <v>1</v>
      </c>
      <c r="BF96">
        <v>15</v>
      </c>
      <c r="BG96">
        <v>20</v>
      </c>
      <c r="BI96">
        <f t="shared" si="5"/>
        <v>96</v>
      </c>
      <c r="BJ96">
        <f t="shared" si="6"/>
        <v>86</v>
      </c>
    </row>
    <row r="97" spans="2:62">
      <c r="B97">
        <v>97</v>
      </c>
      <c r="C97">
        <v>87</v>
      </c>
      <c r="D97" t="s">
        <v>318</v>
      </c>
      <c r="E97" t="s">
        <v>319</v>
      </c>
      <c r="F97">
        <v>2</v>
      </c>
      <c r="G97">
        <v>0</v>
      </c>
      <c r="H97">
        <v>250</v>
      </c>
      <c r="I97">
        <v>20</v>
      </c>
      <c r="J97">
        <v>100</v>
      </c>
      <c r="K97">
        <v>100</v>
      </c>
      <c r="L97">
        <v>0</v>
      </c>
      <c r="M97">
        <v>16</v>
      </c>
      <c r="N97">
        <v>33</v>
      </c>
      <c r="O97">
        <v>20</v>
      </c>
      <c r="P97">
        <v>10</v>
      </c>
      <c r="Q97">
        <v>29</v>
      </c>
      <c r="R97">
        <v>24</v>
      </c>
      <c r="S97">
        <v>69</v>
      </c>
      <c r="T97">
        <v>9</v>
      </c>
      <c r="U97">
        <v>39</v>
      </c>
      <c r="V97">
        <v>6</v>
      </c>
      <c r="W97">
        <v>19</v>
      </c>
      <c r="X97">
        <v>21</v>
      </c>
      <c r="Y97">
        <v>49</v>
      </c>
      <c r="Z97">
        <f t="shared" si="7"/>
        <v>64</v>
      </c>
      <c r="AA97">
        <v>43</v>
      </c>
      <c r="AB97">
        <v>79</v>
      </c>
      <c r="AC97">
        <f t="shared" si="8"/>
        <v>99</v>
      </c>
      <c r="AD97">
        <v>5</v>
      </c>
      <c r="AE97">
        <v>19</v>
      </c>
      <c r="AF97">
        <f t="shared" si="9"/>
        <v>26</v>
      </c>
      <c r="AG97">
        <v>10</v>
      </c>
      <c r="AH97">
        <v>49</v>
      </c>
      <c r="AI97">
        <v>10</v>
      </c>
      <c r="AJ97">
        <v>1</v>
      </c>
      <c r="AK97">
        <v>1</v>
      </c>
      <c r="AL97">
        <v>2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2</v>
      </c>
      <c r="AS97">
        <v>-1</v>
      </c>
      <c r="AT97">
        <v>-1</v>
      </c>
      <c r="AU97">
        <v>-1</v>
      </c>
      <c r="AV97">
        <v>-1</v>
      </c>
      <c r="AW97">
        <v>22</v>
      </c>
      <c r="AX97">
        <v>1</v>
      </c>
      <c r="AY97">
        <v>1</v>
      </c>
      <c r="AZ97">
        <v>5</v>
      </c>
      <c r="BA97">
        <v>0</v>
      </c>
      <c r="BB97">
        <v>0</v>
      </c>
      <c r="BC97">
        <v>1</v>
      </c>
      <c r="BD97">
        <v>0</v>
      </c>
      <c r="BE97">
        <v>1</v>
      </c>
      <c r="BF97">
        <v>15</v>
      </c>
      <c r="BG97">
        <v>20</v>
      </c>
      <c r="BI97">
        <f t="shared" si="5"/>
        <v>97</v>
      </c>
      <c r="BJ97">
        <f t="shared" si="6"/>
        <v>87</v>
      </c>
    </row>
    <row r="98" spans="2:62">
      <c r="B98">
        <v>98</v>
      </c>
      <c r="C98">
        <v>88</v>
      </c>
      <c r="D98" t="s">
        <v>320</v>
      </c>
      <c r="E98" t="s">
        <v>321</v>
      </c>
      <c r="F98">
        <v>2</v>
      </c>
      <c r="G98">
        <v>0</v>
      </c>
      <c r="H98">
        <v>251</v>
      </c>
      <c r="I98">
        <v>20</v>
      </c>
      <c r="J98">
        <v>100</v>
      </c>
      <c r="K98">
        <v>100</v>
      </c>
      <c r="L98">
        <v>0</v>
      </c>
      <c r="M98">
        <v>16</v>
      </c>
      <c r="N98">
        <v>33</v>
      </c>
      <c r="O98">
        <v>20</v>
      </c>
      <c r="P98">
        <v>10</v>
      </c>
      <c r="Q98">
        <v>29</v>
      </c>
      <c r="R98">
        <v>24</v>
      </c>
      <c r="S98">
        <v>69</v>
      </c>
      <c r="T98">
        <v>9</v>
      </c>
      <c r="U98">
        <v>39</v>
      </c>
      <c r="V98">
        <v>6</v>
      </c>
      <c r="W98">
        <v>19</v>
      </c>
      <c r="X98">
        <v>21</v>
      </c>
      <c r="Y98">
        <v>49</v>
      </c>
      <c r="Z98">
        <f t="shared" si="7"/>
        <v>64</v>
      </c>
      <c r="AA98">
        <v>43</v>
      </c>
      <c r="AB98">
        <v>79</v>
      </c>
      <c r="AC98">
        <f t="shared" si="8"/>
        <v>99</v>
      </c>
      <c r="AD98">
        <v>5</v>
      </c>
      <c r="AE98">
        <v>19</v>
      </c>
      <c r="AF98">
        <f t="shared" si="9"/>
        <v>26</v>
      </c>
      <c r="AG98">
        <v>10</v>
      </c>
      <c r="AH98">
        <v>49</v>
      </c>
      <c r="AI98">
        <v>10</v>
      </c>
      <c r="AJ98">
        <v>1</v>
      </c>
      <c r="AK98">
        <v>1</v>
      </c>
      <c r="AL98">
        <v>2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2</v>
      </c>
      <c r="AS98">
        <v>-1</v>
      </c>
      <c r="AT98">
        <v>-1</v>
      </c>
      <c r="AU98">
        <v>-1</v>
      </c>
      <c r="AV98">
        <v>-1</v>
      </c>
      <c r="AW98">
        <v>22</v>
      </c>
      <c r="AX98">
        <v>1</v>
      </c>
      <c r="AY98">
        <v>1</v>
      </c>
      <c r="AZ98">
        <v>5</v>
      </c>
      <c r="BA98">
        <v>0</v>
      </c>
      <c r="BB98">
        <v>0</v>
      </c>
      <c r="BC98">
        <v>1</v>
      </c>
      <c r="BD98">
        <v>0</v>
      </c>
      <c r="BE98">
        <v>1</v>
      </c>
      <c r="BF98">
        <v>15</v>
      </c>
      <c r="BG98">
        <v>20</v>
      </c>
      <c r="BI98">
        <f t="shared" si="5"/>
        <v>98</v>
      </c>
      <c r="BJ98">
        <f t="shared" si="6"/>
        <v>88</v>
      </c>
    </row>
    <row r="99" spans="2:62">
      <c r="B99">
        <v>99</v>
      </c>
      <c r="C99">
        <v>39</v>
      </c>
      <c r="D99" t="s">
        <v>322</v>
      </c>
      <c r="E99" t="s">
        <v>323</v>
      </c>
      <c r="F99">
        <v>3</v>
      </c>
      <c r="G99">
        <v>0</v>
      </c>
      <c r="H99">
        <v>215</v>
      </c>
      <c r="I99">
        <v>20</v>
      </c>
      <c r="J99">
        <v>200</v>
      </c>
      <c r="K99">
        <v>200</v>
      </c>
      <c r="L99">
        <v>0</v>
      </c>
      <c r="M99">
        <v>25</v>
      </c>
      <c r="N99">
        <v>39</v>
      </c>
      <c r="O99">
        <v>29</v>
      </c>
      <c r="P99">
        <v>14</v>
      </c>
      <c r="Q99">
        <v>49</v>
      </c>
      <c r="R99">
        <v>24</v>
      </c>
      <c r="S99">
        <v>89</v>
      </c>
      <c r="T99">
        <v>13</v>
      </c>
      <c r="U99">
        <v>59</v>
      </c>
      <c r="V99">
        <v>10</v>
      </c>
      <c r="W99">
        <v>29</v>
      </c>
      <c r="X99">
        <v>19</v>
      </c>
      <c r="Y99">
        <v>59</v>
      </c>
      <c r="Z99">
        <f t="shared" si="7"/>
        <v>81</v>
      </c>
      <c r="AA99">
        <v>36</v>
      </c>
      <c r="AB99">
        <v>79</v>
      </c>
      <c r="AC99">
        <f t="shared" si="8"/>
        <v>103</v>
      </c>
      <c r="AD99">
        <v>8</v>
      </c>
      <c r="AE99">
        <v>39</v>
      </c>
      <c r="AF99">
        <f t="shared" si="9"/>
        <v>56</v>
      </c>
      <c r="AG99">
        <v>12</v>
      </c>
      <c r="AH99">
        <v>49</v>
      </c>
      <c r="AI99">
        <v>10</v>
      </c>
      <c r="AJ99">
        <v>2</v>
      </c>
      <c r="AK99">
        <v>4</v>
      </c>
      <c r="AL99">
        <v>2</v>
      </c>
      <c r="AM99">
        <v>1</v>
      </c>
      <c r="AN99">
        <v>1</v>
      </c>
      <c r="AO99">
        <v>0</v>
      </c>
      <c r="AP99">
        <v>0</v>
      </c>
      <c r="AQ99">
        <v>0</v>
      </c>
      <c r="AR99">
        <v>4</v>
      </c>
      <c r="AS99">
        <v>25</v>
      </c>
      <c r="AT99">
        <v>-1</v>
      </c>
      <c r="AU99">
        <v>-1</v>
      </c>
      <c r="AV99">
        <v>-1</v>
      </c>
      <c r="AW99">
        <v>60</v>
      </c>
      <c r="AX99">
        <v>2</v>
      </c>
      <c r="AY99">
        <v>2</v>
      </c>
      <c r="AZ99">
        <v>10</v>
      </c>
      <c r="BA99">
        <v>0</v>
      </c>
      <c r="BB99">
        <v>0</v>
      </c>
      <c r="BC99">
        <v>1</v>
      </c>
      <c r="BD99">
        <v>0</v>
      </c>
      <c r="BE99">
        <v>2</v>
      </c>
      <c r="BF99">
        <v>25</v>
      </c>
      <c r="BG99">
        <v>25</v>
      </c>
      <c r="BI99">
        <f t="shared" si="5"/>
        <v>99</v>
      </c>
      <c r="BJ99">
        <f t="shared" si="6"/>
        <v>39</v>
      </c>
    </row>
    <row r="100" spans="2:62">
      <c r="B100">
        <v>100</v>
      </c>
      <c r="C100">
        <v>40</v>
      </c>
      <c r="D100" t="s">
        <v>324</v>
      </c>
      <c r="E100" t="s">
        <v>325</v>
      </c>
      <c r="F100">
        <v>3</v>
      </c>
      <c r="G100">
        <v>0</v>
      </c>
      <c r="H100">
        <v>216</v>
      </c>
      <c r="I100">
        <v>20</v>
      </c>
      <c r="J100">
        <v>200</v>
      </c>
      <c r="K100">
        <v>200</v>
      </c>
      <c r="L100">
        <v>0</v>
      </c>
      <c r="M100">
        <v>25</v>
      </c>
      <c r="N100">
        <v>39</v>
      </c>
      <c r="O100">
        <v>29</v>
      </c>
      <c r="P100">
        <v>14</v>
      </c>
      <c r="Q100">
        <v>39</v>
      </c>
      <c r="R100">
        <v>24</v>
      </c>
      <c r="S100">
        <v>79</v>
      </c>
      <c r="T100">
        <v>13</v>
      </c>
      <c r="U100">
        <v>49</v>
      </c>
      <c r="V100">
        <v>10</v>
      </c>
      <c r="W100">
        <v>29</v>
      </c>
      <c r="X100">
        <v>19</v>
      </c>
      <c r="Y100">
        <v>59</v>
      </c>
      <c r="Z100">
        <f t="shared" si="7"/>
        <v>81</v>
      </c>
      <c r="AA100">
        <v>36</v>
      </c>
      <c r="AB100">
        <v>69</v>
      </c>
      <c r="AC100">
        <f t="shared" si="8"/>
        <v>87</v>
      </c>
      <c r="AD100">
        <v>8</v>
      </c>
      <c r="AE100">
        <v>39</v>
      </c>
      <c r="AF100">
        <f t="shared" si="9"/>
        <v>56</v>
      </c>
      <c r="AG100">
        <v>10</v>
      </c>
      <c r="AH100">
        <v>49</v>
      </c>
      <c r="AI100">
        <v>10</v>
      </c>
      <c r="AJ100">
        <v>2</v>
      </c>
      <c r="AK100">
        <v>2</v>
      </c>
      <c r="AL100">
        <v>2</v>
      </c>
      <c r="AM100">
        <v>1</v>
      </c>
      <c r="AN100">
        <v>1</v>
      </c>
      <c r="AO100">
        <v>0</v>
      </c>
      <c r="AP100">
        <v>0</v>
      </c>
      <c r="AQ100">
        <v>0</v>
      </c>
      <c r="AR100">
        <v>4</v>
      </c>
      <c r="AS100">
        <v>-1</v>
      </c>
      <c r="AT100">
        <v>-1</v>
      </c>
      <c r="AU100">
        <v>-1</v>
      </c>
      <c r="AV100">
        <v>-1</v>
      </c>
      <c r="AW100">
        <v>60</v>
      </c>
      <c r="AX100">
        <v>2</v>
      </c>
      <c r="AY100">
        <v>2</v>
      </c>
      <c r="AZ100">
        <v>10</v>
      </c>
      <c r="BA100">
        <v>0</v>
      </c>
      <c r="BB100">
        <v>0</v>
      </c>
      <c r="BC100">
        <v>1</v>
      </c>
      <c r="BD100">
        <v>0</v>
      </c>
      <c r="BE100">
        <v>1</v>
      </c>
      <c r="BF100">
        <v>25</v>
      </c>
      <c r="BG100">
        <v>25</v>
      </c>
      <c r="BI100">
        <f t="shared" si="5"/>
        <v>100</v>
      </c>
      <c r="BJ100">
        <f t="shared" si="6"/>
        <v>40</v>
      </c>
    </row>
    <row r="101" spans="2:62">
      <c r="B101">
        <v>101</v>
      </c>
      <c r="C101">
        <v>41</v>
      </c>
      <c r="D101" t="s">
        <v>326</v>
      </c>
      <c r="E101" t="s">
        <v>327</v>
      </c>
      <c r="F101">
        <v>3</v>
      </c>
      <c r="G101">
        <v>0</v>
      </c>
      <c r="H101">
        <v>217</v>
      </c>
      <c r="I101">
        <v>20</v>
      </c>
      <c r="J101">
        <v>200</v>
      </c>
      <c r="K101">
        <v>200</v>
      </c>
      <c r="L101">
        <v>0</v>
      </c>
      <c r="M101">
        <v>25</v>
      </c>
      <c r="N101">
        <v>39</v>
      </c>
      <c r="O101">
        <v>29</v>
      </c>
      <c r="P101">
        <v>14</v>
      </c>
      <c r="Q101">
        <v>39</v>
      </c>
      <c r="R101">
        <v>24</v>
      </c>
      <c r="S101">
        <v>79</v>
      </c>
      <c r="T101">
        <v>13</v>
      </c>
      <c r="U101">
        <v>49</v>
      </c>
      <c r="V101">
        <v>10</v>
      </c>
      <c r="W101">
        <v>29</v>
      </c>
      <c r="X101">
        <v>19</v>
      </c>
      <c r="Y101">
        <v>59</v>
      </c>
      <c r="Z101">
        <f t="shared" si="7"/>
        <v>81</v>
      </c>
      <c r="AA101">
        <v>36</v>
      </c>
      <c r="AB101">
        <v>69</v>
      </c>
      <c r="AC101">
        <f t="shared" si="8"/>
        <v>87</v>
      </c>
      <c r="AD101">
        <v>8</v>
      </c>
      <c r="AE101">
        <v>39</v>
      </c>
      <c r="AF101">
        <f t="shared" si="9"/>
        <v>56</v>
      </c>
      <c r="AG101">
        <v>10</v>
      </c>
      <c r="AH101">
        <v>49</v>
      </c>
      <c r="AI101">
        <v>10</v>
      </c>
      <c r="AJ101">
        <v>2</v>
      </c>
      <c r="AK101">
        <v>1</v>
      </c>
      <c r="AL101">
        <v>2</v>
      </c>
      <c r="AM101">
        <v>1</v>
      </c>
      <c r="AN101">
        <v>1</v>
      </c>
      <c r="AO101">
        <v>0</v>
      </c>
      <c r="AP101">
        <v>0</v>
      </c>
      <c r="AQ101">
        <v>0</v>
      </c>
      <c r="AR101">
        <v>4</v>
      </c>
      <c r="AS101">
        <v>-1</v>
      </c>
      <c r="AT101">
        <v>-1</v>
      </c>
      <c r="AU101">
        <v>-1</v>
      </c>
      <c r="AV101">
        <v>-1</v>
      </c>
      <c r="AW101">
        <v>60</v>
      </c>
      <c r="AX101">
        <v>2</v>
      </c>
      <c r="AY101">
        <v>2</v>
      </c>
      <c r="AZ101">
        <v>10</v>
      </c>
      <c r="BA101">
        <v>0</v>
      </c>
      <c r="BB101">
        <v>0</v>
      </c>
      <c r="BC101">
        <v>1</v>
      </c>
      <c r="BD101">
        <v>0</v>
      </c>
      <c r="BE101">
        <v>1</v>
      </c>
      <c r="BF101">
        <v>25</v>
      </c>
      <c r="BG101">
        <v>25</v>
      </c>
      <c r="BI101">
        <f t="shared" si="5"/>
        <v>101</v>
      </c>
      <c r="BJ101">
        <f t="shared" si="6"/>
        <v>41</v>
      </c>
    </row>
    <row r="102" spans="2:62">
      <c r="B102">
        <v>102</v>
      </c>
      <c r="C102">
        <v>49</v>
      </c>
      <c r="D102" t="s">
        <v>328</v>
      </c>
      <c r="E102" t="s">
        <v>329</v>
      </c>
      <c r="F102">
        <v>16</v>
      </c>
      <c r="G102">
        <v>0</v>
      </c>
      <c r="H102">
        <v>104</v>
      </c>
      <c r="I102">
        <v>10</v>
      </c>
      <c r="J102">
        <v>70</v>
      </c>
      <c r="K102">
        <v>40</v>
      </c>
      <c r="L102">
        <v>0</v>
      </c>
      <c r="M102">
        <v>40</v>
      </c>
      <c r="N102">
        <v>59</v>
      </c>
      <c r="O102">
        <v>46</v>
      </c>
      <c r="P102">
        <v>9</v>
      </c>
      <c r="Q102">
        <v>29</v>
      </c>
      <c r="R102">
        <v>0</v>
      </c>
      <c r="S102">
        <v>0</v>
      </c>
      <c r="T102">
        <v>14</v>
      </c>
      <c r="U102">
        <v>29</v>
      </c>
      <c r="V102">
        <v>18</v>
      </c>
      <c r="W102">
        <v>39</v>
      </c>
      <c r="X102">
        <v>0</v>
      </c>
      <c r="Y102">
        <v>0</v>
      </c>
      <c r="Z102">
        <f t="shared" si="7"/>
        <v>0</v>
      </c>
      <c r="AA102">
        <v>20</v>
      </c>
      <c r="AB102">
        <v>39</v>
      </c>
      <c r="AC102">
        <f t="shared" si="8"/>
        <v>49</v>
      </c>
      <c r="AD102">
        <v>34</v>
      </c>
      <c r="AE102">
        <v>69</v>
      </c>
      <c r="AF102">
        <f t="shared" si="9"/>
        <v>88</v>
      </c>
      <c r="AG102">
        <v>10</v>
      </c>
      <c r="AH102">
        <v>49</v>
      </c>
      <c r="AI102">
        <v>10</v>
      </c>
      <c r="AJ102">
        <v>1</v>
      </c>
      <c r="AK102">
        <v>2</v>
      </c>
      <c r="AL102">
        <v>2</v>
      </c>
      <c r="AM102">
        <v>12</v>
      </c>
      <c r="AN102">
        <v>12</v>
      </c>
      <c r="AO102">
        <v>0</v>
      </c>
      <c r="AP102">
        <v>0</v>
      </c>
      <c r="AQ102">
        <v>0</v>
      </c>
      <c r="AR102">
        <v>10</v>
      </c>
      <c r="AS102">
        <v>25</v>
      </c>
      <c r="AT102">
        <v>-1</v>
      </c>
      <c r="AU102">
        <v>-1</v>
      </c>
      <c r="AV102">
        <v>-1</v>
      </c>
      <c r="AW102">
        <v>140</v>
      </c>
      <c r="AX102">
        <v>3</v>
      </c>
      <c r="AY102">
        <v>1</v>
      </c>
      <c r="AZ102">
        <v>13</v>
      </c>
      <c r="BA102">
        <v>4</v>
      </c>
      <c r="BB102">
        <v>0</v>
      </c>
      <c r="BC102">
        <v>0</v>
      </c>
      <c r="BD102">
        <v>1</v>
      </c>
      <c r="BE102">
        <v>2</v>
      </c>
      <c r="BF102">
        <v>35</v>
      </c>
      <c r="BG102">
        <v>35</v>
      </c>
      <c r="BI102">
        <f t="shared" si="5"/>
        <v>102</v>
      </c>
      <c r="BJ102">
        <f t="shared" si="6"/>
        <v>49</v>
      </c>
    </row>
    <row r="103" spans="2:62">
      <c r="B103">
        <v>103</v>
      </c>
      <c r="C103">
        <v>50</v>
      </c>
      <c r="D103" t="s">
        <v>330</v>
      </c>
      <c r="E103" t="s">
        <v>331</v>
      </c>
      <c r="F103">
        <v>16</v>
      </c>
      <c r="G103">
        <v>0</v>
      </c>
      <c r="H103">
        <v>105</v>
      </c>
      <c r="I103">
        <v>10</v>
      </c>
      <c r="J103">
        <v>70</v>
      </c>
      <c r="K103">
        <v>40</v>
      </c>
      <c r="L103">
        <v>0</v>
      </c>
      <c r="M103">
        <v>40</v>
      </c>
      <c r="N103">
        <v>59</v>
      </c>
      <c r="O103">
        <v>46</v>
      </c>
      <c r="P103">
        <v>9</v>
      </c>
      <c r="Q103">
        <v>29</v>
      </c>
      <c r="R103">
        <v>0</v>
      </c>
      <c r="S103">
        <v>0</v>
      </c>
      <c r="T103">
        <v>14</v>
      </c>
      <c r="U103">
        <v>29</v>
      </c>
      <c r="V103">
        <v>18</v>
      </c>
      <c r="W103">
        <v>39</v>
      </c>
      <c r="X103">
        <v>0</v>
      </c>
      <c r="Y103">
        <v>0</v>
      </c>
      <c r="Z103">
        <f t="shared" si="7"/>
        <v>0</v>
      </c>
      <c r="AA103">
        <v>20</v>
      </c>
      <c r="AB103">
        <v>39</v>
      </c>
      <c r="AC103">
        <f t="shared" si="8"/>
        <v>49</v>
      </c>
      <c r="AD103">
        <v>34</v>
      </c>
      <c r="AE103">
        <v>69</v>
      </c>
      <c r="AF103">
        <f t="shared" si="9"/>
        <v>88</v>
      </c>
      <c r="AG103">
        <v>10</v>
      </c>
      <c r="AH103">
        <v>49</v>
      </c>
      <c r="AI103">
        <v>10</v>
      </c>
      <c r="AJ103">
        <v>1</v>
      </c>
      <c r="AK103">
        <v>1</v>
      </c>
      <c r="AL103">
        <v>2</v>
      </c>
      <c r="AM103">
        <v>12</v>
      </c>
      <c r="AN103">
        <v>12</v>
      </c>
      <c r="AO103">
        <v>0</v>
      </c>
      <c r="AP103">
        <v>0</v>
      </c>
      <c r="AQ103">
        <v>0</v>
      </c>
      <c r="AR103">
        <v>10</v>
      </c>
      <c r="AS103">
        <v>25</v>
      </c>
      <c r="AT103">
        <v>-1</v>
      </c>
      <c r="AU103">
        <v>-1</v>
      </c>
      <c r="AV103">
        <v>-1</v>
      </c>
      <c r="AW103">
        <v>140</v>
      </c>
      <c r="AX103">
        <v>3</v>
      </c>
      <c r="AY103">
        <v>1</v>
      </c>
      <c r="AZ103">
        <v>13</v>
      </c>
      <c r="BA103">
        <v>4</v>
      </c>
      <c r="BB103">
        <v>0</v>
      </c>
      <c r="BC103">
        <v>0</v>
      </c>
      <c r="BD103">
        <v>1</v>
      </c>
      <c r="BE103">
        <v>2</v>
      </c>
      <c r="BF103">
        <v>35</v>
      </c>
      <c r="BG103">
        <v>35</v>
      </c>
      <c r="BI103">
        <f t="shared" si="5"/>
        <v>103</v>
      </c>
      <c r="BJ103">
        <f t="shared" si="6"/>
        <v>50</v>
      </c>
    </row>
    <row r="104" spans="2:62">
      <c r="B104">
        <v>104</v>
      </c>
      <c r="C104">
        <v>95</v>
      </c>
      <c r="D104" t="s">
        <v>332</v>
      </c>
      <c r="E104" t="s">
        <v>329</v>
      </c>
      <c r="F104">
        <v>16</v>
      </c>
      <c r="G104">
        <v>102</v>
      </c>
      <c r="H104">
        <v>106</v>
      </c>
      <c r="I104">
        <v>12</v>
      </c>
      <c r="J104">
        <v>70</v>
      </c>
      <c r="K104">
        <v>80</v>
      </c>
      <c r="L104">
        <v>0</v>
      </c>
      <c r="M104">
        <v>41</v>
      </c>
      <c r="N104">
        <v>59</v>
      </c>
      <c r="O104">
        <v>47</v>
      </c>
      <c r="P104">
        <v>9</v>
      </c>
      <c r="Q104">
        <v>29</v>
      </c>
      <c r="R104">
        <v>0</v>
      </c>
      <c r="S104">
        <v>29</v>
      </c>
      <c r="T104">
        <v>15</v>
      </c>
      <c r="U104">
        <v>29</v>
      </c>
      <c r="V104">
        <v>20</v>
      </c>
      <c r="W104">
        <v>39</v>
      </c>
      <c r="X104">
        <v>0</v>
      </c>
      <c r="Y104">
        <v>0</v>
      </c>
      <c r="Z104">
        <f t="shared" si="7"/>
        <v>0</v>
      </c>
      <c r="AA104">
        <v>25</v>
      </c>
      <c r="AB104">
        <v>44</v>
      </c>
      <c r="AC104">
        <f t="shared" si="8"/>
        <v>54</v>
      </c>
      <c r="AD104">
        <v>36</v>
      </c>
      <c r="AE104">
        <v>69</v>
      </c>
      <c r="AF104">
        <f t="shared" si="9"/>
        <v>87</v>
      </c>
      <c r="AG104">
        <v>10</v>
      </c>
      <c r="AH104">
        <v>49</v>
      </c>
      <c r="AI104">
        <v>10</v>
      </c>
      <c r="AJ104">
        <v>1</v>
      </c>
      <c r="AK104">
        <v>3</v>
      </c>
      <c r="AL104">
        <v>3</v>
      </c>
      <c r="AM104">
        <v>12</v>
      </c>
      <c r="AN104">
        <v>6</v>
      </c>
      <c r="AO104">
        <v>6</v>
      </c>
      <c r="AP104">
        <v>0</v>
      </c>
      <c r="AQ104">
        <v>0</v>
      </c>
      <c r="AR104">
        <v>25</v>
      </c>
      <c r="AS104">
        <v>26</v>
      </c>
      <c r="AT104">
        <v>2</v>
      </c>
      <c r="AU104">
        <v>-1</v>
      </c>
      <c r="AV104">
        <v>-1</v>
      </c>
      <c r="AW104">
        <v>150</v>
      </c>
      <c r="AX104">
        <v>3</v>
      </c>
      <c r="AY104">
        <v>1</v>
      </c>
      <c r="AZ104">
        <v>14</v>
      </c>
      <c r="BA104">
        <v>4</v>
      </c>
      <c r="BB104">
        <v>0</v>
      </c>
      <c r="BC104">
        <v>0</v>
      </c>
      <c r="BD104">
        <v>2</v>
      </c>
      <c r="BE104">
        <v>2</v>
      </c>
      <c r="BF104">
        <v>35</v>
      </c>
      <c r="BG104">
        <v>40</v>
      </c>
      <c r="BI104">
        <f t="shared" si="5"/>
        <v>104</v>
      </c>
      <c r="BJ104">
        <f t="shared" si="6"/>
        <v>95</v>
      </c>
    </row>
    <row r="105" spans="2:62">
      <c r="B105">
        <v>105</v>
      </c>
      <c r="C105">
        <v>96</v>
      </c>
      <c r="D105" t="s">
        <v>333</v>
      </c>
      <c r="E105" t="s">
        <v>331</v>
      </c>
      <c r="F105">
        <v>16</v>
      </c>
      <c r="G105">
        <v>103</v>
      </c>
      <c r="H105">
        <v>107</v>
      </c>
      <c r="I105">
        <v>12</v>
      </c>
      <c r="J105">
        <v>70</v>
      </c>
      <c r="K105">
        <v>80</v>
      </c>
      <c r="L105">
        <v>0</v>
      </c>
      <c r="M105">
        <v>41</v>
      </c>
      <c r="N105">
        <v>59</v>
      </c>
      <c r="O105">
        <v>47</v>
      </c>
      <c r="P105">
        <v>9</v>
      </c>
      <c r="Q105">
        <v>29</v>
      </c>
      <c r="R105">
        <v>0</v>
      </c>
      <c r="S105">
        <v>29</v>
      </c>
      <c r="T105">
        <v>15</v>
      </c>
      <c r="U105">
        <v>29</v>
      </c>
      <c r="V105">
        <v>20</v>
      </c>
      <c r="W105">
        <v>39</v>
      </c>
      <c r="X105">
        <v>0</v>
      </c>
      <c r="Y105">
        <v>0</v>
      </c>
      <c r="Z105">
        <f t="shared" si="7"/>
        <v>0</v>
      </c>
      <c r="AA105">
        <v>25</v>
      </c>
      <c r="AB105">
        <v>44</v>
      </c>
      <c r="AC105">
        <f t="shared" si="8"/>
        <v>54</v>
      </c>
      <c r="AD105">
        <v>36</v>
      </c>
      <c r="AE105">
        <v>69</v>
      </c>
      <c r="AF105">
        <f t="shared" si="9"/>
        <v>87</v>
      </c>
      <c r="AG105">
        <v>10</v>
      </c>
      <c r="AH105">
        <v>49</v>
      </c>
      <c r="AI105">
        <v>10</v>
      </c>
      <c r="AJ105">
        <v>1</v>
      </c>
      <c r="AK105">
        <v>3</v>
      </c>
      <c r="AL105">
        <v>3</v>
      </c>
      <c r="AM105">
        <v>12</v>
      </c>
      <c r="AN105">
        <v>6</v>
      </c>
      <c r="AO105">
        <v>6</v>
      </c>
      <c r="AP105">
        <v>0</v>
      </c>
      <c r="AQ105">
        <v>0</v>
      </c>
      <c r="AR105">
        <v>25</v>
      </c>
      <c r="AS105">
        <v>26</v>
      </c>
      <c r="AT105">
        <v>2</v>
      </c>
      <c r="AU105">
        <v>-1</v>
      </c>
      <c r="AV105">
        <v>-1</v>
      </c>
      <c r="AW105">
        <v>150</v>
      </c>
      <c r="AX105">
        <v>3</v>
      </c>
      <c r="AY105">
        <v>1</v>
      </c>
      <c r="AZ105">
        <v>14</v>
      </c>
      <c r="BA105">
        <v>4</v>
      </c>
      <c r="BB105">
        <v>0</v>
      </c>
      <c r="BC105">
        <v>0</v>
      </c>
      <c r="BD105">
        <v>2</v>
      </c>
      <c r="BE105">
        <v>2</v>
      </c>
      <c r="BF105">
        <v>35</v>
      </c>
      <c r="BG105">
        <v>40</v>
      </c>
      <c r="BI105">
        <f t="shared" si="5"/>
        <v>105</v>
      </c>
      <c r="BJ105">
        <f t="shared" si="6"/>
        <v>96</v>
      </c>
    </row>
    <row r="106" spans="2:62">
      <c r="B106">
        <v>106</v>
      </c>
      <c r="C106">
        <v>99</v>
      </c>
      <c r="D106" t="s">
        <v>334</v>
      </c>
      <c r="E106" t="s">
        <v>329</v>
      </c>
      <c r="F106">
        <v>16</v>
      </c>
      <c r="G106">
        <v>104</v>
      </c>
      <c r="H106">
        <v>108</v>
      </c>
      <c r="I106">
        <v>15</v>
      </c>
      <c r="J106">
        <v>100</v>
      </c>
      <c r="K106">
        <v>60</v>
      </c>
      <c r="L106">
        <v>0</v>
      </c>
      <c r="M106">
        <v>42</v>
      </c>
      <c r="N106">
        <v>59</v>
      </c>
      <c r="O106">
        <v>48</v>
      </c>
      <c r="P106">
        <v>9</v>
      </c>
      <c r="Q106">
        <v>29</v>
      </c>
      <c r="R106">
        <v>15</v>
      </c>
      <c r="S106">
        <v>72</v>
      </c>
      <c r="T106">
        <v>17</v>
      </c>
      <c r="U106">
        <v>39</v>
      </c>
      <c r="V106">
        <v>21</v>
      </c>
      <c r="W106">
        <v>39</v>
      </c>
      <c r="X106">
        <v>0</v>
      </c>
      <c r="Y106">
        <v>0</v>
      </c>
      <c r="Z106">
        <f t="shared" si="7"/>
        <v>0</v>
      </c>
      <c r="AA106">
        <v>27</v>
      </c>
      <c r="AB106">
        <v>49</v>
      </c>
      <c r="AC106">
        <f t="shared" si="8"/>
        <v>61</v>
      </c>
      <c r="AD106">
        <v>30</v>
      </c>
      <c r="AE106">
        <v>69</v>
      </c>
      <c r="AF106">
        <f t="shared" si="9"/>
        <v>91</v>
      </c>
      <c r="AG106">
        <v>10</v>
      </c>
      <c r="AH106">
        <v>59</v>
      </c>
      <c r="AI106">
        <v>10</v>
      </c>
      <c r="AJ106">
        <v>1</v>
      </c>
      <c r="AK106">
        <v>3</v>
      </c>
      <c r="AL106">
        <v>3</v>
      </c>
      <c r="AM106">
        <v>12</v>
      </c>
      <c r="AN106">
        <v>6</v>
      </c>
      <c r="AO106">
        <v>6</v>
      </c>
      <c r="AP106">
        <v>0</v>
      </c>
      <c r="AQ106">
        <v>0</v>
      </c>
      <c r="AR106">
        <v>25</v>
      </c>
      <c r="AS106">
        <v>41</v>
      </c>
      <c r="AT106">
        <v>41</v>
      </c>
      <c r="AU106">
        <v>-1</v>
      </c>
      <c r="AV106">
        <v>-1</v>
      </c>
      <c r="AW106">
        <v>160</v>
      </c>
      <c r="AX106">
        <v>3</v>
      </c>
      <c r="AY106">
        <v>3</v>
      </c>
      <c r="AZ106">
        <v>15</v>
      </c>
      <c r="BA106">
        <v>3</v>
      </c>
      <c r="BB106">
        <v>0</v>
      </c>
      <c r="BC106">
        <v>2</v>
      </c>
      <c r="BD106">
        <v>1</v>
      </c>
      <c r="BE106">
        <v>2</v>
      </c>
      <c r="BF106">
        <v>35</v>
      </c>
      <c r="BG106">
        <v>45</v>
      </c>
      <c r="BI106">
        <f t="shared" si="5"/>
        <v>106</v>
      </c>
      <c r="BJ106">
        <f t="shared" si="6"/>
        <v>99</v>
      </c>
    </row>
    <row r="107" spans="2:62">
      <c r="B107">
        <v>107</v>
      </c>
      <c r="C107">
        <v>100</v>
      </c>
      <c r="D107" t="s">
        <v>335</v>
      </c>
      <c r="E107" t="s">
        <v>331</v>
      </c>
      <c r="F107">
        <v>16</v>
      </c>
      <c r="G107">
        <v>105</v>
      </c>
      <c r="H107">
        <v>109</v>
      </c>
      <c r="I107">
        <v>15</v>
      </c>
      <c r="J107">
        <v>100</v>
      </c>
      <c r="K107">
        <v>60</v>
      </c>
      <c r="L107">
        <v>0</v>
      </c>
      <c r="M107">
        <v>42</v>
      </c>
      <c r="N107">
        <v>59</v>
      </c>
      <c r="O107">
        <v>48</v>
      </c>
      <c r="P107">
        <v>9</v>
      </c>
      <c r="Q107">
        <v>29</v>
      </c>
      <c r="R107">
        <v>15</v>
      </c>
      <c r="S107">
        <v>72</v>
      </c>
      <c r="T107">
        <v>17</v>
      </c>
      <c r="U107">
        <v>39</v>
      </c>
      <c r="V107">
        <v>21</v>
      </c>
      <c r="W107">
        <v>39</v>
      </c>
      <c r="X107">
        <v>0</v>
      </c>
      <c r="Y107">
        <v>0</v>
      </c>
      <c r="Z107">
        <f t="shared" si="7"/>
        <v>0</v>
      </c>
      <c r="AA107">
        <v>27</v>
      </c>
      <c r="AB107">
        <v>49</v>
      </c>
      <c r="AC107">
        <f t="shared" si="8"/>
        <v>61</v>
      </c>
      <c r="AD107">
        <v>30</v>
      </c>
      <c r="AE107">
        <v>69</v>
      </c>
      <c r="AF107">
        <f t="shared" si="9"/>
        <v>91</v>
      </c>
      <c r="AG107">
        <v>10</v>
      </c>
      <c r="AH107">
        <v>59</v>
      </c>
      <c r="AI107">
        <v>10</v>
      </c>
      <c r="AJ107">
        <v>1</v>
      </c>
      <c r="AK107">
        <v>3</v>
      </c>
      <c r="AL107">
        <v>3</v>
      </c>
      <c r="AM107">
        <v>12</v>
      </c>
      <c r="AN107">
        <v>6</v>
      </c>
      <c r="AO107">
        <v>6</v>
      </c>
      <c r="AP107">
        <v>0</v>
      </c>
      <c r="AQ107">
        <v>0</v>
      </c>
      <c r="AR107">
        <v>25</v>
      </c>
      <c r="AS107">
        <v>41</v>
      </c>
      <c r="AT107">
        <v>41</v>
      </c>
      <c r="AU107">
        <v>-1</v>
      </c>
      <c r="AV107">
        <v>-1</v>
      </c>
      <c r="AW107">
        <v>160</v>
      </c>
      <c r="AX107">
        <v>3</v>
      </c>
      <c r="AY107">
        <v>3</v>
      </c>
      <c r="AZ107">
        <v>15</v>
      </c>
      <c r="BA107">
        <v>3</v>
      </c>
      <c r="BB107">
        <v>0</v>
      </c>
      <c r="BC107">
        <v>2</v>
      </c>
      <c r="BD107">
        <v>1</v>
      </c>
      <c r="BE107">
        <v>2</v>
      </c>
      <c r="BF107">
        <v>35</v>
      </c>
      <c r="BG107">
        <v>45</v>
      </c>
      <c r="BI107">
        <f t="shared" si="5"/>
        <v>107</v>
      </c>
      <c r="BJ107">
        <f t="shared" si="6"/>
        <v>100</v>
      </c>
    </row>
    <row r="108" spans="2:62">
      <c r="B108">
        <v>108</v>
      </c>
      <c r="C108">
        <v>104</v>
      </c>
      <c r="D108" t="s">
        <v>336</v>
      </c>
      <c r="E108" t="s">
        <v>329</v>
      </c>
      <c r="F108">
        <v>7</v>
      </c>
      <c r="G108">
        <v>106</v>
      </c>
      <c r="H108">
        <v>291</v>
      </c>
      <c r="I108">
        <v>35</v>
      </c>
      <c r="J108">
        <v>550</v>
      </c>
      <c r="K108">
        <v>250</v>
      </c>
      <c r="L108">
        <v>0</v>
      </c>
      <c r="M108">
        <v>47</v>
      </c>
      <c r="N108">
        <v>59</v>
      </c>
      <c r="O108">
        <v>53</v>
      </c>
      <c r="P108">
        <v>0</v>
      </c>
      <c r="Q108">
        <v>19</v>
      </c>
      <c r="R108">
        <v>0</v>
      </c>
      <c r="S108">
        <v>0</v>
      </c>
      <c r="T108">
        <v>20</v>
      </c>
      <c r="U108">
        <v>49</v>
      </c>
      <c r="V108">
        <v>25</v>
      </c>
      <c r="W108">
        <v>39</v>
      </c>
      <c r="X108">
        <v>0</v>
      </c>
      <c r="Y108">
        <v>0</v>
      </c>
      <c r="Z108">
        <f t="shared" si="7"/>
        <v>0</v>
      </c>
      <c r="AA108">
        <v>37</v>
      </c>
      <c r="AB108">
        <v>67</v>
      </c>
      <c r="AC108">
        <f t="shared" si="8"/>
        <v>83</v>
      </c>
      <c r="AD108">
        <v>36</v>
      </c>
      <c r="AE108">
        <v>69</v>
      </c>
      <c r="AF108">
        <f t="shared" si="9"/>
        <v>87</v>
      </c>
      <c r="AG108">
        <v>10</v>
      </c>
      <c r="AH108">
        <v>59</v>
      </c>
      <c r="AI108">
        <v>10</v>
      </c>
      <c r="AJ108">
        <v>1</v>
      </c>
      <c r="AK108">
        <v>4</v>
      </c>
      <c r="AL108">
        <v>3</v>
      </c>
      <c r="AM108">
        <v>21</v>
      </c>
      <c r="AN108">
        <v>9</v>
      </c>
      <c r="AO108">
        <v>6</v>
      </c>
      <c r="AP108">
        <v>0</v>
      </c>
      <c r="AQ108">
        <v>0</v>
      </c>
      <c r="AR108">
        <v>20</v>
      </c>
      <c r="AS108">
        <v>16</v>
      </c>
      <c r="AT108">
        <v>-1</v>
      </c>
      <c r="AU108">
        <v>-1</v>
      </c>
      <c r="AV108">
        <v>-1</v>
      </c>
      <c r="AW108">
        <v>190</v>
      </c>
      <c r="AX108">
        <v>5</v>
      </c>
      <c r="AY108">
        <v>5</v>
      </c>
      <c r="AZ108">
        <v>17</v>
      </c>
      <c r="BA108">
        <v>4</v>
      </c>
      <c r="BB108">
        <v>0</v>
      </c>
      <c r="BC108">
        <v>0</v>
      </c>
      <c r="BD108">
        <v>3</v>
      </c>
      <c r="BE108">
        <v>2</v>
      </c>
      <c r="BF108">
        <v>40</v>
      </c>
      <c r="BG108">
        <v>40</v>
      </c>
      <c r="BI108">
        <f t="shared" si="5"/>
        <v>108</v>
      </c>
      <c r="BJ108">
        <f t="shared" si="6"/>
        <v>104</v>
      </c>
    </row>
    <row r="109" spans="2:62">
      <c r="B109">
        <v>109</v>
      </c>
      <c r="C109">
        <v>105</v>
      </c>
      <c r="D109" t="s">
        <v>337</v>
      </c>
      <c r="E109" t="s">
        <v>331</v>
      </c>
      <c r="F109">
        <v>7</v>
      </c>
      <c r="G109">
        <v>107</v>
      </c>
      <c r="H109">
        <v>292</v>
      </c>
      <c r="I109">
        <v>35</v>
      </c>
      <c r="J109">
        <v>550</v>
      </c>
      <c r="K109">
        <v>250</v>
      </c>
      <c r="L109">
        <v>0</v>
      </c>
      <c r="M109">
        <v>47</v>
      </c>
      <c r="N109">
        <v>59</v>
      </c>
      <c r="O109">
        <v>53</v>
      </c>
      <c r="P109">
        <v>0</v>
      </c>
      <c r="Q109">
        <v>19</v>
      </c>
      <c r="R109">
        <v>0</v>
      </c>
      <c r="S109">
        <v>0</v>
      </c>
      <c r="T109">
        <v>20</v>
      </c>
      <c r="U109">
        <v>49</v>
      </c>
      <c r="V109">
        <v>25</v>
      </c>
      <c r="W109">
        <v>39</v>
      </c>
      <c r="X109">
        <v>0</v>
      </c>
      <c r="Y109">
        <v>0</v>
      </c>
      <c r="Z109">
        <f t="shared" si="7"/>
        <v>0</v>
      </c>
      <c r="AA109">
        <v>37</v>
      </c>
      <c r="AB109">
        <v>67</v>
      </c>
      <c r="AC109">
        <f t="shared" si="8"/>
        <v>83</v>
      </c>
      <c r="AD109">
        <v>36</v>
      </c>
      <c r="AE109">
        <v>69</v>
      </c>
      <c r="AF109">
        <f t="shared" si="9"/>
        <v>87</v>
      </c>
      <c r="AG109">
        <v>10</v>
      </c>
      <c r="AH109">
        <v>59</v>
      </c>
      <c r="AI109">
        <v>10</v>
      </c>
      <c r="AJ109">
        <v>1</v>
      </c>
      <c r="AK109">
        <v>4</v>
      </c>
      <c r="AL109">
        <v>3</v>
      </c>
      <c r="AM109">
        <v>21</v>
      </c>
      <c r="AN109">
        <v>9</v>
      </c>
      <c r="AO109">
        <v>6</v>
      </c>
      <c r="AP109">
        <v>0</v>
      </c>
      <c r="AQ109">
        <v>0</v>
      </c>
      <c r="AR109">
        <v>20</v>
      </c>
      <c r="AS109">
        <v>16</v>
      </c>
      <c r="AT109">
        <v>-1</v>
      </c>
      <c r="AU109">
        <v>-1</v>
      </c>
      <c r="AV109">
        <v>-1</v>
      </c>
      <c r="AW109">
        <v>190</v>
      </c>
      <c r="AX109">
        <v>5</v>
      </c>
      <c r="AY109">
        <v>5</v>
      </c>
      <c r="AZ109">
        <v>17</v>
      </c>
      <c r="BA109">
        <v>4</v>
      </c>
      <c r="BB109">
        <v>0</v>
      </c>
      <c r="BC109">
        <v>0</v>
      </c>
      <c r="BD109">
        <v>3</v>
      </c>
      <c r="BE109">
        <v>2</v>
      </c>
      <c r="BF109">
        <v>40</v>
      </c>
      <c r="BG109">
        <v>40</v>
      </c>
      <c r="BI109">
        <f t="shared" si="5"/>
        <v>109</v>
      </c>
      <c r="BJ109">
        <f t="shared" si="6"/>
        <v>105</v>
      </c>
    </row>
    <row r="110" spans="2:62">
      <c r="B110">
        <v>110</v>
      </c>
      <c r="C110">
        <v>106</v>
      </c>
      <c r="D110" t="s">
        <v>338</v>
      </c>
      <c r="E110" t="s">
        <v>339</v>
      </c>
      <c r="F110">
        <v>11</v>
      </c>
      <c r="G110">
        <v>0</v>
      </c>
      <c r="H110">
        <v>288</v>
      </c>
      <c r="I110">
        <v>30</v>
      </c>
      <c r="J110">
        <v>750</v>
      </c>
      <c r="K110">
        <v>350</v>
      </c>
      <c r="L110">
        <v>0</v>
      </c>
      <c r="M110">
        <v>62</v>
      </c>
      <c r="N110">
        <v>79</v>
      </c>
      <c r="O110">
        <v>69</v>
      </c>
      <c r="P110">
        <v>0</v>
      </c>
      <c r="Q110">
        <v>39</v>
      </c>
      <c r="R110">
        <v>0</v>
      </c>
      <c r="S110">
        <v>0</v>
      </c>
      <c r="T110">
        <v>29</v>
      </c>
      <c r="U110">
        <v>69</v>
      </c>
      <c r="V110">
        <v>33</v>
      </c>
      <c r="W110">
        <v>49</v>
      </c>
      <c r="X110">
        <v>0</v>
      </c>
      <c r="Y110">
        <v>0</v>
      </c>
      <c r="Z110">
        <f t="shared" si="7"/>
        <v>0</v>
      </c>
      <c r="AA110">
        <v>36</v>
      </c>
      <c r="AB110">
        <v>59</v>
      </c>
      <c r="AC110">
        <f t="shared" si="8"/>
        <v>72</v>
      </c>
      <c r="AD110">
        <v>44</v>
      </c>
      <c r="AE110">
        <v>69</v>
      </c>
      <c r="AF110">
        <f t="shared" si="9"/>
        <v>83</v>
      </c>
      <c r="AG110">
        <v>10</v>
      </c>
      <c r="AH110">
        <v>49</v>
      </c>
      <c r="AI110">
        <v>10</v>
      </c>
      <c r="AJ110">
        <v>1</v>
      </c>
      <c r="AK110">
        <v>5</v>
      </c>
      <c r="AL110">
        <v>4</v>
      </c>
      <c r="AM110">
        <v>21</v>
      </c>
      <c r="AN110">
        <v>21</v>
      </c>
      <c r="AO110">
        <v>21</v>
      </c>
      <c r="AP110">
        <v>12</v>
      </c>
      <c r="AQ110">
        <v>0</v>
      </c>
      <c r="AR110">
        <v>20</v>
      </c>
      <c r="AS110">
        <v>23</v>
      </c>
      <c r="AT110">
        <v>16</v>
      </c>
      <c r="AU110">
        <v>-1</v>
      </c>
      <c r="AV110">
        <v>-1</v>
      </c>
      <c r="AW110">
        <v>360</v>
      </c>
      <c r="AX110">
        <v>7</v>
      </c>
      <c r="AY110">
        <v>10</v>
      </c>
      <c r="AZ110">
        <v>30</v>
      </c>
      <c r="BA110">
        <v>10</v>
      </c>
      <c r="BB110">
        <v>0</v>
      </c>
      <c r="BC110">
        <v>0</v>
      </c>
      <c r="BD110">
        <v>4</v>
      </c>
      <c r="BE110">
        <v>3</v>
      </c>
      <c r="BF110">
        <v>55</v>
      </c>
      <c r="BG110">
        <v>55</v>
      </c>
      <c r="BI110">
        <f t="shared" si="5"/>
        <v>110</v>
      </c>
      <c r="BJ110">
        <f t="shared" si="6"/>
        <v>106</v>
      </c>
    </row>
    <row r="111" spans="2:62">
      <c r="B111">
        <v>111</v>
      </c>
      <c r="C111">
        <v>107</v>
      </c>
      <c r="D111" t="s">
        <v>340</v>
      </c>
      <c r="E111" t="s">
        <v>341</v>
      </c>
      <c r="F111">
        <v>11</v>
      </c>
      <c r="G111">
        <v>0</v>
      </c>
      <c r="H111">
        <v>112</v>
      </c>
      <c r="I111">
        <v>25</v>
      </c>
      <c r="J111">
        <v>750</v>
      </c>
      <c r="K111">
        <v>350</v>
      </c>
      <c r="L111">
        <v>0</v>
      </c>
      <c r="M111">
        <v>62</v>
      </c>
      <c r="N111">
        <v>79</v>
      </c>
      <c r="O111">
        <v>69</v>
      </c>
      <c r="P111">
        <v>0</v>
      </c>
      <c r="Q111">
        <v>39</v>
      </c>
      <c r="R111">
        <v>0</v>
      </c>
      <c r="S111">
        <v>0</v>
      </c>
      <c r="T111">
        <v>29</v>
      </c>
      <c r="U111">
        <v>69</v>
      </c>
      <c r="V111">
        <v>33</v>
      </c>
      <c r="W111">
        <v>49</v>
      </c>
      <c r="X111">
        <v>0</v>
      </c>
      <c r="Y111">
        <v>0</v>
      </c>
      <c r="Z111">
        <f t="shared" si="7"/>
        <v>0</v>
      </c>
      <c r="AA111">
        <v>39</v>
      </c>
      <c r="AB111">
        <v>69</v>
      </c>
      <c r="AC111">
        <f t="shared" si="8"/>
        <v>85</v>
      </c>
      <c r="AD111">
        <v>44</v>
      </c>
      <c r="AE111">
        <v>69</v>
      </c>
      <c r="AF111">
        <f t="shared" si="9"/>
        <v>83</v>
      </c>
      <c r="AG111">
        <v>40</v>
      </c>
      <c r="AH111">
        <v>89</v>
      </c>
      <c r="AI111">
        <v>10</v>
      </c>
      <c r="AJ111">
        <v>1</v>
      </c>
      <c r="AK111">
        <v>6</v>
      </c>
      <c r="AL111">
        <v>4</v>
      </c>
      <c r="AM111">
        <v>21</v>
      </c>
      <c r="AN111">
        <v>21</v>
      </c>
      <c r="AO111">
        <v>21</v>
      </c>
      <c r="AP111">
        <v>12</v>
      </c>
      <c r="AQ111">
        <v>0</v>
      </c>
      <c r="AR111">
        <v>20</v>
      </c>
      <c r="AS111">
        <v>23</v>
      </c>
      <c r="AT111">
        <v>16</v>
      </c>
      <c r="AU111">
        <v>-1</v>
      </c>
      <c r="AV111">
        <v>-1</v>
      </c>
      <c r="AW111">
        <v>360</v>
      </c>
      <c r="AX111">
        <v>7</v>
      </c>
      <c r="AY111">
        <v>10</v>
      </c>
      <c r="AZ111">
        <v>30</v>
      </c>
      <c r="BA111">
        <v>10</v>
      </c>
      <c r="BB111">
        <v>0</v>
      </c>
      <c r="BC111">
        <v>0</v>
      </c>
      <c r="BD111">
        <v>4</v>
      </c>
      <c r="BE111">
        <v>3</v>
      </c>
      <c r="BF111">
        <v>55</v>
      </c>
      <c r="BG111">
        <v>55</v>
      </c>
      <c r="BI111">
        <f t="shared" si="5"/>
        <v>111</v>
      </c>
      <c r="BJ111">
        <f t="shared" si="6"/>
        <v>107</v>
      </c>
    </row>
    <row r="112" spans="2:62">
      <c r="B112">
        <v>112</v>
      </c>
      <c r="C112">
        <v>108</v>
      </c>
      <c r="D112" t="s">
        <v>342</v>
      </c>
      <c r="E112" t="s">
        <v>341</v>
      </c>
      <c r="F112">
        <v>11</v>
      </c>
      <c r="G112">
        <v>111</v>
      </c>
      <c r="H112">
        <v>462</v>
      </c>
      <c r="I112">
        <v>77</v>
      </c>
      <c r="J112">
        <v>3700</v>
      </c>
      <c r="K112">
        <v>1200</v>
      </c>
      <c r="L112">
        <v>1</v>
      </c>
      <c r="M112">
        <v>75</v>
      </c>
      <c r="N112">
        <v>90</v>
      </c>
      <c r="O112">
        <v>83</v>
      </c>
      <c r="P112">
        <v>0</v>
      </c>
      <c r="Q112">
        <v>39</v>
      </c>
      <c r="R112">
        <v>0</v>
      </c>
      <c r="S112">
        <v>0</v>
      </c>
      <c r="T112">
        <v>40</v>
      </c>
      <c r="U112">
        <v>79</v>
      </c>
      <c r="V112">
        <v>42</v>
      </c>
      <c r="W112">
        <v>72</v>
      </c>
      <c r="X112">
        <v>0</v>
      </c>
      <c r="Y112">
        <v>0</v>
      </c>
      <c r="Z112">
        <f t="shared" si="7"/>
        <v>0</v>
      </c>
      <c r="AA112">
        <v>42</v>
      </c>
      <c r="AB112">
        <v>79</v>
      </c>
      <c r="AC112">
        <f t="shared" si="8"/>
        <v>99</v>
      </c>
      <c r="AD112">
        <v>48</v>
      </c>
      <c r="AE112">
        <v>89</v>
      </c>
      <c r="AF112">
        <f t="shared" si="9"/>
        <v>112</v>
      </c>
      <c r="AG112">
        <v>42</v>
      </c>
      <c r="AH112">
        <v>89</v>
      </c>
      <c r="AI112">
        <v>10</v>
      </c>
      <c r="AJ112">
        <v>1</v>
      </c>
      <c r="AK112">
        <v>7</v>
      </c>
      <c r="AL112">
        <v>4</v>
      </c>
      <c r="AM112">
        <v>24</v>
      </c>
      <c r="AN112">
        <v>24</v>
      </c>
      <c r="AO112">
        <v>24</v>
      </c>
      <c r="AP112">
        <v>12</v>
      </c>
      <c r="AQ112">
        <v>0</v>
      </c>
      <c r="AR112">
        <v>21</v>
      </c>
      <c r="AS112">
        <v>24</v>
      </c>
      <c r="AT112">
        <v>51</v>
      </c>
      <c r="AU112">
        <v>-1</v>
      </c>
      <c r="AV112">
        <v>-1</v>
      </c>
      <c r="AW112">
        <v>360</v>
      </c>
      <c r="AX112">
        <v>7</v>
      </c>
      <c r="AY112">
        <v>10</v>
      </c>
      <c r="AZ112">
        <v>30</v>
      </c>
      <c r="BA112">
        <v>10</v>
      </c>
      <c r="BB112">
        <v>0</v>
      </c>
      <c r="BC112">
        <v>0</v>
      </c>
      <c r="BD112">
        <v>4</v>
      </c>
      <c r="BE112">
        <v>3</v>
      </c>
      <c r="BF112">
        <v>65</v>
      </c>
      <c r="BG112">
        <v>70</v>
      </c>
      <c r="BI112">
        <f t="shared" si="5"/>
        <v>112</v>
      </c>
      <c r="BJ112">
        <f t="shared" si="6"/>
        <v>108</v>
      </c>
    </row>
    <row r="113" spans="2:62">
      <c r="B113">
        <v>113</v>
      </c>
      <c r="C113">
        <v>109</v>
      </c>
      <c r="D113" t="s">
        <v>343</v>
      </c>
      <c r="E113" t="s">
        <v>344</v>
      </c>
      <c r="F113">
        <v>3</v>
      </c>
      <c r="G113">
        <v>0</v>
      </c>
      <c r="H113">
        <v>289</v>
      </c>
      <c r="I113">
        <v>17</v>
      </c>
      <c r="J113">
        <v>200</v>
      </c>
      <c r="K113">
        <v>200</v>
      </c>
      <c r="L113">
        <v>0</v>
      </c>
      <c r="M113">
        <v>26</v>
      </c>
      <c r="N113">
        <v>39</v>
      </c>
      <c r="O113">
        <v>30</v>
      </c>
      <c r="P113">
        <v>14</v>
      </c>
      <c r="Q113">
        <v>39</v>
      </c>
      <c r="R113">
        <v>24</v>
      </c>
      <c r="S113">
        <v>79</v>
      </c>
      <c r="T113">
        <v>13</v>
      </c>
      <c r="U113">
        <v>49</v>
      </c>
      <c r="V113">
        <v>10</v>
      </c>
      <c r="W113">
        <v>29</v>
      </c>
      <c r="X113">
        <v>20</v>
      </c>
      <c r="Y113">
        <v>59</v>
      </c>
      <c r="Z113">
        <f t="shared" si="7"/>
        <v>81</v>
      </c>
      <c r="AA113">
        <v>38</v>
      </c>
      <c r="AB113">
        <v>69</v>
      </c>
      <c r="AC113">
        <f t="shared" si="8"/>
        <v>86</v>
      </c>
      <c r="AD113">
        <v>8</v>
      </c>
      <c r="AE113">
        <v>39</v>
      </c>
      <c r="AF113">
        <f t="shared" si="9"/>
        <v>56</v>
      </c>
      <c r="AG113">
        <v>12</v>
      </c>
      <c r="AH113">
        <v>49</v>
      </c>
      <c r="AI113">
        <v>10</v>
      </c>
      <c r="AJ113">
        <v>2</v>
      </c>
      <c r="AK113">
        <v>4</v>
      </c>
      <c r="AL113">
        <v>2</v>
      </c>
      <c r="AM113">
        <v>1</v>
      </c>
      <c r="AN113">
        <v>1</v>
      </c>
      <c r="AO113">
        <v>0</v>
      </c>
      <c r="AP113">
        <v>0</v>
      </c>
      <c r="AQ113">
        <v>0</v>
      </c>
      <c r="AR113">
        <v>4</v>
      </c>
      <c r="AS113">
        <v>-1</v>
      </c>
      <c r="AT113">
        <v>-1</v>
      </c>
      <c r="AU113">
        <v>-1</v>
      </c>
      <c r="AV113">
        <v>-1</v>
      </c>
      <c r="AW113">
        <v>75</v>
      </c>
      <c r="AX113">
        <v>2</v>
      </c>
      <c r="AY113">
        <v>2</v>
      </c>
      <c r="AZ113">
        <v>10</v>
      </c>
      <c r="BA113">
        <v>0</v>
      </c>
      <c r="BB113">
        <v>0</v>
      </c>
      <c r="BC113">
        <v>1</v>
      </c>
      <c r="BD113">
        <v>0</v>
      </c>
      <c r="BE113">
        <v>1</v>
      </c>
      <c r="BF113">
        <v>25</v>
      </c>
      <c r="BG113">
        <v>25</v>
      </c>
      <c r="BI113">
        <f t="shared" si="5"/>
        <v>113</v>
      </c>
      <c r="BJ113">
        <f t="shared" si="6"/>
        <v>109</v>
      </c>
    </row>
    <row r="114" spans="2:62">
      <c r="B114">
        <v>114</v>
      </c>
      <c r="C114">
        <v>110</v>
      </c>
      <c r="D114" t="s">
        <v>345</v>
      </c>
      <c r="E114" t="s">
        <v>346</v>
      </c>
      <c r="F114">
        <v>3</v>
      </c>
      <c r="G114">
        <v>0</v>
      </c>
      <c r="H114">
        <v>290</v>
      </c>
      <c r="I114">
        <v>17</v>
      </c>
      <c r="J114">
        <v>200</v>
      </c>
      <c r="K114">
        <v>200</v>
      </c>
      <c r="L114">
        <v>0</v>
      </c>
      <c r="M114">
        <v>27</v>
      </c>
      <c r="N114">
        <v>39</v>
      </c>
      <c r="O114">
        <v>31</v>
      </c>
      <c r="P114">
        <v>14</v>
      </c>
      <c r="Q114">
        <v>39</v>
      </c>
      <c r="R114">
        <v>24</v>
      </c>
      <c r="S114">
        <v>79</v>
      </c>
      <c r="T114">
        <v>13</v>
      </c>
      <c r="U114">
        <v>49</v>
      </c>
      <c r="V114">
        <v>10</v>
      </c>
      <c r="W114">
        <v>29</v>
      </c>
      <c r="X114">
        <v>20</v>
      </c>
      <c r="Y114">
        <v>59</v>
      </c>
      <c r="Z114">
        <f t="shared" si="7"/>
        <v>81</v>
      </c>
      <c r="AA114">
        <v>39</v>
      </c>
      <c r="AB114">
        <v>69</v>
      </c>
      <c r="AC114">
        <f t="shared" si="8"/>
        <v>85</v>
      </c>
      <c r="AD114">
        <v>8</v>
      </c>
      <c r="AE114">
        <v>39</v>
      </c>
      <c r="AF114">
        <f t="shared" si="9"/>
        <v>56</v>
      </c>
      <c r="AG114">
        <v>12</v>
      </c>
      <c r="AH114">
        <v>49</v>
      </c>
      <c r="AI114">
        <v>10</v>
      </c>
      <c r="AJ114">
        <v>2</v>
      </c>
      <c r="AK114">
        <v>5</v>
      </c>
      <c r="AL114">
        <v>2</v>
      </c>
      <c r="AM114">
        <v>1</v>
      </c>
      <c r="AN114">
        <v>1</v>
      </c>
      <c r="AO114">
        <v>0</v>
      </c>
      <c r="AP114">
        <v>0</v>
      </c>
      <c r="AQ114">
        <v>0</v>
      </c>
      <c r="AR114">
        <v>4</v>
      </c>
      <c r="AS114">
        <v>-1</v>
      </c>
      <c r="AT114">
        <v>-1</v>
      </c>
      <c r="AU114">
        <v>-1</v>
      </c>
      <c r="AV114">
        <v>-1</v>
      </c>
      <c r="AW114">
        <v>75</v>
      </c>
      <c r="AX114">
        <v>2</v>
      </c>
      <c r="AY114">
        <v>2</v>
      </c>
      <c r="AZ114">
        <v>10</v>
      </c>
      <c r="BA114">
        <v>0</v>
      </c>
      <c r="BB114">
        <v>0</v>
      </c>
      <c r="BC114">
        <v>1</v>
      </c>
      <c r="BD114">
        <v>0</v>
      </c>
      <c r="BE114">
        <v>1</v>
      </c>
      <c r="BF114">
        <v>25</v>
      </c>
      <c r="BG114">
        <v>25</v>
      </c>
      <c r="BI114">
        <f t="shared" si="5"/>
        <v>114</v>
      </c>
      <c r="BJ114">
        <f t="shared" si="6"/>
        <v>110</v>
      </c>
    </row>
    <row r="115" spans="2:62">
      <c r="B115">
        <v>115</v>
      </c>
      <c r="C115">
        <v>111</v>
      </c>
      <c r="D115" t="s">
        <v>347</v>
      </c>
      <c r="E115" t="s">
        <v>348</v>
      </c>
      <c r="F115">
        <v>3</v>
      </c>
      <c r="G115">
        <v>0</v>
      </c>
      <c r="H115">
        <v>293</v>
      </c>
      <c r="I115">
        <v>25</v>
      </c>
      <c r="J115">
        <v>280</v>
      </c>
      <c r="K115">
        <v>240</v>
      </c>
      <c r="L115">
        <v>0</v>
      </c>
      <c r="M115">
        <v>19</v>
      </c>
      <c r="N115">
        <v>33</v>
      </c>
      <c r="O115">
        <v>23</v>
      </c>
      <c r="P115">
        <v>17</v>
      </c>
      <c r="Q115">
        <v>42</v>
      </c>
      <c r="R115">
        <v>20</v>
      </c>
      <c r="S115">
        <v>69</v>
      </c>
      <c r="T115">
        <v>10</v>
      </c>
      <c r="U115">
        <v>42</v>
      </c>
      <c r="V115">
        <v>10</v>
      </c>
      <c r="W115">
        <v>29</v>
      </c>
      <c r="X115">
        <v>13</v>
      </c>
      <c r="Y115">
        <v>39</v>
      </c>
      <c r="Z115">
        <f t="shared" si="7"/>
        <v>53</v>
      </c>
      <c r="AA115">
        <v>42</v>
      </c>
      <c r="AB115">
        <v>69</v>
      </c>
      <c r="AC115">
        <f t="shared" si="8"/>
        <v>84</v>
      </c>
      <c r="AD115">
        <v>6</v>
      </c>
      <c r="AE115">
        <v>39</v>
      </c>
      <c r="AF115">
        <f t="shared" si="9"/>
        <v>57</v>
      </c>
      <c r="AG115">
        <v>12</v>
      </c>
      <c r="AH115">
        <v>49</v>
      </c>
      <c r="AI115">
        <v>10</v>
      </c>
      <c r="AJ115">
        <v>2</v>
      </c>
      <c r="AK115">
        <v>5</v>
      </c>
      <c r="AL115">
        <v>3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4</v>
      </c>
      <c r="AS115">
        <v>4</v>
      </c>
      <c r="AT115">
        <v>-1</v>
      </c>
      <c r="AU115">
        <v>-1</v>
      </c>
      <c r="AV115">
        <v>-1</v>
      </c>
      <c r="AW115">
        <v>82</v>
      </c>
      <c r="AX115">
        <v>2</v>
      </c>
      <c r="AY115">
        <v>2</v>
      </c>
      <c r="AZ115">
        <v>7</v>
      </c>
      <c r="BA115">
        <v>0</v>
      </c>
      <c r="BB115">
        <v>1</v>
      </c>
      <c r="BC115">
        <v>1</v>
      </c>
      <c r="BD115">
        <v>1</v>
      </c>
      <c r="BE115">
        <v>1</v>
      </c>
      <c r="BF115">
        <v>20</v>
      </c>
      <c r="BG115">
        <v>30</v>
      </c>
      <c r="BI115">
        <f t="shared" si="5"/>
        <v>115</v>
      </c>
      <c r="BJ115">
        <f t="shared" si="6"/>
        <v>111</v>
      </c>
    </row>
    <row r="116" spans="2:62">
      <c r="B116">
        <v>116</v>
      </c>
      <c r="C116">
        <v>112</v>
      </c>
      <c r="D116" t="s">
        <v>349</v>
      </c>
      <c r="E116" t="s">
        <v>350</v>
      </c>
      <c r="F116">
        <v>7</v>
      </c>
      <c r="G116">
        <v>0</v>
      </c>
      <c r="H116">
        <v>117</v>
      </c>
      <c r="I116">
        <v>25</v>
      </c>
      <c r="J116">
        <v>380</v>
      </c>
      <c r="K116">
        <v>210</v>
      </c>
      <c r="L116">
        <v>0</v>
      </c>
      <c r="M116">
        <v>32</v>
      </c>
      <c r="N116">
        <v>55</v>
      </c>
      <c r="O116">
        <v>37</v>
      </c>
      <c r="P116">
        <v>0</v>
      </c>
      <c r="Q116">
        <v>19</v>
      </c>
      <c r="R116">
        <v>0</v>
      </c>
      <c r="S116">
        <v>0</v>
      </c>
      <c r="T116">
        <v>14</v>
      </c>
      <c r="U116">
        <v>29</v>
      </c>
      <c r="V116">
        <v>19</v>
      </c>
      <c r="W116">
        <v>39</v>
      </c>
      <c r="X116">
        <v>0</v>
      </c>
      <c r="Y116">
        <v>0</v>
      </c>
      <c r="Z116">
        <f t="shared" si="7"/>
        <v>0</v>
      </c>
      <c r="AA116">
        <v>29</v>
      </c>
      <c r="AB116">
        <v>49</v>
      </c>
      <c r="AC116">
        <f t="shared" si="8"/>
        <v>60</v>
      </c>
      <c r="AD116">
        <v>34</v>
      </c>
      <c r="AE116">
        <v>69</v>
      </c>
      <c r="AF116">
        <f t="shared" si="9"/>
        <v>88</v>
      </c>
      <c r="AG116">
        <v>30</v>
      </c>
      <c r="AH116">
        <v>79</v>
      </c>
      <c r="AI116">
        <v>10</v>
      </c>
      <c r="AJ116">
        <v>1</v>
      </c>
      <c r="AK116">
        <v>5</v>
      </c>
      <c r="AL116">
        <v>3</v>
      </c>
      <c r="AM116">
        <v>18</v>
      </c>
      <c r="AN116">
        <v>9</v>
      </c>
      <c r="AO116">
        <v>3</v>
      </c>
      <c r="AP116">
        <v>0</v>
      </c>
      <c r="AQ116">
        <v>0</v>
      </c>
      <c r="AR116">
        <v>23</v>
      </c>
      <c r="AS116">
        <v>16</v>
      </c>
      <c r="AT116">
        <v>-1</v>
      </c>
      <c r="AU116">
        <v>-1</v>
      </c>
      <c r="AV116">
        <v>-1</v>
      </c>
      <c r="AW116">
        <v>160</v>
      </c>
      <c r="AX116">
        <v>2</v>
      </c>
      <c r="AY116">
        <v>2</v>
      </c>
      <c r="AZ116">
        <v>13</v>
      </c>
      <c r="BA116">
        <v>4</v>
      </c>
      <c r="BB116">
        <v>0</v>
      </c>
      <c r="BC116">
        <v>0</v>
      </c>
      <c r="BD116">
        <v>2</v>
      </c>
      <c r="BE116">
        <v>2</v>
      </c>
      <c r="BF116">
        <v>35</v>
      </c>
      <c r="BG116">
        <v>35</v>
      </c>
      <c r="BI116">
        <f t="shared" si="5"/>
        <v>116</v>
      </c>
      <c r="BJ116">
        <f t="shared" si="6"/>
        <v>112</v>
      </c>
    </row>
    <row r="117" spans="2:62">
      <c r="B117">
        <v>117</v>
      </c>
      <c r="C117">
        <v>113</v>
      </c>
      <c r="D117" t="s">
        <v>351</v>
      </c>
      <c r="E117" t="s">
        <v>350</v>
      </c>
      <c r="F117">
        <v>7</v>
      </c>
      <c r="G117">
        <v>116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45</v>
      </c>
      <c r="N117">
        <v>69</v>
      </c>
      <c r="O117">
        <v>51</v>
      </c>
      <c r="P117">
        <v>0</v>
      </c>
      <c r="Q117">
        <v>29</v>
      </c>
      <c r="R117">
        <v>0</v>
      </c>
      <c r="S117">
        <v>0</v>
      </c>
      <c r="T117">
        <v>18</v>
      </c>
      <c r="U117">
        <v>39</v>
      </c>
      <c r="V117">
        <v>25</v>
      </c>
      <c r="W117">
        <v>59</v>
      </c>
      <c r="X117">
        <v>0</v>
      </c>
      <c r="Y117">
        <v>0</v>
      </c>
      <c r="Z117">
        <f t="shared" si="7"/>
        <v>0</v>
      </c>
      <c r="AA117">
        <v>29</v>
      </c>
      <c r="AB117">
        <v>59</v>
      </c>
      <c r="AC117">
        <f t="shared" si="8"/>
        <v>75</v>
      </c>
      <c r="AD117">
        <v>35</v>
      </c>
      <c r="AE117">
        <v>79</v>
      </c>
      <c r="AF117">
        <f t="shared" si="9"/>
        <v>103</v>
      </c>
      <c r="AG117">
        <v>40</v>
      </c>
      <c r="AH117">
        <v>89</v>
      </c>
      <c r="AI117">
        <v>10</v>
      </c>
      <c r="AJ117">
        <v>1</v>
      </c>
      <c r="AK117">
        <v>6</v>
      </c>
      <c r="AL117">
        <v>4</v>
      </c>
      <c r="AM117">
        <v>18</v>
      </c>
      <c r="AN117">
        <v>12</v>
      </c>
      <c r="AO117">
        <v>12</v>
      </c>
      <c r="AP117">
        <v>6</v>
      </c>
      <c r="AQ117">
        <v>0</v>
      </c>
      <c r="AR117">
        <v>21</v>
      </c>
      <c r="AS117">
        <v>24</v>
      </c>
      <c r="AT117">
        <v>17</v>
      </c>
      <c r="AU117">
        <v>-1</v>
      </c>
      <c r="AV117">
        <v>-1</v>
      </c>
      <c r="AW117">
        <v>160</v>
      </c>
      <c r="AX117">
        <v>4</v>
      </c>
      <c r="AY117">
        <v>6</v>
      </c>
      <c r="AZ117">
        <v>20</v>
      </c>
      <c r="BA117">
        <v>6</v>
      </c>
      <c r="BB117">
        <v>0</v>
      </c>
      <c r="BC117">
        <v>0</v>
      </c>
      <c r="BD117">
        <v>3</v>
      </c>
      <c r="BE117">
        <v>2</v>
      </c>
      <c r="BF117">
        <v>40</v>
      </c>
      <c r="BG117">
        <v>40</v>
      </c>
      <c r="BI117">
        <f t="shared" si="5"/>
        <v>117</v>
      </c>
      <c r="BJ117">
        <f t="shared" si="6"/>
        <v>113</v>
      </c>
    </row>
    <row r="118" spans="2:62">
      <c r="B118">
        <v>118</v>
      </c>
      <c r="C118">
        <v>114</v>
      </c>
      <c r="D118" t="s">
        <v>352</v>
      </c>
      <c r="E118" t="s">
        <v>178</v>
      </c>
      <c r="F118">
        <v>4</v>
      </c>
      <c r="G118">
        <v>57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43</v>
      </c>
      <c r="N118">
        <v>59</v>
      </c>
      <c r="O118">
        <v>49</v>
      </c>
      <c r="P118">
        <v>17</v>
      </c>
      <c r="Q118">
        <v>63</v>
      </c>
      <c r="R118">
        <v>90</v>
      </c>
      <c r="S118">
        <v>139</v>
      </c>
      <c r="T118">
        <v>15</v>
      </c>
      <c r="U118">
        <v>49</v>
      </c>
      <c r="V118">
        <v>23</v>
      </c>
      <c r="W118">
        <v>63</v>
      </c>
      <c r="X118">
        <v>27</v>
      </c>
      <c r="Y118">
        <v>79</v>
      </c>
      <c r="Z118">
        <f t="shared" si="7"/>
        <v>108</v>
      </c>
      <c r="AA118">
        <v>43</v>
      </c>
      <c r="AB118">
        <v>83</v>
      </c>
      <c r="AC118">
        <f t="shared" si="8"/>
        <v>105</v>
      </c>
      <c r="AD118">
        <v>9</v>
      </c>
      <c r="AE118">
        <v>43</v>
      </c>
      <c r="AF118">
        <f t="shared" si="9"/>
        <v>62</v>
      </c>
      <c r="AG118">
        <v>13</v>
      </c>
      <c r="AH118">
        <v>49</v>
      </c>
      <c r="AI118">
        <v>10</v>
      </c>
      <c r="AJ118">
        <v>2</v>
      </c>
      <c r="AK118">
        <v>7</v>
      </c>
      <c r="AL118">
        <v>3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10</v>
      </c>
      <c r="AS118">
        <v>58</v>
      </c>
      <c r="AT118">
        <v>30</v>
      </c>
      <c r="AU118">
        <v>-1</v>
      </c>
      <c r="AV118">
        <v>-1</v>
      </c>
      <c r="AW118">
        <v>75</v>
      </c>
      <c r="AX118">
        <v>2</v>
      </c>
      <c r="AY118">
        <v>9</v>
      </c>
      <c r="AZ118">
        <v>9</v>
      </c>
      <c r="BA118">
        <v>0</v>
      </c>
      <c r="BB118">
        <v>1</v>
      </c>
      <c r="BC118">
        <v>5</v>
      </c>
      <c r="BD118">
        <v>0</v>
      </c>
      <c r="BE118">
        <v>1</v>
      </c>
      <c r="BF118">
        <v>25</v>
      </c>
      <c r="BG118">
        <v>75</v>
      </c>
      <c r="BI118">
        <f t="shared" si="5"/>
        <v>118</v>
      </c>
      <c r="BJ118">
        <f t="shared" si="6"/>
        <v>114</v>
      </c>
    </row>
    <row r="119" spans="2:62">
      <c r="B119">
        <v>119</v>
      </c>
      <c r="C119">
        <v>115</v>
      </c>
      <c r="D119" t="s">
        <v>353</v>
      </c>
      <c r="E119" t="s">
        <v>180</v>
      </c>
      <c r="F119">
        <v>4</v>
      </c>
      <c r="G119">
        <v>58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43</v>
      </c>
      <c r="N119">
        <v>59</v>
      </c>
      <c r="O119">
        <v>49</v>
      </c>
      <c r="P119">
        <v>17</v>
      </c>
      <c r="Q119">
        <v>63</v>
      </c>
      <c r="R119">
        <v>90</v>
      </c>
      <c r="S119">
        <v>139</v>
      </c>
      <c r="T119">
        <v>15</v>
      </c>
      <c r="U119">
        <v>49</v>
      </c>
      <c r="V119">
        <v>23</v>
      </c>
      <c r="W119">
        <v>63</v>
      </c>
      <c r="X119">
        <v>27</v>
      </c>
      <c r="Y119">
        <v>79</v>
      </c>
      <c r="Z119">
        <f t="shared" si="7"/>
        <v>108</v>
      </c>
      <c r="AA119">
        <v>43</v>
      </c>
      <c r="AB119">
        <v>83</v>
      </c>
      <c r="AC119">
        <f t="shared" si="8"/>
        <v>105</v>
      </c>
      <c r="AD119">
        <v>9</v>
      </c>
      <c r="AE119">
        <v>43</v>
      </c>
      <c r="AF119">
        <f t="shared" si="9"/>
        <v>62</v>
      </c>
      <c r="AG119">
        <v>30</v>
      </c>
      <c r="AH119">
        <v>79</v>
      </c>
      <c r="AI119">
        <v>10</v>
      </c>
      <c r="AJ119">
        <v>2</v>
      </c>
      <c r="AK119">
        <v>7</v>
      </c>
      <c r="AL119">
        <v>3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10</v>
      </c>
      <c r="AS119">
        <v>58</v>
      </c>
      <c r="AT119">
        <v>30</v>
      </c>
      <c r="AU119">
        <v>-1</v>
      </c>
      <c r="AV119">
        <v>-1</v>
      </c>
      <c r="AW119">
        <v>75</v>
      </c>
      <c r="AX119">
        <v>2</v>
      </c>
      <c r="AY119">
        <v>6</v>
      </c>
      <c r="AZ119">
        <v>9</v>
      </c>
      <c r="BA119">
        <v>0</v>
      </c>
      <c r="BB119">
        <v>1</v>
      </c>
      <c r="BC119">
        <v>5</v>
      </c>
      <c r="BD119">
        <v>0</v>
      </c>
      <c r="BE119">
        <v>1</v>
      </c>
      <c r="BF119">
        <v>25</v>
      </c>
      <c r="BG119">
        <v>75</v>
      </c>
      <c r="BI119">
        <f t="shared" si="5"/>
        <v>119</v>
      </c>
      <c r="BJ119">
        <f t="shared" si="6"/>
        <v>115</v>
      </c>
    </row>
    <row r="120" spans="2:62">
      <c r="B120">
        <v>120</v>
      </c>
      <c r="C120">
        <v>116</v>
      </c>
      <c r="D120" t="s">
        <v>354</v>
      </c>
      <c r="E120" t="s">
        <v>355</v>
      </c>
      <c r="F120">
        <v>5</v>
      </c>
      <c r="G120">
        <v>0</v>
      </c>
      <c r="H120">
        <v>121</v>
      </c>
      <c r="I120">
        <v>30</v>
      </c>
      <c r="J120">
        <v>270</v>
      </c>
      <c r="K120">
        <v>110</v>
      </c>
      <c r="L120">
        <v>0</v>
      </c>
      <c r="M120">
        <v>40</v>
      </c>
      <c r="N120">
        <v>59</v>
      </c>
      <c r="O120">
        <v>46</v>
      </c>
      <c r="P120">
        <v>40</v>
      </c>
      <c r="Q120">
        <v>59</v>
      </c>
      <c r="R120">
        <v>18</v>
      </c>
      <c r="S120">
        <v>69</v>
      </c>
      <c r="T120">
        <v>18</v>
      </c>
      <c r="U120">
        <v>59</v>
      </c>
      <c r="V120">
        <v>30</v>
      </c>
      <c r="W120">
        <v>59</v>
      </c>
      <c r="X120">
        <v>0</v>
      </c>
      <c r="Y120">
        <v>0</v>
      </c>
      <c r="Z120">
        <f t="shared" si="7"/>
        <v>0</v>
      </c>
      <c r="AA120">
        <v>31</v>
      </c>
      <c r="AB120">
        <v>62</v>
      </c>
      <c r="AC120">
        <f t="shared" si="8"/>
        <v>79</v>
      </c>
      <c r="AD120">
        <v>14</v>
      </c>
      <c r="AE120">
        <v>39</v>
      </c>
      <c r="AF120">
        <f t="shared" si="9"/>
        <v>53</v>
      </c>
      <c r="AG120">
        <v>5</v>
      </c>
      <c r="AH120">
        <v>49</v>
      </c>
      <c r="AI120">
        <v>10</v>
      </c>
      <c r="AJ120">
        <v>2</v>
      </c>
      <c r="AK120">
        <v>5</v>
      </c>
      <c r="AL120">
        <v>3</v>
      </c>
      <c r="AM120">
        <v>2</v>
      </c>
      <c r="AN120">
        <v>2</v>
      </c>
      <c r="AO120">
        <v>2</v>
      </c>
      <c r="AP120">
        <v>0</v>
      </c>
      <c r="AQ120">
        <v>0</v>
      </c>
      <c r="AR120">
        <v>6</v>
      </c>
      <c r="AS120">
        <v>25</v>
      </c>
      <c r="AT120">
        <v>-1</v>
      </c>
      <c r="AU120">
        <v>-1</v>
      </c>
      <c r="AV120">
        <v>-1</v>
      </c>
      <c r="AW120">
        <v>90</v>
      </c>
      <c r="AX120">
        <v>2</v>
      </c>
      <c r="AY120">
        <v>3</v>
      </c>
      <c r="AZ120">
        <v>12</v>
      </c>
      <c r="BA120">
        <v>1</v>
      </c>
      <c r="BB120">
        <v>2</v>
      </c>
      <c r="BC120">
        <v>1</v>
      </c>
      <c r="BD120">
        <v>0</v>
      </c>
      <c r="BE120">
        <v>2</v>
      </c>
      <c r="BF120">
        <v>40</v>
      </c>
      <c r="BG120">
        <v>65</v>
      </c>
      <c r="BI120">
        <f t="shared" si="5"/>
        <v>120</v>
      </c>
      <c r="BJ120">
        <f t="shared" si="6"/>
        <v>116</v>
      </c>
    </row>
    <row r="121" spans="2:62">
      <c r="B121">
        <v>121</v>
      </c>
      <c r="C121">
        <v>117</v>
      </c>
      <c r="D121" t="s">
        <v>356</v>
      </c>
      <c r="E121" t="s">
        <v>355</v>
      </c>
      <c r="F121">
        <v>6</v>
      </c>
      <c r="G121">
        <v>120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50</v>
      </c>
      <c r="N121">
        <v>67</v>
      </c>
      <c r="O121">
        <v>57</v>
      </c>
      <c r="P121">
        <v>24</v>
      </c>
      <c r="Q121">
        <v>76</v>
      </c>
      <c r="R121">
        <v>18</v>
      </c>
      <c r="S121">
        <v>69</v>
      </c>
      <c r="T121">
        <v>20</v>
      </c>
      <c r="U121">
        <v>59</v>
      </c>
      <c r="V121">
        <v>37</v>
      </c>
      <c r="W121">
        <v>71</v>
      </c>
      <c r="X121">
        <v>0</v>
      </c>
      <c r="Y121">
        <v>0</v>
      </c>
      <c r="Z121">
        <f t="shared" si="7"/>
        <v>0</v>
      </c>
      <c r="AA121">
        <v>34</v>
      </c>
      <c r="AB121">
        <v>69</v>
      </c>
      <c r="AC121">
        <f t="shared" si="8"/>
        <v>88</v>
      </c>
      <c r="AD121">
        <v>22</v>
      </c>
      <c r="AE121">
        <v>59</v>
      </c>
      <c r="AF121">
        <f t="shared" si="9"/>
        <v>79</v>
      </c>
      <c r="AG121">
        <v>10</v>
      </c>
      <c r="AH121">
        <v>69</v>
      </c>
      <c r="AI121">
        <v>10</v>
      </c>
      <c r="AJ121">
        <v>2</v>
      </c>
      <c r="AK121">
        <v>6</v>
      </c>
      <c r="AL121">
        <v>4</v>
      </c>
      <c r="AM121">
        <v>5</v>
      </c>
      <c r="AN121">
        <v>6</v>
      </c>
      <c r="AO121">
        <v>5</v>
      </c>
      <c r="AP121">
        <v>8</v>
      </c>
      <c r="AQ121">
        <v>0</v>
      </c>
      <c r="AR121">
        <v>50</v>
      </c>
      <c r="AS121">
        <v>30</v>
      </c>
      <c r="AT121">
        <v>26</v>
      </c>
      <c r="AU121">
        <v>-1</v>
      </c>
      <c r="AV121">
        <v>-1</v>
      </c>
      <c r="AW121">
        <v>100</v>
      </c>
      <c r="AX121">
        <v>2</v>
      </c>
      <c r="AY121">
        <v>2</v>
      </c>
      <c r="AZ121">
        <v>13</v>
      </c>
      <c r="BA121">
        <v>4</v>
      </c>
      <c r="BB121">
        <v>2</v>
      </c>
      <c r="BC121">
        <v>1</v>
      </c>
      <c r="BD121">
        <v>3</v>
      </c>
      <c r="BE121">
        <v>2</v>
      </c>
      <c r="BF121">
        <v>50</v>
      </c>
      <c r="BG121">
        <v>55</v>
      </c>
      <c r="BI121">
        <f t="shared" si="5"/>
        <v>121</v>
      </c>
      <c r="BJ121">
        <f t="shared" si="6"/>
        <v>117</v>
      </c>
    </row>
    <row r="122" spans="2:62">
      <c r="B122">
        <v>122</v>
      </c>
      <c r="C122">
        <v>119</v>
      </c>
      <c r="D122" t="s">
        <v>357</v>
      </c>
      <c r="E122" t="s">
        <v>358</v>
      </c>
      <c r="F122">
        <v>2</v>
      </c>
      <c r="G122">
        <v>0</v>
      </c>
      <c r="H122">
        <v>294</v>
      </c>
      <c r="I122">
        <v>20</v>
      </c>
      <c r="J122">
        <v>100</v>
      </c>
      <c r="K122">
        <v>100</v>
      </c>
      <c r="L122">
        <v>0</v>
      </c>
      <c r="M122">
        <v>16</v>
      </c>
      <c r="N122">
        <v>34</v>
      </c>
      <c r="O122">
        <v>20</v>
      </c>
      <c r="P122">
        <v>10</v>
      </c>
      <c r="Q122">
        <v>29</v>
      </c>
      <c r="R122">
        <v>24</v>
      </c>
      <c r="S122">
        <v>69</v>
      </c>
      <c r="T122">
        <v>9</v>
      </c>
      <c r="U122">
        <v>39</v>
      </c>
      <c r="V122">
        <v>6</v>
      </c>
      <c r="W122">
        <v>19</v>
      </c>
      <c r="X122">
        <v>24</v>
      </c>
      <c r="Y122">
        <v>49</v>
      </c>
      <c r="Z122">
        <f t="shared" si="7"/>
        <v>63</v>
      </c>
      <c r="AA122">
        <v>45</v>
      </c>
      <c r="AB122">
        <v>79</v>
      </c>
      <c r="AC122">
        <f t="shared" si="8"/>
        <v>98</v>
      </c>
      <c r="AD122">
        <v>6</v>
      </c>
      <c r="AE122">
        <v>19</v>
      </c>
      <c r="AF122">
        <f t="shared" si="9"/>
        <v>26</v>
      </c>
      <c r="AG122">
        <v>10</v>
      </c>
      <c r="AH122">
        <v>49</v>
      </c>
      <c r="AI122">
        <v>10</v>
      </c>
      <c r="AJ122">
        <v>1</v>
      </c>
      <c r="AK122">
        <v>4</v>
      </c>
      <c r="AL122">
        <v>2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2</v>
      </c>
      <c r="AS122">
        <v>39</v>
      </c>
      <c r="AT122">
        <v>-1</v>
      </c>
      <c r="AU122">
        <v>-1</v>
      </c>
      <c r="AV122">
        <v>-1</v>
      </c>
      <c r="AW122">
        <v>24</v>
      </c>
      <c r="AX122">
        <v>1</v>
      </c>
      <c r="AY122">
        <v>1</v>
      </c>
      <c r="AZ122">
        <v>6</v>
      </c>
      <c r="BA122">
        <v>0</v>
      </c>
      <c r="BB122">
        <v>0</v>
      </c>
      <c r="BC122">
        <v>1</v>
      </c>
      <c r="BD122">
        <v>0</v>
      </c>
      <c r="BE122">
        <v>1</v>
      </c>
      <c r="BF122">
        <v>15</v>
      </c>
      <c r="BG122">
        <v>20</v>
      </c>
      <c r="BI122">
        <f t="shared" si="5"/>
        <v>122</v>
      </c>
      <c r="BJ122">
        <f t="shared" si="6"/>
        <v>119</v>
      </c>
    </row>
    <row r="123" spans="2:62">
      <c r="B123">
        <v>123</v>
      </c>
      <c r="C123">
        <v>120</v>
      </c>
      <c r="D123" t="s">
        <v>359</v>
      </c>
      <c r="E123" t="s">
        <v>360</v>
      </c>
      <c r="F123">
        <v>5</v>
      </c>
      <c r="G123">
        <v>0</v>
      </c>
      <c r="H123">
        <v>295</v>
      </c>
      <c r="I123">
        <v>25</v>
      </c>
      <c r="J123">
        <v>250</v>
      </c>
      <c r="K123">
        <v>300</v>
      </c>
      <c r="L123">
        <v>0</v>
      </c>
      <c r="M123">
        <v>37</v>
      </c>
      <c r="N123">
        <v>49</v>
      </c>
      <c r="O123">
        <v>42</v>
      </c>
      <c r="P123">
        <v>30</v>
      </c>
      <c r="Q123">
        <v>54</v>
      </c>
      <c r="R123">
        <v>12</v>
      </c>
      <c r="S123">
        <v>59</v>
      </c>
      <c r="T123">
        <v>16</v>
      </c>
      <c r="U123">
        <v>59</v>
      </c>
      <c r="V123">
        <v>26</v>
      </c>
      <c r="W123">
        <v>37</v>
      </c>
      <c r="X123">
        <v>0</v>
      </c>
      <c r="Y123">
        <v>0</v>
      </c>
      <c r="Z123">
        <f t="shared" si="7"/>
        <v>0</v>
      </c>
      <c r="AA123">
        <v>33</v>
      </c>
      <c r="AB123">
        <v>69</v>
      </c>
      <c r="AC123">
        <f t="shared" si="8"/>
        <v>89</v>
      </c>
      <c r="AD123">
        <v>11</v>
      </c>
      <c r="AE123">
        <v>39</v>
      </c>
      <c r="AF123">
        <f t="shared" si="9"/>
        <v>54</v>
      </c>
      <c r="AG123">
        <v>20</v>
      </c>
      <c r="AH123">
        <v>69</v>
      </c>
      <c r="AI123">
        <v>10</v>
      </c>
      <c r="AJ123">
        <v>2</v>
      </c>
      <c r="AK123">
        <v>4</v>
      </c>
      <c r="AL123">
        <v>3</v>
      </c>
      <c r="AM123">
        <v>2</v>
      </c>
      <c r="AN123">
        <v>2</v>
      </c>
      <c r="AO123">
        <v>2</v>
      </c>
      <c r="AP123">
        <v>0</v>
      </c>
      <c r="AQ123">
        <v>0</v>
      </c>
      <c r="AR123">
        <v>6</v>
      </c>
      <c r="AS123">
        <v>37</v>
      </c>
      <c r="AT123">
        <v>-1</v>
      </c>
      <c r="AU123">
        <v>-1</v>
      </c>
      <c r="AV123">
        <v>-1</v>
      </c>
      <c r="AW123">
        <v>60</v>
      </c>
      <c r="AX123">
        <v>2</v>
      </c>
      <c r="AY123">
        <v>2</v>
      </c>
      <c r="AZ123">
        <v>10</v>
      </c>
      <c r="BA123">
        <v>1</v>
      </c>
      <c r="BB123">
        <v>2</v>
      </c>
      <c r="BC123">
        <v>1</v>
      </c>
      <c r="BD123">
        <v>0</v>
      </c>
      <c r="BE123">
        <v>2</v>
      </c>
      <c r="BF123">
        <v>35</v>
      </c>
      <c r="BG123">
        <v>50</v>
      </c>
      <c r="BI123">
        <f t="shared" si="5"/>
        <v>123</v>
      </c>
      <c r="BJ123">
        <f t="shared" si="6"/>
        <v>120</v>
      </c>
    </row>
    <row r="124" spans="2:62">
      <c r="B124">
        <v>124</v>
      </c>
      <c r="C124">
        <v>124</v>
      </c>
      <c r="D124" t="s">
        <v>361</v>
      </c>
      <c r="E124" t="s">
        <v>362</v>
      </c>
      <c r="F124">
        <v>5</v>
      </c>
      <c r="G124">
        <v>0</v>
      </c>
      <c r="H124">
        <v>129</v>
      </c>
      <c r="I124">
        <v>35</v>
      </c>
      <c r="J124">
        <v>270</v>
      </c>
      <c r="K124">
        <v>110</v>
      </c>
      <c r="L124">
        <v>0</v>
      </c>
      <c r="M124">
        <v>40</v>
      </c>
      <c r="N124">
        <v>59</v>
      </c>
      <c r="O124">
        <v>46</v>
      </c>
      <c r="P124">
        <v>40</v>
      </c>
      <c r="Q124">
        <v>59</v>
      </c>
      <c r="R124">
        <v>18</v>
      </c>
      <c r="S124">
        <v>69</v>
      </c>
      <c r="T124">
        <v>18</v>
      </c>
      <c r="U124">
        <v>59</v>
      </c>
      <c r="V124">
        <v>30</v>
      </c>
      <c r="W124">
        <v>59</v>
      </c>
      <c r="X124">
        <v>0</v>
      </c>
      <c r="Y124">
        <v>0</v>
      </c>
      <c r="Z124">
        <f t="shared" si="7"/>
        <v>0</v>
      </c>
      <c r="AA124">
        <v>31</v>
      </c>
      <c r="AB124">
        <v>62</v>
      </c>
      <c r="AC124">
        <f t="shared" si="8"/>
        <v>79</v>
      </c>
      <c r="AD124">
        <v>14</v>
      </c>
      <c r="AE124">
        <v>39</v>
      </c>
      <c r="AF124">
        <f t="shared" si="9"/>
        <v>53</v>
      </c>
      <c r="AG124">
        <v>5</v>
      </c>
      <c r="AH124">
        <v>49</v>
      </c>
      <c r="AI124">
        <v>10</v>
      </c>
      <c r="AJ124">
        <v>2</v>
      </c>
      <c r="AK124">
        <v>4</v>
      </c>
      <c r="AL124">
        <v>3</v>
      </c>
      <c r="AM124">
        <v>2</v>
      </c>
      <c r="AN124">
        <v>2</v>
      </c>
      <c r="AO124">
        <v>2</v>
      </c>
      <c r="AP124">
        <v>0</v>
      </c>
      <c r="AQ124">
        <v>0</v>
      </c>
      <c r="AR124">
        <v>6</v>
      </c>
      <c r="AS124">
        <v>25</v>
      </c>
      <c r="AT124">
        <v>-1</v>
      </c>
      <c r="AU124">
        <v>-1</v>
      </c>
      <c r="AV124">
        <v>-1</v>
      </c>
      <c r="AW124">
        <v>90</v>
      </c>
      <c r="AX124">
        <v>2</v>
      </c>
      <c r="AY124">
        <v>3</v>
      </c>
      <c r="AZ124">
        <v>12</v>
      </c>
      <c r="BA124">
        <v>1</v>
      </c>
      <c r="BB124">
        <v>2</v>
      </c>
      <c r="BC124">
        <v>1</v>
      </c>
      <c r="BD124">
        <v>0</v>
      </c>
      <c r="BE124">
        <v>2</v>
      </c>
      <c r="BF124">
        <v>40</v>
      </c>
      <c r="BG124">
        <v>65</v>
      </c>
      <c r="BI124">
        <f t="shared" si="5"/>
        <v>124</v>
      </c>
      <c r="BJ124">
        <f t="shared" si="6"/>
        <v>124</v>
      </c>
    </row>
    <row r="125" spans="2:62">
      <c r="B125">
        <v>125</v>
      </c>
      <c r="C125">
        <v>125</v>
      </c>
      <c r="D125" t="s">
        <v>363</v>
      </c>
      <c r="E125" t="s">
        <v>364</v>
      </c>
      <c r="F125">
        <v>5</v>
      </c>
      <c r="G125">
        <v>0</v>
      </c>
      <c r="H125">
        <v>130</v>
      </c>
      <c r="I125">
        <v>35</v>
      </c>
      <c r="J125">
        <v>270</v>
      </c>
      <c r="K125">
        <v>110</v>
      </c>
      <c r="L125">
        <v>0</v>
      </c>
      <c r="M125">
        <v>40</v>
      </c>
      <c r="N125">
        <v>59</v>
      </c>
      <c r="O125">
        <v>46</v>
      </c>
      <c r="P125">
        <v>40</v>
      </c>
      <c r="Q125">
        <v>59</v>
      </c>
      <c r="R125">
        <v>18</v>
      </c>
      <c r="S125">
        <v>69</v>
      </c>
      <c r="T125">
        <v>18</v>
      </c>
      <c r="U125">
        <v>59</v>
      </c>
      <c r="V125">
        <v>30</v>
      </c>
      <c r="W125">
        <v>59</v>
      </c>
      <c r="X125">
        <v>0</v>
      </c>
      <c r="Y125">
        <v>0</v>
      </c>
      <c r="Z125">
        <f t="shared" si="7"/>
        <v>0</v>
      </c>
      <c r="AA125">
        <v>31</v>
      </c>
      <c r="AB125">
        <v>62</v>
      </c>
      <c r="AC125">
        <f t="shared" si="8"/>
        <v>79</v>
      </c>
      <c r="AD125">
        <v>14</v>
      </c>
      <c r="AE125">
        <v>39</v>
      </c>
      <c r="AF125">
        <f t="shared" si="9"/>
        <v>53</v>
      </c>
      <c r="AG125">
        <v>5</v>
      </c>
      <c r="AH125">
        <v>49</v>
      </c>
      <c r="AI125">
        <v>10</v>
      </c>
      <c r="AJ125">
        <v>2</v>
      </c>
      <c r="AK125">
        <v>4</v>
      </c>
      <c r="AL125">
        <v>3</v>
      </c>
      <c r="AM125">
        <v>2</v>
      </c>
      <c r="AN125">
        <v>2</v>
      </c>
      <c r="AO125">
        <v>2</v>
      </c>
      <c r="AP125">
        <v>0</v>
      </c>
      <c r="AQ125">
        <v>0</v>
      </c>
      <c r="AR125">
        <v>6</v>
      </c>
      <c r="AS125">
        <v>25</v>
      </c>
      <c r="AT125">
        <v>-1</v>
      </c>
      <c r="AU125">
        <v>-1</v>
      </c>
      <c r="AV125">
        <v>-1</v>
      </c>
      <c r="AW125">
        <v>90</v>
      </c>
      <c r="AX125">
        <v>2</v>
      </c>
      <c r="AY125">
        <v>3</v>
      </c>
      <c r="AZ125">
        <v>12</v>
      </c>
      <c r="BA125">
        <v>1</v>
      </c>
      <c r="BB125">
        <v>2</v>
      </c>
      <c r="BC125">
        <v>1</v>
      </c>
      <c r="BD125">
        <v>0</v>
      </c>
      <c r="BE125">
        <v>2</v>
      </c>
      <c r="BF125">
        <v>40</v>
      </c>
      <c r="BG125">
        <v>65</v>
      </c>
      <c r="BI125">
        <f t="shared" si="5"/>
        <v>125</v>
      </c>
      <c r="BJ125">
        <f t="shared" si="6"/>
        <v>125</v>
      </c>
    </row>
    <row r="126" spans="2:62">
      <c r="B126">
        <v>126</v>
      </c>
      <c r="C126">
        <v>126</v>
      </c>
      <c r="D126" t="s">
        <v>365</v>
      </c>
      <c r="E126" t="s">
        <v>366</v>
      </c>
      <c r="F126">
        <v>13</v>
      </c>
      <c r="G126">
        <v>0</v>
      </c>
      <c r="H126">
        <v>398</v>
      </c>
      <c r="I126">
        <v>50</v>
      </c>
      <c r="J126">
        <v>130</v>
      </c>
      <c r="K126">
        <v>200</v>
      </c>
      <c r="L126">
        <v>0</v>
      </c>
      <c r="M126">
        <v>10</v>
      </c>
      <c r="N126">
        <v>17</v>
      </c>
      <c r="O126">
        <v>14</v>
      </c>
      <c r="P126">
        <v>2</v>
      </c>
      <c r="Q126">
        <v>7</v>
      </c>
      <c r="R126">
        <v>24</v>
      </c>
      <c r="S126">
        <v>59</v>
      </c>
      <c r="T126">
        <v>0</v>
      </c>
      <c r="U126">
        <v>0</v>
      </c>
      <c r="V126">
        <v>3</v>
      </c>
      <c r="W126">
        <v>17</v>
      </c>
      <c r="X126">
        <v>0</v>
      </c>
      <c r="Y126">
        <v>0</v>
      </c>
      <c r="Z126">
        <f t="shared" si="7"/>
        <v>0</v>
      </c>
      <c r="AA126">
        <v>15</v>
      </c>
      <c r="AB126">
        <v>39</v>
      </c>
      <c r="AC126">
        <f t="shared" si="8"/>
        <v>52</v>
      </c>
      <c r="AD126">
        <v>9</v>
      </c>
      <c r="AE126">
        <v>29</v>
      </c>
      <c r="AF126">
        <f t="shared" si="9"/>
        <v>40</v>
      </c>
      <c r="AG126">
        <v>10</v>
      </c>
      <c r="AH126">
        <v>49</v>
      </c>
      <c r="AI126">
        <v>5</v>
      </c>
      <c r="AJ126">
        <v>1</v>
      </c>
      <c r="AK126">
        <v>3</v>
      </c>
      <c r="AL126">
        <v>1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-1</v>
      </c>
      <c r="AS126">
        <v>-1</v>
      </c>
      <c r="AT126">
        <v>-1</v>
      </c>
      <c r="AU126">
        <v>-1</v>
      </c>
      <c r="AV126">
        <v>-1</v>
      </c>
      <c r="AW126">
        <v>22</v>
      </c>
      <c r="AX126">
        <v>1</v>
      </c>
      <c r="AY126">
        <v>2</v>
      </c>
      <c r="AZ126">
        <v>2</v>
      </c>
      <c r="BA126">
        <v>1</v>
      </c>
      <c r="BB126">
        <v>0</v>
      </c>
      <c r="BC126">
        <v>2</v>
      </c>
      <c r="BD126">
        <v>0</v>
      </c>
      <c r="BE126">
        <v>0</v>
      </c>
      <c r="BF126">
        <v>10</v>
      </c>
      <c r="BG126">
        <v>20</v>
      </c>
      <c r="BI126">
        <f t="shared" si="5"/>
        <v>126</v>
      </c>
      <c r="BJ126">
        <f t="shared" si="6"/>
        <v>126</v>
      </c>
    </row>
    <row r="127" spans="2:62">
      <c r="B127">
        <v>127</v>
      </c>
      <c r="C127">
        <v>127</v>
      </c>
      <c r="D127" t="s">
        <v>367</v>
      </c>
      <c r="E127" t="s">
        <v>368</v>
      </c>
      <c r="F127">
        <v>13</v>
      </c>
      <c r="G127">
        <v>0</v>
      </c>
      <c r="H127">
        <v>399</v>
      </c>
      <c r="I127">
        <v>50</v>
      </c>
      <c r="J127">
        <v>140</v>
      </c>
      <c r="K127">
        <v>200</v>
      </c>
      <c r="L127">
        <v>0</v>
      </c>
      <c r="M127">
        <v>14</v>
      </c>
      <c r="N127">
        <v>19</v>
      </c>
      <c r="O127">
        <v>18</v>
      </c>
      <c r="P127">
        <v>2</v>
      </c>
      <c r="Q127">
        <v>9</v>
      </c>
      <c r="R127">
        <v>30</v>
      </c>
      <c r="S127">
        <v>69</v>
      </c>
      <c r="T127">
        <v>0</v>
      </c>
      <c r="U127">
        <v>0</v>
      </c>
      <c r="V127">
        <v>4</v>
      </c>
      <c r="W127">
        <v>19</v>
      </c>
      <c r="X127">
        <v>0</v>
      </c>
      <c r="Y127">
        <v>0</v>
      </c>
      <c r="Z127">
        <f t="shared" si="7"/>
        <v>0</v>
      </c>
      <c r="AA127">
        <v>13</v>
      </c>
      <c r="AB127">
        <v>36</v>
      </c>
      <c r="AC127">
        <f t="shared" si="8"/>
        <v>49</v>
      </c>
      <c r="AD127">
        <v>10</v>
      </c>
      <c r="AE127">
        <v>39</v>
      </c>
      <c r="AF127">
        <f t="shared" si="9"/>
        <v>55</v>
      </c>
      <c r="AG127">
        <v>40</v>
      </c>
      <c r="AH127">
        <v>79</v>
      </c>
      <c r="AI127">
        <v>5</v>
      </c>
      <c r="AJ127">
        <v>1</v>
      </c>
      <c r="AK127">
        <v>4</v>
      </c>
      <c r="AL127">
        <v>1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-1</v>
      </c>
      <c r="AS127">
        <v>-1</v>
      </c>
      <c r="AT127">
        <v>-1</v>
      </c>
      <c r="AU127">
        <v>-1</v>
      </c>
      <c r="AV127">
        <v>-1</v>
      </c>
      <c r="AW127">
        <v>22</v>
      </c>
      <c r="AX127">
        <v>1</v>
      </c>
      <c r="AY127">
        <v>2</v>
      </c>
      <c r="AZ127">
        <v>2</v>
      </c>
      <c r="BA127">
        <v>1</v>
      </c>
      <c r="BB127">
        <v>0</v>
      </c>
      <c r="BC127">
        <v>2</v>
      </c>
      <c r="BD127">
        <v>0</v>
      </c>
      <c r="BE127">
        <v>0</v>
      </c>
      <c r="BF127">
        <v>10</v>
      </c>
      <c r="BG127">
        <v>20</v>
      </c>
      <c r="BI127">
        <f t="shared" si="5"/>
        <v>127</v>
      </c>
      <c r="BJ127">
        <f t="shared" si="6"/>
        <v>127</v>
      </c>
    </row>
    <row r="128" spans="2:62">
      <c r="B128">
        <v>128</v>
      </c>
      <c r="C128">
        <v>128</v>
      </c>
      <c r="D128" t="s">
        <v>369</v>
      </c>
      <c r="E128" t="s">
        <v>370</v>
      </c>
      <c r="F128">
        <v>13</v>
      </c>
      <c r="G128">
        <v>0</v>
      </c>
      <c r="H128">
        <v>400</v>
      </c>
      <c r="I128">
        <v>50</v>
      </c>
      <c r="J128">
        <v>150</v>
      </c>
      <c r="K128">
        <v>200</v>
      </c>
      <c r="L128">
        <v>0</v>
      </c>
      <c r="M128">
        <v>15</v>
      </c>
      <c r="N128">
        <v>19</v>
      </c>
      <c r="O128">
        <v>19</v>
      </c>
      <c r="P128">
        <v>2</v>
      </c>
      <c r="Q128">
        <v>9</v>
      </c>
      <c r="R128">
        <v>30</v>
      </c>
      <c r="S128">
        <v>69</v>
      </c>
      <c r="T128">
        <v>0</v>
      </c>
      <c r="U128">
        <v>0</v>
      </c>
      <c r="V128">
        <v>4</v>
      </c>
      <c r="W128">
        <v>19</v>
      </c>
      <c r="X128">
        <v>0</v>
      </c>
      <c r="Y128">
        <v>0</v>
      </c>
      <c r="Z128">
        <f t="shared" si="7"/>
        <v>0</v>
      </c>
      <c r="AA128">
        <v>14</v>
      </c>
      <c r="AB128">
        <v>37</v>
      </c>
      <c r="AC128">
        <f t="shared" si="8"/>
        <v>50</v>
      </c>
      <c r="AD128">
        <v>12</v>
      </c>
      <c r="AE128">
        <v>39</v>
      </c>
      <c r="AF128">
        <f t="shared" si="9"/>
        <v>54</v>
      </c>
      <c r="AG128">
        <v>20</v>
      </c>
      <c r="AH128">
        <v>59</v>
      </c>
      <c r="AI128">
        <v>5</v>
      </c>
      <c r="AJ128">
        <v>1</v>
      </c>
      <c r="AK128">
        <v>5</v>
      </c>
      <c r="AL128">
        <v>1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-1</v>
      </c>
      <c r="AS128">
        <v>-1</v>
      </c>
      <c r="AT128">
        <v>-1</v>
      </c>
      <c r="AU128">
        <v>-1</v>
      </c>
      <c r="AV128">
        <v>-1</v>
      </c>
      <c r="AW128">
        <v>22</v>
      </c>
      <c r="AX128">
        <v>1</v>
      </c>
      <c r="AY128">
        <v>2</v>
      </c>
      <c r="AZ128">
        <v>2</v>
      </c>
      <c r="BA128">
        <v>1</v>
      </c>
      <c r="BB128">
        <v>0</v>
      </c>
      <c r="BC128">
        <v>2</v>
      </c>
      <c r="BD128">
        <v>0</v>
      </c>
      <c r="BE128">
        <v>0</v>
      </c>
      <c r="BF128">
        <v>10</v>
      </c>
      <c r="BG128">
        <v>20</v>
      </c>
      <c r="BI128">
        <f t="shared" si="5"/>
        <v>128</v>
      </c>
      <c r="BJ128">
        <f t="shared" si="6"/>
        <v>128</v>
      </c>
    </row>
    <row r="129" spans="2:62">
      <c r="B129">
        <v>129</v>
      </c>
      <c r="C129">
        <v>129</v>
      </c>
      <c r="D129" t="s">
        <v>371</v>
      </c>
      <c r="E129" t="s">
        <v>362</v>
      </c>
      <c r="F129">
        <v>6</v>
      </c>
      <c r="G129">
        <v>124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50</v>
      </c>
      <c r="N129">
        <v>67</v>
      </c>
      <c r="O129">
        <v>57</v>
      </c>
      <c r="P129">
        <v>24</v>
      </c>
      <c r="Q129">
        <v>75</v>
      </c>
      <c r="R129">
        <v>18</v>
      </c>
      <c r="S129">
        <v>69</v>
      </c>
      <c r="T129">
        <v>20</v>
      </c>
      <c r="U129">
        <v>59</v>
      </c>
      <c r="V129">
        <v>37</v>
      </c>
      <c r="W129">
        <v>72</v>
      </c>
      <c r="X129">
        <v>0</v>
      </c>
      <c r="Y129">
        <v>0</v>
      </c>
      <c r="Z129">
        <f t="shared" si="7"/>
        <v>0</v>
      </c>
      <c r="AA129">
        <v>34</v>
      </c>
      <c r="AB129">
        <v>69</v>
      </c>
      <c r="AC129">
        <f t="shared" si="8"/>
        <v>88</v>
      </c>
      <c r="AD129">
        <v>22</v>
      </c>
      <c r="AE129">
        <v>59</v>
      </c>
      <c r="AF129">
        <f t="shared" si="9"/>
        <v>79</v>
      </c>
      <c r="AG129">
        <v>10</v>
      </c>
      <c r="AH129">
        <v>69</v>
      </c>
      <c r="AI129">
        <v>10</v>
      </c>
      <c r="AJ129">
        <v>2</v>
      </c>
      <c r="AK129">
        <v>5</v>
      </c>
      <c r="AL129">
        <v>4</v>
      </c>
      <c r="AM129">
        <v>5</v>
      </c>
      <c r="AN129">
        <v>6</v>
      </c>
      <c r="AO129">
        <v>5</v>
      </c>
      <c r="AP129">
        <v>6</v>
      </c>
      <c r="AQ129">
        <v>0</v>
      </c>
      <c r="AR129">
        <v>6</v>
      </c>
      <c r="AS129">
        <v>30</v>
      </c>
      <c r="AT129">
        <v>26</v>
      </c>
      <c r="AU129">
        <v>-1</v>
      </c>
      <c r="AV129">
        <v>-1</v>
      </c>
      <c r="AW129">
        <v>100</v>
      </c>
      <c r="AX129">
        <v>2</v>
      </c>
      <c r="AY129">
        <v>2</v>
      </c>
      <c r="AZ129">
        <v>13</v>
      </c>
      <c r="BA129">
        <v>4</v>
      </c>
      <c r="BB129">
        <v>2</v>
      </c>
      <c r="BC129">
        <v>1</v>
      </c>
      <c r="BD129">
        <v>3</v>
      </c>
      <c r="BE129">
        <v>2</v>
      </c>
      <c r="BF129">
        <v>50</v>
      </c>
      <c r="BG129">
        <v>55</v>
      </c>
      <c r="BI129">
        <f t="shared" si="5"/>
        <v>129</v>
      </c>
      <c r="BJ129">
        <f t="shared" si="6"/>
        <v>129</v>
      </c>
    </row>
    <row r="130" spans="2:62">
      <c r="B130">
        <v>130</v>
      </c>
      <c r="C130">
        <v>130</v>
      </c>
      <c r="D130" t="s">
        <v>372</v>
      </c>
      <c r="E130" t="s">
        <v>364</v>
      </c>
      <c r="F130">
        <v>6</v>
      </c>
      <c r="G130">
        <v>125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50</v>
      </c>
      <c r="N130">
        <v>67</v>
      </c>
      <c r="O130">
        <v>57</v>
      </c>
      <c r="P130">
        <v>24</v>
      </c>
      <c r="Q130">
        <v>75</v>
      </c>
      <c r="R130">
        <v>18</v>
      </c>
      <c r="S130">
        <v>69</v>
      </c>
      <c r="T130">
        <v>20</v>
      </c>
      <c r="U130">
        <v>59</v>
      </c>
      <c r="V130">
        <v>37</v>
      </c>
      <c r="W130">
        <v>72</v>
      </c>
      <c r="X130">
        <v>0</v>
      </c>
      <c r="Y130">
        <v>0</v>
      </c>
      <c r="Z130">
        <f t="shared" si="7"/>
        <v>0</v>
      </c>
      <c r="AA130">
        <v>34</v>
      </c>
      <c r="AB130">
        <v>69</v>
      </c>
      <c r="AC130">
        <f t="shared" si="8"/>
        <v>88</v>
      </c>
      <c r="AD130">
        <v>22</v>
      </c>
      <c r="AE130">
        <v>59</v>
      </c>
      <c r="AF130">
        <f t="shared" si="9"/>
        <v>79</v>
      </c>
      <c r="AG130">
        <v>10</v>
      </c>
      <c r="AH130">
        <v>69</v>
      </c>
      <c r="AI130">
        <v>10</v>
      </c>
      <c r="AJ130">
        <v>2</v>
      </c>
      <c r="AK130">
        <v>5</v>
      </c>
      <c r="AL130">
        <v>4</v>
      </c>
      <c r="AM130">
        <v>5</v>
      </c>
      <c r="AN130">
        <v>6</v>
      </c>
      <c r="AO130">
        <v>5</v>
      </c>
      <c r="AP130">
        <v>6</v>
      </c>
      <c r="AQ130">
        <v>0</v>
      </c>
      <c r="AR130">
        <v>6</v>
      </c>
      <c r="AS130">
        <v>28</v>
      </c>
      <c r="AT130">
        <v>26</v>
      </c>
      <c r="AU130">
        <v>-1</v>
      </c>
      <c r="AV130">
        <v>-1</v>
      </c>
      <c r="AW130">
        <v>100</v>
      </c>
      <c r="AX130">
        <v>2</v>
      </c>
      <c r="AY130">
        <v>2</v>
      </c>
      <c r="AZ130">
        <v>13</v>
      </c>
      <c r="BA130">
        <v>4</v>
      </c>
      <c r="BB130">
        <v>2</v>
      </c>
      <c r="BC130">
        <v>1</v>
      </c>
      <c r="BD130">
        <v>3</v>
      </c>
      <c r="BE130">
        <v>2</v>
      </c>
      <c r="BF130">
        <v>50</v>
      </c>
      <c r="BG130">
        <v>55</v>
      </c>
      <c r="BI130">
        <f t="shared" si="5"/>
        <v>130</v>
      </c>
      <c r="BJ130">
        <f t="shared" si="6"/>
        <v>130</v>
      </c>
    </row>
    <row r="131" spans="2:62">
      <c r="B131">
        <v>131</v>
      </c>
      <c r="C131">
        <v>131</v>
      </c>
      <c r="D131" t="s">
        <v>373</v>
      </c>
      <c r="E131" t="s">
        <v>374</v>
      </c>
      <c r="F131">
        <v>9</v>
      </c>
      <c r="G131">
        <v>0</v>
      </c>
      <c r="H131">
        <v>136</v>
      </c>
      <c r="I131">
        <v>60</v>
      </c>
      <c r="J131">
        <v>3000</v>
      </c>
      <c r="K131">
        <v>2500</v>
      </c>
      <c r="L131">
        <v>0</v>
      </c>
      <c r="M131">
        <v>93</v>
      </c>
      <c r="N131">
        <v>98</v>
      </c>
      <c r="O131">
        <v>98</v>
      </c>
      <c r="P131">
        <v>96</v>
      </c>
      <c r="Q131">
        <v>129</v>
      </c>
      <c r="R131">
        <v>0</v>
      </c>
      <c r="S131">
        <v>0</v>
      </c>
      <c r="T131">
        <v>50</v>
      </c>
      <c r="U131">
        <v>94</v>
      </c>
      <c r="V131">
        <v>88</v>
      </c>
      <c r="W131">
        <v>108</v>
      </c>
      <c r="X131">
        <v>0</v>
      </c>
      <c r="Y131">
        <v>0</v>
      </c>
      <c r="Z131">
        <f t="shared" si="7"/>
        <v>0</v>
      </c>
      <c r="AA131">
        <v>27</v>
      </c>
      <c r="AB131">
        <v>59</v>
      </c>
      <c r="AC131">
        <f t="shared" si="8"/>
        <v>77</v>
      </c>
      <c r="AD131">
        <v>15</v>
      </c>
      <c r="AE131">
        <v>39</v>
      </c>
      <c r="AF131">
        <f t="shared" si="9"/>
        <v>52</v>
      </c>
      <c r="AG131">
        <v>12</v>
      </c>
      <c r="AH131">
        <v>79</v>
      </c>
      <c r="AI131">
        <v>5</v>
      </c>
      <c r="AJ131">
        <v>4</v>
      </c>
      <c r="AK131">
        <v>8</v>
      </c>
      <c r="AL131">
        <v>4</v>
      </c>
      <c r="AM131">
        <v>7</v>
      </c>
      <c r="AN131">
        <v>7</v>
      </c>
      <c r="AO131">
        <v>7</v>
      </c>
      <c r="AP131">
        <v>7</v>
      </c>
      <c r="AQ131">
        <v>0</v>
      </c>
      <c r="AR131">
        <v>9</v>
      </c>
      <c r="AS131">
        <v>12</v>
      </c>
      <c r="AT131">
        <v>59</v>
      </c>
      <c r="AU131">
        <v>-1</v>
      </c>
      <c r="AV131">
        <v>-1</v>
      </c>
      <c r="AW131">
        <v>480</v>
      </c>
      <c r="AX131">
        <v>35</v>
      </c>
      <c r="AY131">
        <v>50</v>
      </c>
      <c r="AZ131">
        <v>100</v>
      </c>
      <c r="BA131">
        <v>10</v>
      </c>
      <c r="BB131">
        <v>7</v>
      </c>
      <c r="BC131">
        <v>0</v>
      </c>
      <c r="BD131">
        <v>2</v>
      </c>
      <c r="BE131">
        <v>5</v>
      </c>
      <c r="BF131">
        <v>250</v>
      </c>
      <c r="BG131">
        <v>300</v>
      </c>
      <c r="BI131">
        <f t="shared" si="5"/>
        <v>131</v>
      </c>
      <c r="BJ131">
        <f t="shared" si="6"/>
        <v>131</v>
      </c>
    </row>
    <row r="132" spans="2:62">
      <c r="B132">
        <v>132</v>
      </c>
      <c r="C132">
        <v>132</v>
      </c>
      <c r="D132" t="s">
        <v>375</v>
      </c>
      <c r="E132" t="s">
        <v>376</v>
      </c>
      <c r="F132">
        <v>2</v>
      </c>
      <c r="G132">
        <v>0</v>
      </c>
      <c r="H132">
        <v>301</v>
      </c>
      <c r="I132">
        <v>30</v>
      </c>
      <c r="J132">
        <v>110</v>
      </c>
      <c r="K132">
        <v>120</v>
      </c>
      <c r="L132">
        <v>0</v>
      </c>
      <c r="M132">
        <v>16</v>
      </c>
      <c r="N132">
        <v>34</v>
      </c>
      <c r="O132">
        <v>20</v>
      </c>
      <c r="P132">
        <v>10</v>
      </c>
      <c r="Q132">
        <v>29</v>
      </c>
      <c r="R132">
        <v>24</v>
      </c>
      <c r="S132">
        <v>69</v>
      </c>
      <c r="T132">
        <v>9</v>
      </c>
      <c r="U132">
        <v>39</v>
      </c>
      <c r="V132">
        <v>6</v>
      </c>
      <c r="W132">
        <v>19</v>
      </c>
      <c r="X132">
        <v>24</v>
      </c>
      <c r="Y132">
        <v>49</v>
      </c>
      <c r="Z132">
        <f t="shared" si="7"/>
        <v>63</v>
      </c>
      <c r="AA132">
        <v>45</v>
      </c>
      <c r="AB132">
        <v>79</v>
      </c>
      <c r="AC132">
        <f t="shared" si="8"/>
        <v>98</v>
      </c>
      <c r="AD132">
        <v>6</v>
      </c>
      <c r="AE132">
        <v>19</v>
      </c>
      <c r="AF132">
        <f t="shared" si="9"/>
        <v>26</v>
      </c>
      <c r="AG132">
        <v>14</v>
      </c>
      <c r="AH132">
        <v>49</v>
      </c>
      <c r="AI132">
        <v>10</v>
      </c>
      <c r="AJ132">
        <v>1</v>
      </c>
      <c r="AK132">
        <v>4</v>
      </c>
      <c r="AL132">
        <v>2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2</v>
      </c>
      <c r="AS132">
        <v>39</v>
      </c>
      <c r="AT132">
        <v>-1</v>
      </c>
      <c r="AU132">
        <v>-1</v>
      </c>
      <c r="AV132">
        <v>-1</v>
      </c>
      <c r="AW132">
        <v>24</v>
      </c>
      <c r="AX132">
        <v>1</v>
      </c>
      <c r="AY132">
        <v>1</v>
      </c>
      <c r="AZ132">
        <v>6</v>
      </c>
      <c r="BA132">
        <v>0</v>
      </c>
      <c r="BB132">
        <v>0</v>
      </c>
      <c r="BC132">
        <v>1</v>
      </c>
      <c r="BD132">
        <v>0</v>
      </c>
      <c r="BE132">
        <v>1</v>
      </c>
      <c r="BF132">
        <v>15</v>
      </c>
      <c r="BG132">
        <v>20</v>
      </c>
      <c r="BI132">
        <f t="shared" si="5"/>
        <v>132</v>
      </c>
      <c r="BJ132">
        <f t="shared" si="6"/>
        <v>132</v>
      </c>
    </row>
    <row r="133" spans="2:62">
      <c r="B133">
        <v>133</v>
      </c>
      <c r="C133">
        <v>133</v>
      </c>
      <c r="D133" t="s">
        <v>377</v>
      </c>
      <c r="E133" t="s">
        <v>378</v>
      </c>
      <c r="F133">
        <v>2</v>
      </c>
      <c r="G133">
        <v>0</v>
      </c>
      <c r="H133">
        <v>302</v>
      </c>
      <c r="I133">
        <v>30</v>
      </c>
      <c r="J133">
        <v>110</v>
      </c>
      <c r="K133">
        <v>130</v>
      </c>
      <c r="L133">
        <v>0</v>
      </c>
      <c r="M133">
        <v>16</v>
      </c>
      <c r="N133">
        <v>34</v>
      </c>
      <c r="O133">
        <v>20</v>
      </c>
      <c r="P133">
        <v>10</v>
      </c>
      <c r="Q133">
        <v>30</v>
      </c>
      <c r="R133">
        <v>24</v>
      </c>
      <c r="S133">
        <v>69</v>
      </c>
      <c r="T133">
        <v>9</v>
      </c>
      <c r="U133">
        <v>39</v>
      </c>
      <c r="V133">
        <v>6</v>
      </c>
      <c r="W133">
        <v>19</v>
      </c>
      <c r="X133">
        <v>27</v>
      </c>
      <c r="Y133">
        <v>52</v>
      </c>
      <c r="Z133">
        <f t="shared" si="7"/>
        <v>66</v>
      </c>
      <c r="AA133">
        <v>47</v>
      </c>
      <c r="AB133">
        <v>80</v>
      </c>
      <c r="AC133">
        <f t="shared" si="8"/>
        <v>98</v>
      </c>
      <c r="AD133">
        <v>6</v>
      </c>
      <c r="AE133">
        <v>19</v>
      </c>
      <c r="AF133">
        <f t="shared" si="9"/>
        <v>26</v>
      </c>
      <c r="AG133">
        <v>12</v>
      </c>
      <c r="AH133">
        <v>49</v>
      </c>
      <c r="AI133">
        <v>10</v>
      </c>
      <c r="AJ133">
        <v>1</v>
      </c>
      <c r="AK133">
        <v>4</v>
      </c>
      <c r="AL133">
        <v>2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2</v>
      </c>
      <c r="AS133">
        <v>39</v>
      </c>
      <c r="AT133">
        <v>-1</v>
      </c>
      <c r="AU133">
        <v>-1</v>
      </c>
      <c r="AV133">
        <v>-1</v>
      </c>
      <c r="AW133">
        <v>24</v>
      </c>
      <c r="AX133">
        <v>1</v>
      </c>
      <c r="AY133">
        <v>1</v>
      </c>
      <c r="AZ133">
        <v>6</v>
      </c>
      <c r="BA133">
        <v>0</v>
      </c>
      <c r="BB133">
        <v>0</v>
      </c>
      <c r="BC133">
        <v>1</v>
      </c>
      <c r="BD133">
        <v>0</v>
      </c>
      <c r="BE133">
        <v>1</v>
      </c>
      <c r="BF133">
        <v>15</v>
      </c>
      <c r="BG133">
        <v>20</v>
      </c>
      <c r="BI133">
        <f t="shared" ref="BI133:BI196" si="10">B133</f>
        <v>133</v>
      </c>
      <c r="BJ133">
        <f t="shared" ref="BJ133:BJ196" si="11">C133</f>
        <v>133</v>
      </c>
    </row>
    <row r="134" spans="2:62">
      <c r="B134">
        <v>134</v>
      </c>
      <c r="C134">
        <v>134</v>
      </c>
      <c r="D134" t="s">
        <v>379</v>
      </c>
      <c r="E134" t="s">
        <v>380</v>
      </c>
      <c r="F134">
        <v>2</v>
      </c>
      <c r="G134">
        <v>0</v>
      </c>
      <c r="H134">
        <v>303</v>
      </c>
      <c r="I134">
        <v>30</v>
      </c>
      <c r="J134">
        <v>110</v>
      </c>
      <c r="K134">
        <v>120</v>
      </c>
      <c r="L134">
        <v>0</v>
      </c>
      <c r="M134">
        <v>16</v>
      </c>
      <c r="N134">
        <v>34</v>
      </c>
      <c r="O134">
        <v>20</v>
      </c>
      <c r="P134">
        <v>10</v>
      </c>
      <c r="Q134">
        <v>30</v>
      </c>
      <c r="R134">
        <v>24</v>
      </c>
      <c r="S134">
        <v>69</v>
      </c>
      <c r="T134">
        <v>9</v>
      </c>
      <c r="U134">
        <v>39</v>
      </c>
      <c r="V134">
        <v>6</v>
      </c>
      <c r="W134">
        <v>19</v>
      </c>
      <c r="X134">
        <v>27</v>
      </c>
      <c r="Y134">
        <v>52</v>
      </c>
      <c r="Z134">
        <f t="shared" ref="Z134:Z198" si="12">TRUNC(((Y134-X134)*155/99)+X134)</f>
        <v>66</v>
      </c>
      <c r="AA134">
        <v>47</v>
      </c>
      <c r="AB134">
        <v>80</v>
      </c>
      <c r="AC134">
        <f t="shared" ref="AC134:AC198" si="13">TRUNC(((AB134-AA134)*155/99)+AA134)</f>
        <v>98</v>
      </c>
      <c r="AD134">
        <v>6</v>
      </c>
      <c r="AE134">
        <v>19</v>
      </c>
      <c r="AF134">
        <f t="shared" ref="AF134:AF198" si="14">TRUNC(((AE134-AD134)*155/99)+AD134)</f>
        <v>26</v>
      </c>
      <c r="AG134">
        <v>11</v>
      </c>
      <c r="AH134">
        <v>49</v>
      </c>
      <c r="AI134">
        <v>10</v>
      </c>
      <c r="AJ134">
        <v>1</v>
      </c>
      <c r="AK134">
        <v>4</v>
      </c>
      <c r="AL134">
        <v>2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2</v>
      </c>
      <c r="AS134">
        <v>39</v>
      </c>
      <c r="AT134">
        <v>-1</v>
      </c>
      <c r="AU134">
        <v>-1</v>
      </c>
      <c r="AV134">
        <v>-1</v>
      </c>
      <c r="AW134">
        <v>24</v>
      </c>
      <c r="AX134">
        <v>1</v>
      </c>
      <c r="AY134">
        <v>1</v>
      </c>
      <c r="AZ134">
        <v>6</v>
      </c>
      <c r="BA134">
        <v>0</v>
      </c>
      <c r="BB134">
        <v>0</v>
      </c>
      <c r="BC134">
        <v>1</v>
      </c>
      <c r="BD134">
        <v>0</v>
      </c>
      <c r="BE134">
        <v>1</v>
      </c>
      <c r="BF134">
        <v>15</v>
      </c>
      <c r="BG134">
        <v>20</v>
      </c>
      <c r="BI134">
        <f t="shared" si="10"/>
        <v>134</v>
      </c>
      <c r="BJ134">
        <f t="shared" si="11"/>
        <v>134</v>
      </c>
    </row>
    <row r="135" spans="2:62">
      <c r="B135">
        <v>135</v>
      </c>
      <c r="C135">
        <v>135</v>
      </c>
      <c r="D135" t="s">
        <v>381</v>
      </c>
      <c r="E135" t="s">
        <v>382</v>
      </c>
      <c r="F135">
        <v>2</v>
      </c>
      <c r="G135">
        <v>0</v>
      </c>
      <c r="H135">
        <v>304</v>
      </c>
      <c r="I135">
        <v>30</v>
      </c>
      <c r="J135">
        <v>110</v>
      </c>
      <c r="K135">
        <v>130</v>
      </c>
      <c r="L135">
        <v>0</v>
      </c>
      <c r="M135">
        <v>16</v>
      </c>
      <c r="N135">
        <v>34</v>
      </c>
      <c r="O135">
        <v>20</v>
      </c>
      <c r="P135">
        <v>10</v>
      </c>
      <c r="Q135">
        <v>30</v>
      </c>
      <c r="R135">
        <v>24</v>
      </c>
      <c r="S135">
        <v>69</v>
      </c>
      <c r="T135">
        <v>9</v>
      </c>
      <c r="U135">
        <v>39</v>
      </c>
      <c r="V135">
        <v>6</v>
      </c>
      <c r="W135">
        <v>19</v>
      </c>
      <c r="X135">
        <v>27</v>
      </c>
      <c r="Y135">
        <v>52</v>
      </c>
      <c r="Z135">
        <f t="shared" si="12"/>
        <v>66</v>
      </c>
      <c r="AA135">
        <v>47</v>
      </c>
      <c r="AB135">
        <v>80</v>
      </c>
      <c r="AC135">
        <f t="shared" si="13"/>
        <v>98</v>
      </c>
      <c r="AD135">
        <v>6</v>
      </c>
      <c r="AE135">
        <v>19</v>
      </c>
      <c r="AF135">
        <f t="shared" si="14"/>
        <v>26</v>
      </c>
      <c r="AG135">
        <v>13</v>
      </c>
      <c r="AH135">
        <v>49</v>
      </c>
      <c r="AI135">
        <v>10</v>
      </c>
      <c r="AJ135">
        <v>1</v>
      </c>
      <c r="AK135">
        <v>4</v>
      </c>
      <c r="AL135">
        <v>2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2</v>
      </c>
      <c r="AS135">
        <v>39</v>
      </c>
      <c r="AT135">
        <v>-1</v>
      </c>
      <c r="AU135">
        <v>-1</v>
      </c>
      <c r="AV135">
        <v>-1</v>
      </c>
      <c r="AW135">
        <v>24</v>
      </c>
      <c r="AX135">
        <v>1</v>
      </c>
      <c r="AY135">
        <v>1</v>
      </c>
      <c r="AZ135">
        <v>6</v>
      </c>
      <c r="BA135">
        <v>0</v>
      </c>
      <c r="BB135">
        <v>0</v>
      </c>
      <c r="BC135">
        <v>1</v>
      </c>
      <c r="BD135">
        <v>0</v>
      </c>
      <c r="BE135">
        <v>1</v>
      </c>
      <c r="BF135">
        <v>15</v>
      </c>
      <c r="BG135">
        <v>20</v>
      </c>
      <c r="BI135">
        <f t="shared" si="10"/>
        <v>135</v>
      </c>
      <c r="BJ135">
        <f t="shared" si="11"/>
        <v>135</v>
      </c>
    </row>
    <row r="136" spans="2:62">
      <c r="B136">
        <v>136</v>
      </c>
      <c r="C136">
        <v>136</v>
      </c>
      <c r="D136" t="s">
        <v>383</v>
      </c>
      <c r="E136" t="s">
        <v>374</v>
      </c>
      <c r="F136">
        <v>9</v>
      </c>
      <c r="G136">
        <v>131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96</v>
      </c>
      <c r="N136">
        <v>108</v>
      </c>
      <c r="O136">
        <v>105</v>
      </c>
      <c r="P136">
        <v>92</v>
      </c>
      <c r="Q136">
        <v>139</v>
      </c>
      <c r="R136">
        <v>0</v>
      </c>
      <c r="S136">
        <v>0</v>
      </c>
      <c r="T136">
        <v>68</v>
      </c>
      <c r="U136">
        <v>104</v>
      </c>
      <c r="V136">
        <v>92</v>
      </c>
      <c r="W136">
        <v>118</v>
      </c>
      <c r="X136">
        <v>0</v>
      </c>
      <c r="Y136">
        <v>0</v>
      </c>
      <c r="Z136">
        <f t="shared" si="12"/>
        <v>0</v>
      </c>
      <c r="AA136">
        <v>28</v>
      </c>
      <c r="AB136">
        <v>64</v>
      </c>
      <c r="AC136">
        <f t="shared" si="13"/>
        <v>84</v>
      </c>
      <c r="AD136">
        <v>17</v>
      </c>
      <c r="AE136">
        <v>39</v>
      </c>
      <c r="AF136">
        <f t="shared" si="14"/>
        <v>51</v>
      </c>
      <c r="AG136">
        <v>13</v>
      </c>
      <c r="AH136">
        <v>79</v>
      </c>
      <c r="AI136">
        <v>5</v>
      </c>
      <c r="AJ136">
        <v>4</v>
      </c>
      <c r="AK136">
        <v>8</v>
      </c>
      <c r="AL136">
        <v>4</v>
      </c>
      <c r="AM136">
        <v>7</v>
      </c>
      <c r="AN136">
        <v>7</v>
      </c>
      <c r="AO136">
        <v>7</v>
      </c>
      <c r="AP136">
        <v>7</v>
      </c>
      <c r="AQ136">
        <v>0</v>
      </c>
      <c r="AR136">
        <v>9</v>
      </c>
      <c r="AS136">
        <v>10</v>
      </c>
      <c r="AT136">
        <v>28</v>
      </c>
      <c r="AU136">
        <v>-1</v>
      </c>
      <c r="AV136">
        <v>-1</v>
      </c>
      <c r="AW136">
        <v>480</v>
      </c>
      <c r="AX136">
        <v>35</v>
      </c>
      <c r="AY136">
        <v>50</v>
      </c>
      <c r="AZ136">
        <v>110</v>
      </c>
      <c r="BA136">
        <v>20</v>
      </c>
      <c r="BB136">
        <v>6</v>
      </c>
      <c r="BC136">
        <v>0</v>
      </c>
      <c r="BD136">
        <v>3</v>
      </c>
      <c r="BE136">
        <v>6</v>
      </c>
      <c r="BF136">
        <v>250</v>
      </c>
      <c r="BG136">
        <v>325</v>
      </c>
      <c r="BI136">
        <f t="shared" si="10"/>
        <v>136</v>
      </c>
      <c r="BJ136">
        <f t="shared" si="11"/>
        <v>136</v>
      </c>
    </row>
    <row r="137" spans="2:62">
      <c r="B137">
        <v>137</v>
      </c>
      <c r="C137">
        <v>137</v>
      </c>
      <c r="D137" t="s">
        <v>384</v>
      </c>
      <c r="E137" t="s">
        <v>385</v>
      </c>
      <c r="F137">
        <v>3</v>
      </c>
      <c r="G137">
        <v>0</v>
      </c>
      <c r="H137">
        <v>305</v>
      </c>
      <c r="I137">
        <v>35</v>
      </c>
      <c r="J137">
        <v>300</v>
      </c>
      <c r="K137">
        <v>220</v>
      </c>
      <c r="L137">
        <v>0</v>
      </c>
      <c r="M137">
        <v>30</v>
      </c>
      <c r="N137">
        <v>45</v>
      </c>
      <c r="O137">
        <v>35</v>
      </c>
      <c r="P137">
        <v>20</v>
      </c>
      <c r="Q137">
        <v>42</v>
      </c>
      <c r="R137">
        <v>24</v>
      </c>
      <c r="S137">
        <v>72</v>
      </c>
      <c r="T137">
        <v>17</v>
      </c>
      <c r="U137">
        <v>60</v>
      </c>
      <c r="V137">
        <v>17</v>
      </c>
      <c r="W137">
        <v>32</v>
      </c>
      <c r="X137">
        <v>25</v>
      </c>
      <c r="Y137">
        <v>70</v>
      </c>
      <c r="Z137">
        <f t="shared" si="12"/>
        <v>95</v>
      </c>
      <c r="AA137">
        <v>37</v>
      </c>
      <c r="AB137">
        <v>72</v>
      </c>
      <c r="AC137">
        <f t="shared" si="13"/>
        <v>91</v>
      </c>
      <c r="AD137">
        <v>12</v>
      </c>
      <c r="AE137">
        <v>45</v>
      </c>
      <c r="AF137">
        <f t="shared" si="14"/>
        <v>63</v>
      </c>
      <c r="AG137">
        <v>10</v>
      </c>
      <c r="AH137">
        <v>49</v>
      </c>
      <c r="AI137">
        <v>10</v>
      </c>
      <c r="AJ137">
        <v>2</v>
      </c>
      <c r="AK137">
        <v>5</v>
      </c>
      <c r="AL137">
        <v>3</v>
      </c>
      <c r="AM137">
        <v>2</v>
      </c>
      <c r="AN137">
        <v>2</v>
      </c>
      <c r="AO137">
        <v>2</v>
      </c>
      <c r="AP137">
        <v>0</v>
      </c>
      <c r="AQ137">
        <v>0</v>
      </c>
      <c r="AR137">
        <v>65</v>
      </c>
      <c r="AS137">
        <v>66</v>
      </c>
      <c r="AT137">
        <v>-1</v>
      </c>
      <c r="AU137">
        <v>-1</v>
      </c>
      <c r="AV137">
        <v>-1</v>
      </c>
      <c r="AW137">
        <v>60</v>
      </c>
      <c r="AX137">
        <v>3</v>
      </c>
      <c r="AY137">
        <v>4</v>
      </c>
      <c r="AZ137">
        <v>13</v>
      </c>
      <c r="BA137">
        <v>1</v>
      </c>
      <c r="BB137">
        <v>1</v>
      </c>
      <c r="BC137">
        <v>1</v>
      </c>
      <c r="BD137">
        <v>1</v>
      </c>
      <c r="BE137">
        <v>2</v>
      </c>
      <c r="BF137">
        <v>30</v>
      </c>
      <c r="BG137">
        <v>35</v>
      </c>
      <c r="BI137">
        <f t="shared" si="10"/>
        <v>137</v>
      </c>
      <c r="BJ137">
        <f t="shared" si="11"/>
        <v>137</v>
      </c>
    </row>
    <row r="138" spans="2:62">
      <c r="B138">
        <v>138</v>
      </c>
      <c r="C138">
        <v>138</v>
      </c>
      <c r="D138" t="s">
        <v>386</v>
      </c>
      <c r="E138" t="s">
        <v>387</v>
      </c>
      <c r="F138">
        <v>3</v>
      </c>
      <c r="G138">
        <v>0</v>
      </c>
      <c r="H138">
        <v>306</v>
      </c>
      <c r="I138">
        <v>35</v>
      </c>
      <c r="J138">
        <v>300</v>
      </c>
      <c r="K138">
        <v>220</v>
      </c>
      <c r="L138">
        <v>0</v>
      </c>
      <c r="M138">
        <v>30</v>
      </c>
      <c r="N138">
        <v>45</v>
      </c>
      <c r="O138">
        <v>35</v>
      </c>
      <c r="P138">
        <v>20</v>
      </c>
      <c r="Q138">
        <v>42</v>
      </c>
      <c r="R138">
        <v>24</v>
      </c>
      <c r="S138">
        <v>72</v>
      </c>
      <c r="T138">
        <v>17</v>
      </c>
      <c r="U138">
        <v>60</v>
      </c>
      <c r="V138">
        <v>17</v>
      </c>
      <c r="W138">
        <v>32</v>
      </c>
      <c r="X138">
        <v>25</v>
      </c>
      <c r="Y138">
        <v>70</v>
      </c>
      <c r="Z138">
        <f t="shared" si="12"/>
        <v>95</v>
      </c>
      <c r="AA138">
        <v>37</v>
      </c>
      <c r="AB138">
        <v>72</v>
      </c>
      <c r="AC138">
        <f t="shared" si="13"/>
        <v>91</v>
      </c>
      <c r="AD138">
        <v>12</v>
      </c>
      <c r="AE138">
        <v>45</v>
      </c>
      <c r="AF138">
        <f t="shared" si="14"/>
        <v>63</v>
      </c>
      <c r="AG138">
        <v>10</v>
      </c>
      <c r="AH138">
        <v>49</v>
      </c>
      <c r="AI138">
        <v>10</v>
      </c>
      <c r="AJ138">
        <v>2</v>
      </c>
      <c r="AK138">
        <v>5</v>
      </c>
      <c r="AL138">
        <v>3</v>
      </c>
      <c r="AM138">
        <v>2</v>
      </c>
      <c r="AN138">
        <v>2</v>
      </c>
      <c r="AO138">
        <v>2</v>
      </c>
      <c r="AP138">
        <v>0</v>
      </c>
      <c r="AQ138">
        <v>0</v>
      </c>
      <c r="AR138">
        <v>65</v>
      </c>
      <c r="AS138">
        <v>66</v>
      </c>
      <c r="AT138">
        <v>-1</v>
      </c>
      <c r="AU138">
        <v>-1</v>
      </c>
      <c r="AV138">
        <v>-1</v>
      </c>
      <c r="AW138">
        <v>60</v>
      </c>
      <c r="AX138">
        <v>3</v>
      </c>
      <c r="AY138">
        <v>4</v>
      </c>
      <c r="AZ138">
        <v>13</v>
      </c>
      <c r="BA138">
        <v>1</v>
      </c>
      <c r="BB138">
        <v>1</v>
      </c>
      <c r="BC138">
        <v>1</v>
      </c>
      <c r="BD138">
        <v>1</v>
      </c>
      <c r="BE138">
        <v>2</v>
      </c>
      <c r="BF138">
        <v>30</v>
      </c>
      <c r="BG138">
        <v>35</v>
      </c>
      <c r="BI138">
        <f t="shared" si="10"/>
        <v>138</v>
      </c>
      <c r="BJ138">
        <f t="shared" si="11"/>
        <v>138</v>
      </c>
    </row>
    <row r="139" spans="2:62">
      <c r="B139">
        <v>139</v>
      </c>
      <c r="C139">
        <v>139</v>
      </c>
      <c r="D139" t="s">
        <v>388</v>
      </c>
      <c r="E139" t="s">
        <v>389</v>
      </c>
      <c r="F139">
        <v>3</v>
      </c>
      <c r="G139">
        <v>0</v>
      </c>
      <c r="H139">
        <v>307</v>
      </c>
      <c r="I139">
        <v>35</v>
      </c>
      <c r="J139">
        <v>300</v>
      </c>
      <c r="K139">
        <v>220</v>
      </c>
      <c r="L139">
        <v>0</v>
      </c>
      <c r="M139">
        <v>31</v>
      </c>
      <c r="N139">
        <v>45</v>
      </c>
      <c r="O139">
        <v>36</v>
      </c>
      <c r="P139">
        <v>20</v>
      </c>
      <c r="Q139">
        <v>42</v>
      </c>
      <c r="R139">
        <v>24</v>
      </c>
      <c r="S139">
        <v>72</v>
      </c>
      <c r="T139">
        <v>17</v>
      </c>
      <c r="U139">
        <v>63</v>
      </c>
      <c r="V139">
        <v>17</v>
      </c>
      <c r="W139">
        <v>33</v>
      </c>
      <c r="X139">
        <v>25</v>
      </c>
      <c r="Y139">
        <v>70</v>
      </c>
      <c r="Z139">
        <f t="shared" si="12"/>
        <v>95</v>
      </c>
      <c r="AA139">
        <v>38</v>
      </c>
      <c r="AB139">
        <v>72</v>
      </c>
      <c r="AC139">
        <f t="shared" si="13"/>
        <v>91</v>
      </c>
      <c r="AD139">
        <v>13</v>
      </c>
      <c r="AE139">
        <v>45</v>
      </c>
      <c r="AF139">
        <f t="shared" si="14"/>
        <v>63</v>
      </c>
      <c r="AG139">
        <v>13</v>
      </c>
      <c r="AH139">
        <v>59</v>
      </c>
      <c r="AI139">
        <v>10</v>
      </c>
      <c r="AJ139">
        <v>2</v>
      </c>
      <c r="AK139">
        <v>6</v>
      </c>
      <c r="AL139">
        <v>3</v>
      </c>
      <c r="AM139">
        <v>2</v>
      </c>
      <c r="AN139">
        <v>2</v>
      </c>
      <c r="AO139">
        <v>2</v>
      </c>
      <c r="AP139">
        <v>0</v>
      </c>
      <c r="AQ139">
        <v>0</v>
      </c>
      <c r="AR139">
        <v>65</v>
      </c>
      <c r="AS139">
        <v>66</v>
      </c>
      <c r="AT139">
        <v>-1</v>
      </c>
      <c r="AU139">
        <v>-1</v>
      </c>
      <c r="AV139">
        <v>-1</v>
      </c>
      <c r="AW139">
        <v>60</v>
      </c>
      <c r="AX139">
        <v>3</v>
      </c>
      <c r="AY139">
        <v>4</v>
      </c>
      <c r="AZ139">
        <v>13</v>
      </c>
      <c r="BA139">
        <v>1</v>
      </c>
      <c r="BB139">
        <v>1</v>
      </c>
      <c r="BC139">
        <v>1</v>
      </c>
      <c r="BD139">
        <v>1</v>
      </c>
      <c r="BE139">
        <v>2</v>
      </c>
      <c r="BF139">
        <v>30</v>
      </c>
      <c r="BG139">
        <v>35</v>
      </c>
      <c r="BI139">
        <f t="shared" si="10"/>
        <v>139</v>
      </c>
      <c r="BJ139">
        <f t="shared" si="11"/>
        <v>139</v>
      </c>
    </row>
    <row r="140" spans="2:62">
      <c r="B140">
        <v>140</v>
      </c>
      <c r="C140">
        <v>140</v>
      </c>
      <c r="D140" t="s">
        <v>390</v>
      </c>
      <c r="E140" t="s">
        <v>391</v>
      </c>
      <c r="F140">
        <v>3</v>
      </c>
      <c r="G140">
        <v>0</v>
      </c>
      <c r="H140">
        <v>314</v>
      </c>
      <c r="I140">
        <v>35</v>
      </c>
      <c r="J140">
        <v>300</v>
      </c>
      <c r="K140">
        <v>220</v>
      </c>
      <c r="L140">
        <v>0</v>
      </c>
      <c r="M140">
        <v>31</v>
      </c>
      <c r="N140">
        <v>45</v>
      </c>
      <c r="O140">
        <v>36</v>
      </c>
      <c r="P140">
        <v>19</v>
      </c>
      <c r="Q140">
        <v>41</v>
      </c>
      <c r="R140">
        <v>23</v>
      </c>
      <c r="S140">
        <v>71</v>
      </c>
      <c r="T140">
        <v>17</v>
      </c>
      <c r="U140">
        <v>62</v>
      </c>
      <c r="V140">
        <v>17</v>
      </c>
      <c r="W140">
        <v>32</v>
      </c>
      <c r="X140">
        <v>27</v>
      </c>
      <c r="Y140">
        <v>72</v>
      </c>
      <c r="Z140">
        <f t="shared" si="12"/>
        <v>97</v>
      </c>
      <c r="AA140">
        <v>36</v>
      </c>
      <c r="AB140">
        <v>72</v>
      </c>
      <c r="AC140">
        <f t="shared" si="13"/>
        <v>92</v>
      </c>
      <c r="AD140">
        <v>12</v>
      </c>
      <c r="AE140">
        <v>45</v>
      </c>
      <c r="AF140">
        <f t="shared" si="14"/>
        <v>63</v>
      </c>
      <c r="AG140">
        <v>20</v>
      </c>
      <c r="AH140">
        <v>49</v>
      </c>
      <c r="AI140">
        <v>10</v>
      </c>
      <c r="AJ140">
        <v>2</v>
      </c>
      <c r="AK140">
        <v>5</v>
      </c>
      <c r="AL140">
        <v>3</v>
      </c>
      <c r="AM140">
        <v>2</v>
      </c>
      <c r="AN140">
        <v>2</v>
      </c>
      <c r="AO140">
        <v>2</v>
      </c>
      <c r="AP140">
        <v>0</v>
      </c>
      <c r="AQ140">
        <v>0</v>
      </c>
      <c r="AR140">
        <v>65</v>
      </c>
      <c r="AS140">
        <v>66</v>
      </c>
      <c r="AT140">
        <v>-1</v>
      </c>
      <c r="AU140">
        <v>-1</v>
      </c>
      <c r="AV140">
        <v>-1</v>
      </c>
      <c r="AW140">
        <v>60</v>
      </c>
      <c r="AX140">
        <v>3</v>
      </c>
      <c r="AY140">
        <v>4</v>
      </c>
      <c r="AZ140">
        <v>13</v>
      </c>
      <c r="BA140">
        <v>1</v>
      </c>
      <c r="BB140">
        <v>1</v>
      </c>
      <c r="BC140">
        <v>1</v>
      </c>
      <c r="BD140">
        <v>1</v>
      </c>
      <c r="BE140">
        <v>2</v>
      </c>
      <c r="BF140">
        <v>30</v>
      </c>
      <c r="BG140">
        <v>35</v>
      </c>
      <c r="BI140">
        <f t="shared" si="10"/>
        <v>140</v>
      </c>
      <c r="BJ140">
        <f t="shared" si="11"/>
        <v>140</v>
      </c>
    </row>
    <row r="141" spans="2:62">
      <c r="B141">
        <v>141</v>
      </c>
      <c r="C141">
        <v>141</v>
      </c>
      <c r="D141" t="s">
        <v>392</v>
      </c>
      <c r="E141" t="s">
        <v>174</v>
      </c>
      <c r="F141">
        <v>3</v>
      </c>
      <c r="G141">
        <v>219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44</v>
      </c>
      <c r="N141">
        <v>59</v>
      </c>
      <c r="O141">
        <v>50</v>
      </c>
      <c r="P141">
        <v>18</v>
      </c>
      <c r="Q141">
        <v>59</v>
      </c>
      <c r="R141">
        <v>24</v>
      </c>
      <c r="S141">
        <v>79</v>
      </c>
      <c r="T141">
        <v>45</v>
      </c>
      <c r="U141">
        <v>84</v>
      </c>
      <c r="V141">
        <v>30</v>
      </c>
      <c r="W141">
        <v>69</v>
      </c>
      <c r="X141">
        <v>54</v>
      </c>
      <c r="Y141">
        <v>94</v>
      </c>
      <c r="Z141">
        <f t="shared" si="12"/>
        <v>116</v>
      </c>
      <c r="AA141">
        <v>42</v>
      </c>
      <c r="AB141">
        <v>79</v>
      </c>
      <c r="AC141">
        <f t="shared" si="13"/>
        <v>99</v>
      </c>
      <c r="AD141">
        <v>15</v>
      </c>
      <c r="AE141">
        <v>59</v>
      </c>
      <c r="AF141">
        <f t="shared" si="14"/>
        <v>83</v>
      </c>
      <c r="AG141">
        <v>13</v>
      </c>
      <c r="AH141">
        <v>67</v>
      </c>
      <c r="AI141">
        <v>10</v>
      </c>
      <c r="AJ141">
        <v>1</v>
      </c>
      <c r="AK141">
        <v>5</v>
      </c>
      <c r="AL141">
        <v>3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28</v>
      </c>
      <c r="AS141">
        <v>30</v>
      </c>
      <c r="AT141">
        <v>45</v>
      </c>
      <c r="AU141">
        <v>-1</v>
      </c>
      <c r="AV141">
        <v>-1</v>
      </c>
      <c r="AW141">
        <v>60</v>
      </c>
      <c r="AX141">
        <v>2</v>
      </c>
      <c r="AY141">
        <v>2</v>
      </c>
      <c r="AZ141">
        <v>10</v>
      </c>
      <c r="BA141">
        <v>0</v>
      </c>
      <c r="BB141">
        <v>1</v>
      </c>
      <c r="BC141">
        <v>2</v>
      </c>
      <c r="BD141">
        <v>4</v>
      </c>
      <c r="BE141">
        <v>2</v>
      </c>
      <c r="BF141">
        <v>25</v>
      </c>
      <c r="BG141">
        <v>30</v>
      </c>
      <c r="BI141">
        <f t="shared" si="10"/>
        <v>141</v>
      </c>
      <c r="BJ141">
        <f t="shared" si="11"/>
        <v>141</v>
      </c>
    </row>
    <row r="142" spans="2:62">
      <c r="B142">
        <v>142</v>
      </c>
      <c r="C142">
        <v>142</v>
      </c>
      <c r="D142" t="s">
        <v>393</v>
      </c>
      <c r="E142" t="s">
        <v>360</v>
      </c>
      <c r="F142">
        <v>5</v>
      </c>
      <c r="G142">
        <v>295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53</v>
      </c>
      <c r="N142">
        <v>65</v>
      </c>
      <c r="O142">
        <v>60</v>
      </c>
      <c r="P142">
        <v>38</v>
      </c>
      <c r="Q142">
        <v>78</v>
      </c>
      <c r="R142">
        <v>24</v>
      </c>
      <c r="S142">
        <v>74</v>
      </c>
      <c r="T142">
        <v>22</v>
      </c>
      <c r="U142">
        <v>66</v>
      </c>
      <c r="V142">
        <v>35</v>
      </c>
      <c r="W142">
        <v>73</v>
      </c>
      <c r="X142">
        <v>0</v>
      </c>
      <c r="Y142">
        <v>0</v>
      </c>
      <c r="Z142">
        <f t="shared" si="12"/>
        <v>0</v>
      </c>
      <c r="AA142">
        <v>38</v>
      </c>
      <c r="AB142">
        <v>79</v>
      </c>
      <c r="AC142">
        <f t="shared" si="13"/>
        <v>102</v>
      </c>
      <c r="AD142">
        <v>13</v>
      </c>
      <c r="AE142">
        <v>54</v>
      </c>
      <c r="AF142">
        <f t="shared" si="14"/>
        <v>77</v>
      </c>
      <c r="AG142">
        <v>13</v>
      </c>
      <c r="AH142">
        <v>65</v>
      </c>
      <c r="AI142">
        <v>10</v>
      </c>
      <c r="AJ142">
        <v>2</v>
      </c>
      <c r="AK142">
        <v>6</v>
      </c>
      <c r="AL142">
        <v>4</v>
      </c>
      <c r="AM142">
        <v>2</v>
      </c>
      <c r="AN142">
        <v>2</v>
      </c>
      <c r="AO142">
        <v>2</v>
      </c>
      <c r="AP142">
        <v>2</v>
      </c>
      <c r="AQ142">
        <v>0</v>
      </c>
      <c r="AR142">
        <v>50</v>
      </c>
      <c r="AS142">
        <v>15</v>
      </c>
      <c r="AT142">
        <v>-1</v>
      </c>
      <c r="AU142">
        <v>-1</v>
      </c>
      <c r="AV142">
        <v>-1</v>
      </c>
      <c r="AW142">
        <v>60</v>
      </c>
      <c r="AX142">
        <v>3</v>
      </c>
      <c r="AY142">
        <v>7</v>
      </c>
      <c r="AZ142">
        <v>16</v>
      </c>
      <c r="BA142">
        <v>1</v>
      </c>
      <c r="BB142">
        <v>2</v>
      </c>
      <c r="BC142">
        <v>1</v>
      </c>
      <c r="BD142">
        <v>1</v>
      </c>
      <c r="BE142">
        <v>2</v>
      </c>
      <c r="BF142">
        <v>35</v>
      </c>
      <c r="BG142">
        <v>65</v>
      </c>
      <c r="BI142">
        <f t="shared" si="10"/>
        <v>142</v>
      </c>
      <c r="BJ142">
        <f t="shared" si="11"/>
        <v>142</v>
      </c>
    </row>
    <row r="143" spans="2:62">
      <c r="B143">
        <v>143</v>
      </c>
      <c r="C143">
        <v>143</v>
      </c>
      <c r="D143" t="s">
        <v>394</v>
      </c>
      <c r="E143" t="s">
        <v>395</v>
      </c>
      <c r="F143">
        <v>9</v>
      </c>
      <c r="G143">
        <v>0</v>
      </c>
      <c r="H143">
        <v>148</v>
      </c>
      <c r="I143">
        <v>40</v>
      </c>
      <c r="J143">
        <v>3000</v>
      </c>
      <c r="K143">
        <v>2500</v>
      </c>
      <c r="L143">
        <v>0</v>
      </c>
      <c r="M143">
        <v>94</v>
      </c>
      <c r="N143">
        <v>98</v>
      </c>
      <c r="O143">
        <v>98</v>
      </c>
      <c r="P143">
        <v>96</v>
      </c>
      <c r="Q143">
        <v>129</v>
      </c>
      <c r="R143">
        <v>0</v>
      </c>
      <c r="S143">
        <v>0</v>
      </c>
      <c r="T143">
        <v>50</v>
      </c>
      <c r="U143">
        <v>94</v>
      </c>
      <c r="V143">
        <v>88</v>
      </c>
      <c r="W143">
        <v>108</v>
      </c>
      <c r="X143">
        <v>0</v>
      </c>
      <c r="Y143">
        <v>0</v>
      </c>
      <c r="Z143">
        <f t="shared" si="12"/>
        <v>0</v>
      </c>
      <c r="AA143">
        <v>27</v>
      </c>
      <c r="AB143">
        <v>59</v>
      </c>
      <c r="AC143">
        <f t="shared" si="13"/>
        <v>77</v>
      </c>
      <c r="AD143">
        <v>16</v>
      </c>
      <c r="AE143">
        <v>40</v>
      </c>
      <c r="AF143">
        <f t="shared" si="14"/>
        <v>53</v>
      </c>
      <c r="AG143">
        <v>10</v>
      </c>
      <c r="AH143">
        <v>79</v>
      </c>
      <c r="AI143">
        <v>5</v>
      </c>
      <c r="AJ143">
        <v>4</v>
      </c>
      <c r="AK143">
        <v>7</v>
      </c>
      <c r="AL143">
        <v>4</v>
      </c>
      <c r="AM143">
        <v>7</v>
      </c>
      <c r="AN143">
        <v>7</v>
      </c>
      <c r="AO143">
        <v>7</v>
      </c>
      <c r="AP143">
        <v>7</v>
      </c>
      <c r="AQ143">
        <v>0</v>
      </c>
      <c r="AR143">
        <v>9</v>
      </c>
      <c r="AS143">
        <v>12</v>
      </c>
      <c r="AT143">
        <v>59</v>
      </c>
      <c r="AU143">
        <v>-1</v>
      </c>
      <c r="AV143">
        <v>-1</v>
      </c>
      <c r="AW143">
        <v>480</v>
      </c>
      <c r="AX143">
        <v>35</v>
      </c>
      <c r="AY143">
        <v>50</v>
      </c>
      <c r="AZ143">
        <v>100</v>
      </c>
      <c r="BA143">
        <v>10</v>
      </c>
      <c r="BB143">
        <v>7</v>
      </c>
      <c r="BC143">
        <v>0</v>
      </c>
      <c r="BD143">
        <v>2</v>
      </c>
      <c r="BE143">
        <v>5</v>
      </c>
      <c r="BF143">
        <v>250</v>
      </c>
      <c r="BG143">
        <v>300</v>
      </c>
      <c r="BI143">
        <f t="shared" si="10"/>
        <v>143</v>
      </c>
      <c r="BJ143">
        <f t="shared" si="11"/>
        <v>143</v>
      </c>
    </row>
    <row r="144" spans="2:62">
      <c r="B144">
        <v>144</v>
      </c>
      <c r="C144">
        <v>144</v>
      </c>
      <c r="D144" t="s">
        <v>396</v>
      </c>
      <c r="E144" t="s">
        <v>220</v>
      </c>
      <c r="F144">
        <v>2</v>
      </c>
      <c r="G144">
        <v>245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31</v>
      </c>
      <c r="N144">
        <v>58</v>
      </c>
      <c r="O144">
        <v>36</v>
      </c>
      <c r="P144">
        <v>17</v>
      </c>
      <c r="Q144">
        <v>73</v>
      </c>
      <c r="R144">
        <v>37</v>
      </c>
      <c r="S144">
        <v>93</v>
      </c>
      <c r="T144">
        <v>16</v>
      </c>
      <c r="U144">
        <v>59</v>
      </c>
      <c r="V144">
        <v>14</v>
      </c>
      <c r="W144">
        <v>52</v>
      </c>
      <c r="X144">
        <v>28</v>
      </c>
      <c r="Y144">
        <v>69</v>
      </c>
      <c r="Z144">
        <f t="shared" si="12"/>
        <v>92</v>
      </c>
      <c r="AA144">
        <v>46</v>
      </c>
      <c r="AB144">
        <v>89</v>
      </c>
      <c r="AC144">
        <f t="shared" si="13"/>
        <v>113</v>
      </c>
      <c r="AD144">
        <v>12</v>
      </c>
      <c r="AE144">
        <v>49</v>
      </c>
      <c r="AF144">
        <f t="shared" si="14"/>
        <v>69</v>
      </c>
      <c r="AG144">
        <v>20</v>
      </c>
      <c r="AH144">
        <v>59</v>
      </c>
      <c r="AI144">
        <v>10</v>
      </c>
      <c r="AJ144">
        <v>1</v>
      </c>
      <c r="AK144">
        <v>6</v>
      </c>
      <c r="AL144">
        <v>3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63</v>
      </c>
      <c r="AS144">
        <v>15</v>
      </c>
      <c r="AT144">
        <v>-1</v>
      </c>
      <c r="AU144">
        <v>-1</v>
      </c>
      <c r="AV144">
        <v>-1</v>
      </c>
      <c r="AW144">
        <v>22</v>
      </c>
      <c r="AX144">
        <v>1</v>
      </c>
      <c r="AY144">
        <v>2</v>
      </c>
      <c r="AZ144">
        <v>10</v>
      </c>
      <c r="BA144">
        <v>0</v>
      </c>
      <c r="BB144">
        <v>2</v>
      </c>
      <c r="BC144">
        <v>2</v>
      </c>
      <c r="BD144">
        <v>1</v>
      </c>
      <c r="BE144">
        <v>1</v>
      </c>
      <c r="BF144">
        <v>15</v>
      </c>
      <c r="BG144">
        <v>20</v>
      </c>
      <c r="BI144">
        <f t="shared" si="10"/>
        <v>144</v>
      </c>
      <c r="BJ144">
        <f t="shared" si="11"/>
        <v>144</v>
      </c>
    </row>
    <row r="145" spans="2:62">
      <c r="B145">
        <v>145</v>
      </c>
      <c r="C145">
        <v>145</v>
      </c>
      <c r="D145" t="s">
        <v>397</v>
      </c>
      <c r="E145" t="s">
        <v>216</v>
      </c>
      <c r="F145">
        <v>2</v>
      </c>
      <c r="G145">
        <v>243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31</v>
      </c>
      <c r="N145">
        <v>49</v>
      </c>
      <c r="O145">
        <v>36</v>
      </c>
      <c r="P145">
        <v>13</v>
      </c>
      <c r="Q145">
        <v>59</v>
      </c>
      <c r="R145">
        <v>28</v>
      </c>
      <c r="S145">
        <v>84</v>
      </c>
      <c r="T145">
        <v>24</v>
      </c>
      <c r="U145">
        <v>72</v>
      </c>
      <c r="V145">
        <v>14</v>
      </c>
      <c r="W145">
        <v>52</v>
      </c>
      <c r="X145">
        <v>30</v>
      </c>
      <c r="Y145">
        <v>71</v>
      </c>
      <c r="Z145">
        <f t="shared" si="12"/>
        <v>94</v>
      </c>
      <c r="AA145">
        <v>62</v>
      </c>
      <c r="AB145">
        <v>93</v>
      </c>
      <c r="AC145">
        <f t="shared" si="13"/>
        <v>110</v>
      </c>
      <c r="AD145">
        <v>9</v>
      </c>
      <c r="AE145">
        <v>43</v>
      </c>
      <c r="AF145">
        <f t="shared" si="14"/>
        <v>62</v>
      </c>
      <c r="AG145">
        <v>50</v>
      </c>
      <c r="AH145">
        <v>79</v>
      </c>
      <c r="AI145">
        <v>10</v>
      </c>
      <c r="AJ145">
        <v>1</v>
      </c>
      <c r="AK145">
        <v>6</v>
      </c>
      <c r="AL145">
        <v>3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28</v>
      </c>
      <c r="AS145">
        <v>27</v>
      </c>
      <c r="AT145">
        <v>-1</v>
      </c>
      <c r="AU145">
        <v>-1</v>
      </c>
      <c r="AV145">
        <v>-1</v>
      </c>
      <c r="AW145">
        <v>22</v>
      </c>
      <c r="AX145">
        <v>1</v>
      </c>
      <c r="AY145">
        <v>2</v>
      </c>
      <c r="AZ145">
        <v>10</v>
      </c>
      <c r="BA145">
        <v>0</v>
      </c>
      <c r="BB145">
        <v>2</v>
      </c>
      <c r="BC145">
        <v>2</v>
      </c>
      <c r="BD145">
        <v>1</v>
      </c>
      <c r="BE145">
        <v>1</v>
      </c>
      <c r="BF145">
        <v>15</v>
      </c>
      <c r="BG145">
        <v>20</v>
      </c>
      <c r="BI145">
        <f t="shared" si="10"/>
        <v>145</v>
      </c>
      <c r="BJ145">
        <f t="shared" si="11"/>
        <v>145</v>
      </c>
    </row>
    <row r="146" spans="2:62">
      <c r="B146">
        <v>146</v>
      </c>
      <c r="C146">
        <v>146</v>
      </c>
      <c r="D146" t="s">
        <v>398</v>
      </c>
      <c r="E146" t="s">
        <v>327</v>
      </c>
      <c r="F146">
        <v>4</v>
      </c>
      <c r="G146">
        <v>217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44</v>
      </c>
      <c r="N146">
        <v>59</v>
      </c>
      <c r="O146">
        <v>50</v>
      </c>
      <c r="P146">
        <v>18</v>
      </c>
      <c r="Q146">
        <v>64</v>
      </c>
      <c r="R146">
        <v>80</v>
      </c>
      <c r="S146">
        <v>110</v>
      </c>
      <c r="T146">
        <v>24</v>
      </c>
      <c r="U146">
        <v>72</v>
      </c>
      <c r="V146">
        <v>24</v>
      </c>
      <c r="W146">
        <v>65</v>
      </c>
      <c r="X146">
        <v>32</v>
      </c>
      <c r="Y146">
        <v>82</v>
      </c>
      <c r="Z146">
        <f t="shared" si="12"/>
        <v>110</v>
      </c>
      <c r="AA146">
        <v>45</v>
      </c>
      <c r="AB146">
        <v>84</v>
      </c>
      <c r="AC146">
        <f t="shared" si="13"/>
        <v>106</v>
      </c>
      <c r="AD146">
        <v>13</v>
      </c>
      <c r="AE146">
        <v>49</v>
      </c>
      <c r="AF146">
        <f t="shared" si="14"/>
        <v>69</v>
      </c>
      <c r="AG146">
        <v>13</v>
      </c>
      <c r="AH146">
        <v>69</v>
      </c>
      <c r="AI146">
        <v>10</v>
      </c>
      <c r="AJ146">
        <v>2</v>
      </c>
      <c r="AK146">
        <v>6</v>
      </c>
      <c r="AL146">
        <v>3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58</v>
      </c>
      <c r="AS146">
        <v>27</v>
      </c>
      <c r="AT146">
        <v>40</v>
      </c>
      <c r="AU146">
        <v>-1</v>
      </c>
      <c r="AV146">
        <v>-1</v>
      </c>
      <c r="AW146">
        <v>75</v>
      </c>
      <c r="AX146">
        <v>2</v>
      </c>
      <c r="AY146">
        <v>6</v>
      </c>
      <c r="AZ146">
        <v>9</v>
      </c>
      <c r="BA146">
        <v>0</v>
      </c>
      <c r="BB146">
        <v>1</v>
      </c>
      <c r="BC146">
        <v>5</v>
      </c>
      <c r="BD146">
        <v>0</v>
      </c>
      <c r="BE146">
        <v>1</v>
      </c>
      <c r="BF146">
        <v>25</v>
      </c>
      <c r="BG146">
        <v>50</v>
      </c>
      <c r="BI146">
        <f t="shared" si="10"/>
        <v>146</v>
      </c>
      <c r="BJ146">
        <f t="shared" si="11"/>
        <v>146</v>
      </c>
    </row>
    <row r="147" spans="2:62">
      <c r="B147">
        <v>147</v>
      </c>
      <c r="C147">
        <v>147</v>
      </c>
      <c r="D147" t="s">
        <v>399</v>
      </c>
      <c r="E147" t="s">
        <v>200</v>
      </c>
      <c r="F147">
        <v>2</v>
      </c>
      <c r="G147">
        <v>235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37</v>
      </c>
      <c r="N147">
        <v>49</v>
      </c>
      <c r="O147">
        <v>42</v>
      </c>
      <c r="P147">
        <v>13</v>
      </c>
      <c r="Q147">
        <v>54</v>
      </c>
      <c r="R147">
        <v>30</v>
      </c>
      <c r="S147">
        <v>89</v>
      </c>
      <c r="T147">
        <v>18</v>
      </c>
      <c r="U147">
        <v>59</v>
      </c>
      <c r="V147">
        <v>15</v>
      </c>
      <c r="W147">
        <v>57</v>
      </c>
      <c r="X147">
        <v>30</v>
      </c>
      <c r="Y147">
        <v>74</v>
      </c>
      <c r="Z147">
        <f t="shared" si="12"/>
        <v>98</v>
      </c>
      <c r="AA147">
        <v>47</v>
      </c>
      <c r="AB147">
        <v>89</v>
      </c>
      <c r="AC147">
        <f t="shared" si="13"/>
        <v>112</v>
      </c>
      <c r="AD147">
        <v>10</v>
      </c>
      <c r="AE147">
        <v>44</v>
      </c>
      <c r="AF147">
        <f t="shared" si="14"/>
        <v>63</v>
      </c>
      <c r="AG147">
        <v>20</v>
      </c>
      <c r="AH147">
        <v>77</v>
      </c>
      <c r="AI147">
        <v>10</v>
      </c>
      <c r="AJ147">
        <v>1</v>
      </c>
      <c r="AK147">
        <v>6</v>
      </c>
      <c r="AL147">
        <v>3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-1</v>
      </c>
      <c r="AS147">
        <v>-1</v>
      </c>
      <c r="AT147">
        <v>-1</v>
      </c>
      <c r="AU147">
        <v>-1</v>
      </c>
      <c r="AV147">
        <v>-1</v>
      </c>
      <c r="AW147">
        <v>20</v>
      </c>
      <c r="AX147">
        <v>1</v>
      </c>
      <c r="AY147">
        <v>3</v>
      </c>
      <c r="AZ147">
        <v>11</v>
      </c>
      <c r="BA147">
        <v>0</v>
      </c>
      <c r="BB147">
        <v>1</v>
      </c>
      <c r="BC147">
        <v>2</v>
      </c>
      <c r="BD147">
        <v>1</v>
      </c>
      <c r="BE147">
        <v>1</v>
      </c>
      <c r="BF147">
        <v>15</v>
      </c>
      <c r="BG147">
        <v>25</v>
      </c>
      <c r="BI147">
        <f t="shared" si="10"/>
        <v>147</v>
      </c>
      <c r="BJ147">
        <f t="shared" si="11"/>
        <v>147</v>
      </c>
    </row>
    <row r="148" spans="2:62">
      <c r="B148">
        <v>148</v>
      </c>
      <c r="C148">
        <v>148</v>
      </c>
      <c r="D148" t="s">
        <v>400</v>
      </c>
      <c r="E148" t="s">
        <v>395</v>
      </c>
      <c r="F148">
        <v>9</v>
      </c>
      <c r="G148">
        <v>143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97</v>
      </c>
      <c r="N148">
        <v>108</v>
      </c>
      <c r="O148">
        <v>106</v>
      </c>
      <c r="P148">
        <v>92</v>
      </c>
      <c r="Q148">
        <v>139</v>
      </c>
      <c r="R148">
        <v>0</v>
      </c>
      <c r="S148">
        <v>0</v>
      </c>
      <c r="T148">
        <v>60</v>
      </c>
      <c r="U148">
        <v>99</v>
      </c>
      <c r="V148">
        <v>92</v>
      </c>
      <c r="W148">
        <v>119</v>
      </c>
      <c r="X148">
        <v>0</v>
      </c>
      <c r="Y148">
        <v>0</v>
      </c>
      <c r="Z148">
        <f t="shared" si="12"/>
        <v>0</v>
      </c>
      <c r="AA148">
        <v>27</v>
      </c>
      <c r="AB148">
        <v>63</v>
      </c>
      <c r="AC148">
        <f t="shared" si="13"/>
        <v>83</v>
      </c>
      <c r="AD148">
        <v>18</v>
      </c>
      <c r="AE148">
        <v>40</v>
      </c>
      <c r="AF148">
        <f t="shared" si="14"/>
        <v>52</v>
      </c>
      <c r="AG148">
        <v>9</v>
      </c>
      <c r="AH148">
        <v>79</v>
      </c>
      <c r="AI148">
        <v>5</v>
      </c>
      <c r="AJ148">
        <v>4</v>
      </c>
      <c r="AK148">
        <v>7</v>
      </c>
      <c r="AL148">
        <v>4</v>
      </c>
      <c r="AM148">
        <v>7</v>
      </c>
      <c r="AN148">
        <v>7</v>
      </c>
      <c r="AO148">
        <v>7</v>
      </c>
      <c r="AP148">
        <v>7</v>
      </c>
      <c r="AQ148">
        <v>0</v>
      </c>
      <c r="AR148">
        <v>9</v>
      </c>
      <c r="AS148">
        <v>10</v>
      </c>
      <c r="AT148">
        <v>28</v>
      </c>
      <c r="AU148">
        <v>-1</v>
      </c>
      <c r="AV148">
        <v>-1</v>
      </c>
      <c r="AW148">
        <v>480</v>
      </c>
      <c r="AX148">
        <v>35</v>
      </c>
      <c r="AY148">
        <v>50</v>
      </c>
      <c r="AZ148">
        <v>110</v>
      </c>
      <c r="BA148">
        <v>20</v>
      </c>
      <c r="BB148">
        <v>6</v>
      </c>
      <c r="BC148">
        <v>0</v>
      </c>
      <c r="BD148">
        <v>3</v>
      </c>
      <c r="BE148">
        <v>6</v>
      </c>
      <c r="BF148">
        <v>250</v>
      </c>
      <c r="BG148">
        <v>325</v>
      </c>
      <c r="BI148">
        <f t="shared" si="10"/>
        <v>148</v>
      </c>
      <c r="BJ148">
        <f t="shared" si="11"/>
        <v>148</v>
      </c>
    </row>
    <row r="149" spans="2:62">
      <c r="B149">
        <v>149</v>
      </c>
      <c r="C149">
        <v>149</v>
      </c>
      <c r="D149" t="s">
        <v>401</v>
      </c>
      <c r="E149" t="s">
        <v>283</v>
      </c>
      <c r="F149">
        <v>8</v>
      </c>
      <c r="G149">
        <v>209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82</v>
      </c>
      <c r="N149">
        <v>99</v>
      </c>
      <c r="O149">
        <v>90</v>
      </c>
      <c r="P149">
        <v>76</v>
      </c>
      <c r="Q149">
        <v>98</v>
      </c>
      <c r="R149">
        <v>0</v>
      </c>
      <c r="S149">
        <v>0</v>
      </c>
      <c r="T149">
        <v>30</v>
      </c>
      <c r="U149">
        <v>84</v>
      </c>
      <c r="V149">
        <v>70</v>
      </c>
      <c r="W149">
        <v>94</v>
      </c>
      <c r="X149">
        <v>0</v>
      </c>
      <c r="Y149">
        <v>0</v>
      </c>
      <c r="Z149">
        <f t="shared" si="12"/>
        <v>0</v>
      </c>
      <c r="AA149">
        <v>37</v>
      </c>
      <c r="AB149">
        <v>72</v>
      </c>
      <c r="AC149">
        <f t="shared" si="13"/>
        <v>91</v>
      </c>
      <c r="AD149">
        <v>16</v>
      </c>
      <c r="AE149">
        <v>49</v>
      </c>
      <c r="AF149">
        <f t="shared" si="14"/>
        <v>67</v>
      </c>
      <c r="AG149">
        <v>15</v>
      </c>
      <c r="AH149">
        <v>79</v>
      </c>
      <c r="AI149">
        <v>10</v>
      </c>
      <c r="AJ149">
        <v>3</v>
      </c>
      <c r="AK149">
        <v>7</v>
      </c>
      <c r="AL149">
        <v>4</v>
      </c>
      <c r="AM149">
        <v>3</v>
      </c>
      <c r="AN149">
        <v>3</v>
      </c>
      <c r="AO149">
        <v>3</v>
      </c>
      <c r="AP149">
        <v>3</v>
      </c>
      <c r="AQ149">
        <v>0</v>
      </c>
      <c r="AR149">
        <v>8</v>
      </c>
      <c r="AS149">
        <v>30</v>
      </c>
      <c r="AT149">
        <v>28</v>
      </c>
      <c r="AU149">
        <v>-1</v>
      </c>
      <c r="AV149">
        <v>-1</v>
      </c>
      <c r="AW149">
        <v>240</v>
      </c>
      <c r="AX149">
        <v>10</v>
      </c>
      <c r="AY149">
        <v>14</v>
      </c>
      <c r="AZ149">
        <v>33</v>
      </c>
      <c r="BA149">
        <v>3</v>
      </c>
      <c r="BB149">
        <v>4</v>
      </c>
      <c r="BC149">
        <v>0</v>
      </c>
      <c r="BD149">
        <v>2</v>
      </c>
      <c r="BE149">
        <v>4</v>
      </c>
      <c r="BF149">
        <v>100</v>
      </c>
      <c r="BG149">
        <v>125</v>
      </c>
      <c r="BI149">
        <f t="shared" si="10"/>
        <v>149</v>
      </c>
      <c r="BJ149">
        <f t="shared" si="11"/>
        <v>149</v>
      </c>
    </row>
    <row r="150" spans="2:62">
      <c r="B150">
        <v>150</v>
      </c>
      <c r="C150">
        <v>150</v>
      </c>
      <c r="D150" t="s">
        <v>402</v>
      </c>
      <c r="E150" t="s">
        <v>298</v>
      </c>
      <c r="F150">
        <v>8</v>
      </c>
      <c r="G150">
        <v>210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83</v>
      </c>
      <c r="N150">
        <v>99</v>
      </c>
      <c r="O150">
        <v>91</v>
      </c>
      <c r="P150">
        <v>76</v>
      </c>
      <c r="Q150">
        <v>98</v>
      </c>
      <c r="R150">
        <v>0</v>
      </c>
      <c r="S150">
        <v>0</v>
      </c>
      <c r="T150">
        <v>30</v>
      </c>
      <c r="U150">
        <v>82</v>
      </c>
      <c r="V150">
        <v>72</v>
      </c>
      <c r="W150">
        <v>95</v>
      </c>
      <c r="X150">
        <v>0</v>
      </c>
      <c r="Y150">
        <v>0</v>
      </c>
      <c r="Z150">
        <f t="shared" si="12"/>
        <v>0</v>
      </c>
      <c r="AA150">
        <v>36</v>
      </c>
      <c r="AB150">
        <v>72</v>
      </c>
      <c r="AC150">
        <f t="shared" si="13"/>
        <v>92</v>
      </c>
      <c r="AD150">
        <v>16</v>
      </c>
      <c r="AE150">
        <v>49</v>
      </c>
      <c r="AF150">
        <f t="shared" si="14"/>
        <v>67</v>
      </c>
      <c r="AG150">
        <v>13</v>
      </c>
      <c r="AH150">
        <v>79</v>
      </c>
      <c r="AI150">
        <v>10</v>
      </c>
      <c r="AJ150">
        <v>3</v>
      </c>
      <c r="AK150">
        <v>7</v>
      </c>
      <c r="AL150">
        <v>4</v>
      </c>
      <c r="AM150">
        <v>3</v>
      </c>
      <c r="AN150">
        <v>3</v>
      </c>
      <c r="AO150">
        <v>3</v>
      </c>
      <c r="AP150">
        <v>3</v>
      </c>
      <c r="AQ150">
        <v>0</v>
      </c>
      <c r="AR150">
        <v>8</v>
      </c>
      <c r="AS150">
        <v>30</v>
      </c>
      <c r="AT150">
        <v>35</v>
      </c>
      <c r="AU150">
        <v>-1</v>
      </c>
      <c r="AV150">
        <v>-1</v>
      </c>
      <c r="AW150">
        <v>240</v>
      </c>
      <c r="AX150">
        <v>10</v>
      </c>
      <c r="AY150">
        <v>14</v>
      </c>
      <c r="AZ150">
        <v>33</v>
      </c>
      <c r="BA150">
        <v>3</v>
      </c>
      <c r="BB150">
        <v>4</v>
      </c>
      <c r="BC150">
        <v>0</v>
      </c>
      <c r="BD150">
        <v>2</v>
      </c>
      <c r="BE150">
        <v>4</v>
      </c>
      <c r="BF150">
        <v>100</v>
      </c>
      <c r="BG150">
        <v>125</v>
      </c>
      <c r="BI150">
        <f t="shared" si="10"/>
        <v>150</v>
      </c>
      <c r="BJ150">
        <f t="shared" si="11"/>
        <v>150</v>
      </c>
    </row>
    <row r="151" spans="2:62">
      <c r="B151">
        <v>151</v>
      </c>
      <c r="C151">
        <v>151</v>
      </c>
      <c r="D151" t="s">
        <v>403</v>
      </c>
      <c r="E151" t="s">
        <v>285</v>
      </c>
      <c r="F151">
        <v>8</v>
      </c>
      <c r="G151">
        <v>211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81</v>
      </c>
      <c r="N151">
        <v>99</v>
      </c>
      <c r="O151">
        <v>89</v>
      </c>
      <c r="P151">
        <v>75</v>
      </c>
      <c r="Q151">
        <v>96</v>
      </c>
      <c r="R151">
        <v>0</v>
      </c>
      <c r="S151">
        <v>0</v>
      </c>
      <c r="T151">
        <v>41</v>
      </c>
      <c r="U151">
        <v>92</v>
      </c>
      <c r="V151">
        <v>70</v>
      </c>
      <c r="W151">
        <v>93</v>
      </c>
      <c r="X151">
        <v>0</v>
      </c>
      <c r="Y151">
        <v>0</v>
      </c>
      <c r="Z151">
        <f t="shared" si="12"/>
        <v>0</v>
      </c>
      <c r="AA151">
        <v>39</v>
      </c>
      <c r="AB151">
        <v>74</v>
      </c>
      <c r="AC151">
        <f t="shared" si="13"/>
        <v>93</v>
      </c>
      <c r="AD151">
        <v>17</v>
      </c>
      <c r="AE151">
        <v>49</v>
      </c>
      <c r="AF151">
        <f t="shared" si="14"/>
        <v>67</v>
      </c>
      <c r="AG151">
        <v>41</v>
      </c>
      <c r="AH151">
        <v>89</v>
      </c>
      <c r="AI151">
        <v>10</v>
      </c>
      <c r="AJ151">
        <v>3</v>
      </c>
      <c r="AK151">
        <v>7</v>
      </c>
      <c r="AL151">
        <v>4</v>
      </c>
      <c r="AM151">
        <v>3</v>
      </c>
      <c r="AN151">
        <v>3</v>
      </c>
      <c r="AO151">
        <v>3</v>
      </c>
      <c r="AP151">
        <v>3</v>
      </c>
      <c r="AQ151">
        <v>0</v>
      </c>
      <c r="AR151">
        <v>104</v>
      </c>
      <c r="AS151">
        <v>104</v>
      </c>
      <c r="AT151">
        <v>35</v>
      </c>
      <c r="AU151">
        <v>27</v>
      </c>
      <c r="AV151">
        <v>-1</v>
      </c>
      <c r="AW151">
        <v>240</v>
      </c>
      <c r="AX151">
        <v>10</v>
      </c>
      <c r="AY151">
        <v>14</v>
      </c>
      <c r="AZ151">
        <v>33</v>
      </c>
      <c r="BA151">
        <v>3</v>
      </c>
      <c r="BB151">
        <v>4</v>
      </c>
      <c r="BC151">
        <v>0</v>
      </c>
      <c r="BD151">
        <v>2</v>
      </c>
      <c r="BE151">
        <v>4</v>
      </c>
      <c r="BF151">
        <v>100</v>
      </c>
      <c r="BG151">
        <v>125</v>
      </c>
      <c r="BI151">
        <f t="shared" si="10"/>
        <v>151</v>
      </c>
      <c r="BJ151">
        <f t="shared" si="11"/>
        <v>151</v>
      </c>
    </row>
    <row r="152" spans="2:62">
      <c r="B152">
        <v>152</v>
      </c>
      <c r="C152">
        <v>152</v>
      </c>
      <c r="D152" t="s">
        <v>404</v>
      </c>
      <c r="E152" t="s">
        <v>296</v>
      </c>
      <c r="F152">
        <v>8</v>
      </c>
      <c r="G152">
        <v>212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82</v>
      </c>
      <c r="N152">
        <v>99</v>
      </c>
      <c r="O152">
        <v>90</v>
      </c>
      <c r="P152">
        <v>78</v>
      </c>
      <c r="Q152">
        <v>104</v>
      </c>
      <c r="R152">
        <v>0</v>
      </c>
      <c r="S152">
        <v>0</v>
      </c>
      <c r="T152">
        <v>30</v>
      </c>
      <c r="U152">
        <v>82</v>
      </c>
      <c r="V152">
        <v>70</v>
      </c>
      <c r="W152">
        <v>92</v>
      </c>
      <c r="X152">
        <v>0</v>
      </c>
      <c r="Y152">
        <v>0</v>
      </c>
      <c r="Z152">
        <f t="shared" si="12"/>
        <v>0</v>
      </c>
      <c r="AA152">
        <v>34</v>
      </c>
      <c r="AB152">
        <v>72</v>
      </c>
      <c r="AC152">
        <f t="shared" si="13"/>
        <v>93</v>
      </c>
      <c r="AD152">
        <v>15</v>
      </c>
      <c r="AE152">
        <v>49</v>
      </c>
      <c r="AF152">
        <f t="shared" si="14"/>
        <v>68</v>
      </c>
      <c r="AG152">
        <v>14</v>
      </c>
      <c r="AH152">
        <v>79</v>
      </c>
      <c r="AI152">
        <v>10</v>
      </c>
      <c r="AJ152">
        <v>3</v>
      </c>
      <c r="AK152">
        <v>7</v>
      </c>
      <c r="AL152">
        <v>4</v>
      </c>
      <c r="AM152">
        <v>3</v>
      </c>
      <c r="AN152">
        <v>3</v>
      </c>
      <c r="AO152">
        <v>3</v>
      </c>
      <c r="AP152">
        <v>3</v>
      </c>
      <c r="AQ152">
        <v>0</v>
      </c>
      <c r="AR152">
        <v>8</v>
      </c>
      <c r="AS152">
        <v>74</v>
      </c>
      <c r="AT152">
        <v>30</v>
      </c>
      <c r="AU152">
        <v>-1</v>
      </c>
      <c r="AV152">
        <v>-1</v>
      </c>
      <c r="AW152">
        <v>240</v>
      </c>
      <c r="AX152">
        <v>10</v>
      </c>
      <c r="AY152">
        <v>14</v>
      </c>
      <c r="AZ152">
        <v>33</v>
      </c>
      <c r="BA152">
        <v>3</v>
      </c>
      <c r="BB152">
        <v>4</v>
      </c>
      <c r="BC152">
        <v>0</v>
      </c>
      <c r="BD152">
        <v>2</v>
      </c>
      <c r="BE152">
        <v>4</v>
      </c>
      <c r="BF152">
        <v>100</v>
      </c>
      <c r="BG152">
        <v>125</v>
      </c>
      <c r="BI152">
        <f t="shared" si="10"/>
        <v>152</v>
      </c>
      <c r="BJ152">
        <f t="shared" si="11"/>
        <v>152</v>
      </c>
    </row>
    <row r="153" spans="2:62">
      <c r="B153">
        <v>153</v>
      </c>
      <c r="C153">
        <v>153</v>
      </c>
      <c r="D153" t="s">
        <v>405</v>
      </c>
      <c r="E153" t="s">
        <v>406</v>
      </c>
      <c r="F153">
        <v>18</v>
      </c>
      <c r="G153">
        <v>0</v>
      </c>
      <c r="H153">
        <v>156</v>
      </c>
      <c r="I153">
        <v>40</v>
      </c>
      <c r="J153">
        <v>900</v>
      </c>
      <c r="K153">
        <v>450</v>
      </c>
      <c r="L153">
        <v>0</v>
      </c>
      <c r="M153">
        <v>67</v>
      </c>
      <c r="N153">
        <v>87</v>
      </c>
      <c r="O153">
        <v>74</v>
      </c>
      <c r="P153">
        <v>0</v>
      </c>
      <c r="Q153">
        <v>49</v>
      </c>
      <c r="R153">
        <v>0</v>
      </c>
      <c r="S153">
        <v>0</v>
      </c>
      <c r="T153">
        <v>42</v>
      </c>
      <c r="U153">
        <v>79</v>
      </c>
      <c r="V153">
        <v>40</v>
      </c>
      <c r="W153">
        <v>79</v>
      </c>
      <c r="X153">
        <v>0</v>
      </c>
      <c r="Y153">
        <v>0</v>
      </c>
      <c r="Z153">
        <f t="shared" si="12"/>
        <v>0</v>
      </c>
      <c r="AA153">
        <v>33</v>
      </c>
      <c r="AB153">
        <v>57</v>
      </c>
      <c r="AC153">
        <f t="shared" si="13"/>
        <v>70</v>
      </c>
      <c r="AD153">
        <v>47</v>
      </c>
      <c r="AE153">
        <v>74</v>
      </c>
      <c r="AF153">
        <f t="shared" si="14"/>
        <v>89</v>
      </c>
      <c r="AG153">
        <v>2</v>
      </c>
      <c r="AH153">
        <v>19</v>
      </c>
      <c r="AI153">
        <v>10</v>
      </c>
      <c r="AJ153">
        <v>1</v>
      </c>
      <c r="AK153">
        <v>7</v>
      </c>
      <c r="AL153">
        <v>4</v>
      </c>
      <c r="AM153">
        <v>18</v>
      </c>
      <c r="AN153">
        <v>18</v>
      </c>
      <c r="AO153">
        <v>18</v>
      </c>
      <c r="AP153">
        <v>7</v>
      </c>
      <c r="AQ153">
        <v>0</v>
      </c>
      <c r="AR153">
        <v>60</v>
      </c>
      <c r="AS153">
        <v>24</v>
      </c>
      <c r="AT153">
        <v>17</v>
      </c>
      <c r="AU153">
        <v>-1</v>
      </c>
      <c r="AV153">
        <v>-1</v>
      </c>
      <c r="AW153">
        <v>400</v>
      </c>
      <c r="AX153">
        <v>8</v>
      </c>
      <c r="AY153">
        <v>15</v>
      </c>
      <c r="AZ153">
        <v>36</v>
      </c>
      <c r="BA153">
        <v>12</v>
      </c>
      <c r="BB153">
        <v>0</v>
      </c>
      <c r="BC153">
        <v>0</v>
      </c>
      <c r="BD153">
        <v>5</v>
      </c>
      <c r="BE153">
        <v>5</v>
      </c>
      <c r="BF153">
        <v>70</v>
      </c>
      <c r="BG153">
        <v>65</v>
      </c>
      <c r="BI153">
        <f t="shared" si="10"/>
        <v>153</v>
      </c>
      <c r="BJ153">
        <f t="shared" si="11"/>
        <v>153</v>
      </c>
    </row>
    <row r="154" spans="2:62">
      <c r="B154">
        <v>154</v>
      </c>
      <c r="C154">
        <v>154</v>
      </c>
      <c r="D154" t="s">
        <v>407</v>
      </c>
      <c r="E154" t="s">
        <v>408</v>
      </c>
      <c r="F154">
        <v>21</v>
      </c>
      <c r="G154">
        <v>0</v>
      </c>
      <c r="H154">
        <v>343</v>
      </c>
      <c r="I154">
        <v>35</v>
      </c>
      <c r="J154">
        <v>400</v>
      </c>
      <c r="K154">
        <v>120</v>
      </c>
      <c r="L154">
        <v>0</v>
      </c>
      <c r="M154">
        <v>36</v>
      </c>
      <c r="N154">
        <v>48</v>
      </c>
      <c r="O154">
        <v>41</v>
      </c>
      <c r="P154">
        <v>14</v>
      </c>
      <c r="Q154">
        <v>28</v>
      </c>
      <c r="R154">
        <v>12</v>
      </c>
      <c r="S154">
        <v>28</v>
      </c>
      <c r="T154">
        <v>14</v>
      </c>
      <c r="U154">
        <v>42</v>
      </c>
      <c r="V154">
        <v>9</v>
      </c>
      <c r="W154">
        <v>27</v>
      </c>
      <c r="X154">
        <v>12</v>
      </c>
      <c r="Y154">
        <v>42</v>
      </c>
      <c r="Z154">
        <f t="shared" si="12"/>
        <v>58</v>
      </c>
      <c r="AA154">
        <v>24</v>
      </c>
      <c r="AB154">
        <v>49</v>
      </c>
      <c r="AC154">
        <f t="shared" si="13"/>
        <v>63</v>
      </c>
      <c r="AD154">
        <v>10</v>
      </c>
      <c r="AE154">
        <v>38</v>
      </c>
      <c r="AF154">
        <f t="shared" si="14"/>
        <v>53</v>
      </c>
      <c r="AG154">
        <v>10</v>
      </c>
      <c r="AH154">
        <v>49</v>
      </c>
      <c r="AI154">
        <v>5</v>
      </c>
      <c r="AJ154">
        <v>2</v>
      </c>
      <c r="AK154">
        <v>4</v>
      </c>
      <c r="AL154">
        <v>3</v>
      </c>
      <c r="AM154">
        <v>1</v>
      </c>
      <c r="AN154">
        <v>1</v>
      </c>
      <c r="AO154">
        <v>1</v>
      </c>
      <c r="AP154">
        <v>0</v>
      </c>
      <c r="AQ154">
        <v>0</v>
      </c>
      <c r="AR154">
        <v>119</v>
      </c>
      <c r="AS154">
        <v>10</v>
      </c>
      <c r="AT154">
        <v>39</v>
      </c>
      <c r="AU154">
        <v>-1</v>
      </c>
      <c r="AV154">
        <v>-1</v>
      </c>
      <c r="AW154">
        <v>70</v>
      </c>
      <c r="AX154">
        <v>3</v>
      </c>
      <c r="AY154">
        <v>1</v>
      </c>
      <c r="AZ154">
        <v>10</v>
      </c>
      <c r="BA154">
        <v>0</v>
      </c>
      <c r="BB154">
        <v>0</v>
      </c>
      <c r="BC154">
        <v>1</v>
      </c>
      <c r="BD154">
        <v>0</v>
      </c>
      <c r="BE154">
        <v>1</v>
      </c>
      <c r="BF154">
        <v>30</v>
      </c>
      <c r="BG154">
        <v>15</v>
      </c>
      <c r="BI154">
        <f t="shared" si="10"/>
        <v>154</v>
      </c>
      <c r="BJ154">
        <f t="shared" si="11"/>
        <v>154</v>
      </c>
    </row>
    <row r="155" spans="2:62">
      <c r="B155">
        <v>155</v>
      </c>
      <c r="C155">
        <v>155</v>
      </c>
      <c r="D155" t="s">
        <v>409</v>
      </c>
      <c r="E155" t="s">
        <v>410</v>
      </c>
      <c r="F155">
        <v>14</v>
      </c>
      <c r="G155">
        <v>0</v>
      </c>
      <c r="H155">
        <v>403</v>
      </c>
      <c r="I155">
        <v>35</v>
      </c>
      <c r="J155">
        <v>300</v>
      </c>
      <c r="K155">
        <v>100</v>
      </c>
      <c r="L155">
        <v>0</v>
      </c>
      <c r="M155">
        <v>20</v>
      </c>
      <c r="N155">
        <v>24</v>
      </c>
      <c r="O155">
        <v>24</v>
      </c>
      <c r="P155">
        <v>2</v>
      </c>
      <c r="Q155">
        <v>9</v>
      </c>
      <c r="R155">
        <v>36</v>
      </c>
      <c r="S155">
        <v>72</v>
      </c>
      <c r="T155">
        <v>0</v>
      </c>
      <c r="U155">
        <v>0</v>
      </c>
      <c r="V155">
        <v>5</v>
      </c>
      <c r="W155">
        <v>24</v>
      </c>
      <c r="X155">
        <v>0</v>
      </c>
      <c r="Y155">
        <v>0</v>
      </c>
      <c r="Z155">
        <f t="shared" si="12"/>
        <v>0</v>
      </c>
      <c r="AA155">
        <v>13</v>
      </c>
      <c r="AB155">
        <v>35</v>
      </c>
      <c r="AC155">
        <f t="shared" si="13"/>
        <v>47</v>
      </c>
      <c r="AD155">
        <v>15</v>
      </c>
      <c r="AE155">
        <v>45</v>
      </c>
      <c r="AF155">
        <f t="shared" si="14"/>
        <v>61</v>
      </c>
      <c r="AG155">
        <v>20</v>
      </c>
      <c r="AH155">
        <v>59</v>
      </c>
      <c r="AI155">
        <v>5</v>
      </c>
      <c r="AJ155">
        <v>1</v>
      </c>
      <c r="AK155">
        <v>6</v>
      </c>
      <c r="AL155">
        <v>1</v>
      </c>
      <c r="AM155">
        <v>3</v>
      </c>
      <c r="AN155">
        <v>0</v>
      </c>
      <c r="AO155">
        <v>0</v>
      </c>
      <c r="AP155">
        <v>0</v>
      </c>
      <c r="AQ155">
        <v>0</v>
      </c>
      <c r="AR155">
        <v>-1</v>
      </c>
      <c r="AS155">
        <v>-1</v>
      </c>
      <c r="AT155">
        <v>-1</v>
      </c>
      <c r="AU155">
        <v>-1</v>
      </c>
      <c r="AV155">
        <v>-1</v>
      </c>
      <c r="AW155">
        <v>200</v>
      </c>
      <c r="AX155">
        <v>1</v>
      </c>
      <c r="AY155">
        <v>2</v>
      </c>
      <c r="AZ155">
        <v>3</v>
      </c>
      <c r="BA155">
        <v>2</v>
      </c>
      <c r="BB155">
        <v>0</v>
      </c>
      <c r="BC155">
        <v>1</v>
      </c>
      <c r="BD155">
        <v>1</v>
      </c>
      <c r="BE155">
        <v>1</v>
      </c>
      <c r="BF155">
        <v>20</v>
      </c>
      <c r="BG155">
        <v>15</v>
      </c>
      <c r="BI155">
        <f t="shared" si="10"/>
        <v>155</v>
      </c>
      <c r="BJ155">
        <f t="shared" si="11"/>
        <v>155</v>
      </c>
    </row>
    <row r="156" spans="2:62">
      <c r="B156">
        <v>156</v>
      </c>
      <c r="C156">
        <v>156</v>
      </c>
      <c r="D156" t="s">
        <v>411</v>
      </c>
      <c r="E156" t="s">
        <v>406</v>
      </c>
      <c r="F156">
        <v>18</v>
      </c>
      <c r="G156">
        <v>153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70</v>
      </c>
      <c r="N156">
        <v>90</v>
      </c>
      <c r="O156">
        <v>78</v>
      </c>
      <c r="P156">
        <v>0</v>
      </c>
      <c r="Q156">
        <v>59</v>
      </c>
      <c r="R156">
        <v>0</v>
      </c>
      <c r="S156">
        <v>0</v>
      </c>
      <c r="T156">
        <v>45</v>
      </c>
      <c r="U156">
        <v>86</v>
      </c>
      <c r="V156">
        <v>44</v>
      </c>
      <c r="W156">
        <v>84</v>
      </c>
      <c r="X156">
        <v>0</v>
      </c>
      <c r="Y156">
        <v>0</v>
      </c>
      <c r="Z156">
        <f t="shared" si="12"/>
        <v>0</v>
      </c>
      <c r="AA156">
        <v>34</v>
      </c>
      <c r="AB156">
        <v>59</v>
      </c>
      <c r="AC156">
        <f t="shared" si="13"/>
        <v>73</v>
      </c>
      <c r="AD156">
        <v>50</v>
      </c>
      <c r="AE156">
        <v>77</v>
      </c>
      <c r="AF156">
        <f t="shared" si="14"/>
        <v>92</v>
      </c>
      <c r="AG156">
        <v>4</v>
      </c>
      <c r="AH156">
        <v>39</v>
      </c>
      <c r="AI156">
        <v>10</v>
      </c>
      <c r="AJ156">
        <v>1</v>
      </c>
      <c r="AK156">
        <v>7</v>
      </c>
      <c r="AL156">
        <v>4</v>
      </c>
      <c r="AM156">
        <v>30</v>
      </c>
      <c r="AN156">
        <v>24</v>
      </c>
      <c r="AO156">
        <v>24</v>
      </c>
      <c r="AP156">
        <v>8</v>
      </c>
      <c r="AQ156">
        <v>0</v>
      </c>
      <c r="AR156">
        <v>22</v>
      </c>
      <c r="AS156">
        <v>18</v>
      </c>
      <c r="AT156">
        <v>71</v>
      </c>
      <c r="AU156">
        <v>-1</v>
      </c>
      <c r="AV156">
        <v>-1</v>
      </c>
      <c r="AW156">
        <v>400</v>
      </c>
      <c r="AX156">
        <v>9</v>
      </c>
      <c r="AY156">
        <v>16</v>
      </c>
      <c r="AZ156">
        <v>36</v>
      </c>
      <c r="BA156">
        <v>14</v>
      </c>
      <c r="BB156">
        <v>0</v>
      </c>
      <c r="BC156">
        <v>0</v>
      </c>
      <c r="BD156">
        <v>5</v>
      </c>
      <c r="BE156">
        <v>5</v>
      </c>
      <c r="BF156">
        <v>90</v>
      </c>
      <c r="BG156">
        <v>75</v>
      </c>
      <c r="BI156">
        <f t="shared" si="10"/>
        <v>156</v>
      </c>
      <c r="BJ156">
        <f t="shared" si="11"/>
        <v>156</v>
      </c>
    </row>
    <row r="157" spans="2:62">
      <c r="B157">
        <v>157</v>
      </c>
      <c r="C157">
        <v>157</v>
      </c>
      <c r="D157" t="s">
        <v>412</v>
      </c>
      <c r="E157" t="s">
        <v>279</v>
      </c>
      <c r="F157">
        <v>7</v>
      </c>
      <c r="G157">
        <v>281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50</v>
      </c>
      <c r="N157">
        <v>72</v>
      </c>
      <c r="O157">
        <v>57</v>
      </c>
      <c r="P157">
        <v>0</v>
      </c>
      <c r="Q157">
        <v>40</v>
      </c>
      <c r="R157">
        <v>0</v>
      </c>
      <c r="S157">
        <v>0</v>
      </c>
      <c r="T157">
        <v>24</v>
      </c>
      <c r="U157">
        <v>48</v>
      </c>
      <c r="V157">
        <v>28</v>
      </c>
      <c r="W157">
        <v>62</v>
      </c>
      <c r="X157">
        <v>0</v>
      </c>
      <c r="Y157">
        <v>0</v>
      </c>
      <c r="Z157">
        <f t="shared" si="12"/>
        <v>0</v>
      </c>
      <c r="AA157">
        <v>36</v>
      </c>
      <c r="AB157">
        <v>69</v>
      </c>
      <c r="AC157">
        <f t="shared" si="13"/>
        <v>87</v>
      </c>
      <c r="AD157">
        <v>37</v>
      </c>
      <c r="AE157">
        <v>79</v>
      </c>
      <c r="AF157">
        <f t="shared" si="14"/>
        <v>102</v>
      </c>
      <c r="AG157">
        <v>15</v>
      </c>
      <c r="AH157">
        <v>59</v>
      </c>
      <c r="AI157">
        <v>10</v>
      </c>
      <c r="AJ157">
        <v>1</v>
      </c>
      <c r="AK157">
        <v>6</v>
      </c>
      <c r="AL157">
        <v>4</v>
      </c>
      <c r="AM157">
        <v>18</v>
      </c>
      <c r="AN157">
        <v>28</v>
      </c>
      <c r="AO157">
        <v>6</v>
      </c>
      <c r="AP157">
        <v>3</v>
      </c>
      <c r="AQ157">
        <v>0</v>
      </c>
      <c r="AR157">
        <v>60</v>
      </c>
      <c r="AS157">
        <v>39</v>
      </c>
      <c r="AT157">
        <v>61</v>
      </c>
      <c r="AU157">
        <v>-1</v>
      </c>
      <c r="AV157">
        <v>-1</v>
      </c>
      <c r="AW157">
        <v>170</v>
      </c>
      <c r="AX157">
        <v>4</v>
      </c>
      <c r="AY157">
        <v>12</v>
      </c>
      <c r="AZ157">
        <v>22</v>
      </c>
      <c r="BA157">
        <v>6</v>
      </c>
      <c r="BB157">
        <v>0</v>
      </c>
      <c r="BC157">
        <v>0</v>
      </c>
      <c r="BD157">
        <v>3</v>
      </c>
      <c r="BE157">
        <v>3</v>
      </c>
      <c r="BF157">
        <v>40</v>
      </c>
      <c r="BG157">
        <v>45</v>
      </c>
      <c r="BI157">
        <f t="shared" si="10"/>
        <v>157</v>
      </c>
      <c r="BJ157">
        <f t="shared" si="11"/>
        <v>157</v>
      </c>
    </row>
    <row r="158" spans="2:62">
      <c r="B158">
        <v>158</v>
      </c>
      <c r="C158">
        <v>158</v>
      </c>
      <c r="D158" t="s">
        <v>413</v>
      </c>
      <c r="E158" t="s">
        <v>238</v>
      </c>
      <c r="F158">
        <v>3</v>
      </c>
      <c r="G158">
        <v>222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48</v>
      </c>
      <c r="N158">
        <v>64</v>
      </c>
      <c r="O158">
        <v>54</v>
      </c>
      <c r="P158">
        <v>24</v>
      </c>
      <c r="Q158">
        <v>67</v>
      </c>
      <c r="R158">
        <v>26</v>
      </c>
      <c r="S158">
        <v>88</v>
      </c>
      <c r="T158">
        <v>20</v>
      </c>
      <c r="U158">
        <v>70</v>
      </c>
      <c r="V158">
        <v>29</v>
      </c>
      <c r="W158">
        <v>69</v>
      </c>
      <c r="X158">
        <v>38</v>
      </c>
      <c r="Y158">
        <v>74</v>
      </c>
      <c r="Z158">
        <f t="shared" si="12"/>
        <v>94</v>
      </c>
      <c r="AA158">
        <v>43</v>
      </c>
      <c r="AB158">
        <v>84</v>
      </c>
      <c r="AC158">
        <f t="shared" si="13"/>
        <v>107</v>
      </c>
      <c r="AD158">
        <v>16</v>
      </c>
      <c r="AE158">
        <v>55</v>
      </c>
      <c r="AF158">
        <f t="shared" si="14"/>
        <v>77</v>
      </c>
      <c r="AG158">
        <v>14</v>
      </c>
      <c r="AH158">
        <v>79</v>
      </c>
      <c r="AI158">
        <v>10</v>
      </c>
      <c r="AJ158">
        <v>2</v>
      </c>
      <c r="AK158">
        <v>6</v>
      </c>
      <c r="AL158">
        <v>3</v>
      </c>
      <c r="AM158">
        <v>1</v>
      </c>
      <c r="AN158">
        <v>1</v>
      </c>
      <c r="AO158">
        <v>1</v>
      </c>
      <c r="AP158">
        <v>0</v>
      </c>
      <c r="AQ158">
        <v>0</v>
      </c>
      <c r="AR158">
        <v>101</v>
      </c>
      <c r="AS158">
        <v>74</v>
      </c>
      <c r="AT158">
        <v>102</v>
      </c>
      <c r="AU158">
        <v>-1</v>
      </c>
      <c r="AV158">
        <v>-1</v>
      </c>
      <c r="AW158">
        <v>60</v>
      </c>
      <c r="AX158">
        <v>2</v>
      </c>
      <c r="AY158">
        <v>2</v>
      </c>
      <c r="AZ158">
        <v>10</v>
      </c>
      <c r="BA158">
        <v>0</v>
      </c>
      <c r="BB158">
        <v>1</v>
      </c>
      <c r="BC158">
        <v>1</v>
      </c>
      <c r="BD158">
        <v>1</v>
      </c>
      <c r="BE158">
        <v>2</v>
      </c>
      <c r="BF158">
        <v>25</v>
      </c>
      <c r="BG158">
        <v>35</v>
      </c>
      <c r="BI158">
        <f t="shared" si="10"/>
        <v>158</v>
      </c>
      <c r="BJ158">
        <f t="shared" si="11"/>
        <v>158</v>
      </c>
    </row>
    <row r="159" spans="2:62">
      <c r="B159">
        <v>159</v>
      </c>
      <c r="C159">
        <v>159</v>
      </c>
      <c r="D159" t="s">
        <v>414</v>
      </c>
      <c r="E159" t="s">
        <v>240</v>
      </c>
      <c r="F159">
        <v>3</v>
      </c>
      <c r="G159">
        <v>223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50</v>
      </c>
      <c r="N159">
        <v>63</v>
      </c>
      <c r="O159">
        <v>57</v>
      </c>
      <c r="P159">
        <v>27</v>
      </c>
      <c r="Q159">
        <v>70</v>
      </c>
      <c r="R159">
        <v>38</v>
      </c>
      <c r="S159">
        <v>98</v>
      </c>
      <c r="T159">
        <v>18</v>
      </c>
      <c r="U159">
        <v>68</v>
      </c>
      <c r="V159">
        <v>29</v>
      </c>
      <c r="W159">
        <v>69</v>
      </c>
      <c r="X159">
        <v>40</v>
      </c>
      <c r="Y159">
        <v>80</v>
      </c>
      <c r="Z159">
        <f t="shared" si="12"/>
        <v>102</v>
      </c>
      <c r="AA159">
        <v>41</v>
      </c>
      <c r="AB159">
        <v>80</v>
      </c>
      <c r="AC159">
        <f t="shared" si="13"/>
        <v>102</v>
      </c>
      <c r="AD159">
        <v>12</v>
      </c>
      <c r="AE159">
        <v>54</v>
      </c>
      <c r="AF159">
        <f t="shared" si="14"/>
        <v>77</v>
      </c>
      <c r="AG159">
        <v>13</v>
      </c>
      <c r="AH159">
        <v>79</v>
      </c>
      <c r="AI159">
        <v>10</v>
      </c>
      <c r="AJ159">
        <v>2</v>
      </c>
      <c r="AK159">
        <v>6</v>
      </c>
      <c r="AL159">
        <v>3</v>
      </c>
      <c r="AM159">
        <v>1</v>
      </c>
      <c r="AN159">
        <v>1</v>
      </c>
      <c r="AO159">
        <v>1</v>
      </c>
      <c r="AP159">
        <v>0</v>
      </c>
      <c r="AQ159">
        <v>0</v>
      </c>
      <c r="AR159">
        <v>74</v>
      </c>
      <c r="AS159">
        <v>15</v>
      </c>
      <c r="AT159">
        <v>15</v>
      </c>
      <c r="AU159">
        <v>-1</v>
      </c>
      <c r="AV159">
        <v>-1</v>
      </c>
      <c r="AW159">
        <v>60</v>
      </c>
      <c r="AX159">
        <v>2</v>
      </c>
      <c r="AY159">
        <v>2</v>
      </c>
      <c r="AZ159">
        <v>10</v>
      </c>
      <c r="BA159">
        <v>0</v>
      </c>
      <c r="BB159">
        <v>1</v>
      </c>
      <c r="BC159">
        <v>1</v>
      </c>
      <c r="BD159">
        <v>1</v>
      </c>
      <c r="BE159">
        <v>2</v>
      </c>
      <c r="BF159">
        <v>25</v>
      </c>
      <c r="BG159">
        <v>35</v>
      </c>
      <c r="BI159">
        <f t="shared" si="10"/>
        <v>159</v>
      </c>
      <c r="BJ159">
        <f t="shared" si="11"/>
        <v>159</v>
      </c>
    </row>
    <row r="160" spans="2:62">
      <c r="B160">
        <v>160</v>
      </c>
      <c r="C160">
        <v>160</v>
      </c>
      <c r="D160" t="s">
        <v>415</v>
      </c>
      <c r="E160" t="s">
        <v>242</v>
      </c>
      <c r="F160">
        <v>3</v>
      </c>
      <c r="G160">
        <v>224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48</v>
      </c>
      <c r="N160">
        <v>62</v>
      </c>
      <c r="O160">
        <v>54</v>
      </c>
      <c r="P160">
        <v>22</v>
      </c>
      <c r="Q160">
        <v>68</v>
      </c>
      <c r="R160">
        <v>28</v>
      </c>
      <c r="S160">
        <v>84</v>
      </c>
      <c r="T160">
        <v>24</v>
      </c>
      <c r="U160">
        <v>72</v>
      </c>
      <c r="V160">
        <v>29</v>
      </c>
      <c r="W160">
        <v>68</v>
      </c>
      <c r="X160">
        <v>48</v>
      </c>
      <c r="Y160">
        <v>84</v>
      </c>
      <c r="Z160">
        <f t="shared" si="12"/>
        <v>104</v>
      </c>
      <c r="AA160">
        <v>42</v>
      </c>
      <c r="AB160">
        <v>82</v>
      </c>
      <c r="AC160">
        <f t="shared" si="13"/>
        <v>104</v>
      </c>
      <c r="AD160">
        <v>15</v>
      </c>
      <c r="AE160">
        <v>54</v>
      </c>
      <c r="AF160">
        <f t="shared" si="14"/>
        <v>76</v>
      </c>
      <c r="AG160">
        <v>13</v>
      </c>
      <c r="AH160">
        <v>69</v>
      </c>
      <c r="AI160">
        <v>10</v>
      </c>
      <c r="AJ160">
        <v>2</v>
      </c>
      <c r="AK160">
        <v>6</v>
      </c>
      <c r="AL160">
        <v>3</v>
      </c>
      <c r="AM160">
        <v>1</v>
      </c>
      <c r="AN160">
        <v>1</v>
      </c>
      <c r="AO160">
        <v>1</v>
      </c>
      <c r="AP160">
        <v>0</v>
      </c>
      <c r="AQ160">
        <v>0</v>
      </c>
      <c r="AR160">
        <v>10</v>
      </c>
      <c r="AS160">
        <v>15</v>
      </c>
      <c r="AT160">
        <v>30</v>
      </c>
      <c r="AU160">
        <v>-1</v>
      </c>
      <c r="AV160">
        <v>-1</v>
      </c>
      <c r="AW160">
        <v>60</v>
      </c>
      <c r="AX160">
        <v>2</v>
      </c>
      <c r="AY160">
        <v>2</v>
      </c>
      <c r="AZ160">
        <v>10</v>
      </c>
      <c r="BA160">
        <v>0</v>
      </c>
      <c r="BB160">
        <v>1</v>
      </c>
      <c r="BC160">
        <v>1</v>
      </c>
      <c r="BD160">
        <v>1</v>
      </c>
      <c r="BE160">
        <v>2</v>
      </c>
      <c r="BF160">
        <v>25</v>
      </c>
      <c r="BG160">
        <v>35</v>
      </c>
      <c r="BI160">
        <f t="shared" si="10"/>
        <v>160</v>
      </c>
      <c r="BJ160">
        <f t="shared" si="11"/>
        <v>160</v>
      </c>
    </row>
    <row r="161" spans="2:62">
      <c r="B161">
        <v>161</v>
      </c>
      <c r="C161">
        <v>161</v>
      </c>
      <c r="D161" t="s">
        <v>416</v>
      </c>
      <c r="E161" t="s">
        <v>417</v>
      </c>
      <c r="F161">
        <v>17</v>
      </c>
      <c r="G161">
        <v>0</v>
      </c>
      <c r="H161">
        <v>166</v>
      </c>
      <c r="I161">
        <v>25</v>
      </c>
      <c r="J161">
        <v>200</v>
      </c>
      <c r="K161">
        <v>80</v>
      </c>
      <c r="L161">
        <v>0</v>
      </c>
      <c r="M161">
        <v>38</v>
      </c>
      <c r="N161">
        <v>49</v>
      </c>
      <c r="O161">
        <v>43</v>
      </c>
      <c r="P161">
        <v>6</v>
      </c>
      <c r="Q161">
        <v>19</v>
      </c>
      <c r="R161">
        <v>0</v>
      </c>
      <c r="S161">
        <v>0</v>
      </c>
      <c r="T161">
        <v>13</v>
      </c>
      <c r="U161">
        <v>29</v>
      </c>
      <c r="V161">
        <v>13</v>
      </c>
      <c r="W161">
        <v>33</v>
      </c>
      <c r="X161">
        <v>0</v>
      </c>
      <c r="Y161">
        <v>0</v>
      </c>
      <c r="Z161">
        <f t="shared" si="12"/>
        <v>0</v>
      </c>
      <c r="AA161">
        <v>15</v>
      </c>
      <c r="AB161">
        <v>39</v>
      </c>
      <c r="AC161">
        <f t="shared" si="13"/>
        <v>52</v>
      </c>
      <c r="AD161">
        <v>3</v>
      </c>
      <c r="AE161">
        <v>13</v>
      </c>
      <c r="AF161">
        <f t="shared" si="14"/>
        <v>18</v>
      </c>
      <c r="AG161">
        <v>10</v>
      </c>
      <c r="AH161">
        <v>39</v>
      </c>
      <c r="AI161">
        <v>5</v>
      </c>
      <c r="AJ161">
        <v>1</v>
      </c>
      <c r="AK161">
        <v>5</v>
      </c>
      <c r="AL161">
        <v>2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68</v>
      </c>
      <c r="AS161">
        <v>39</v>
      </c>
      <c r="AT161">
        <v>-1</v>
      </c>
      <c r="AU161">
        <v>-1</v>
      </c>
      <c r="AV161">
        <v>-1</v>
      </c>
      <c r="AW161">
        <v>150</v>
      </c>
      <c r="AX161">
        <v>2</v>
      </c>
      <c r="AY161">
        <v>2</v>
      </c>
      <c r="AZ161">
        <v>12</v>
      </c>
      <c r="BA161">
        <v>2</v>
      </c>
      <c r="BB161">
        <v>0</v>
      </c>
      <c r="BC161">
        <v>0</v>
      </c>
      <c r="BD161">
        <v>1</v>
      </c>
      <c r="BE161">
        <v>1</v>
      </c>
      <c r="BF161">
        <v>40</v>
      </c>
      <c r="BG161">
        <v>10</v>
      </c>
      <c r="BI161">
        <f t="shared" si="10"/>
        <v>161</v>
      </c>
      <c r="BJ161">
        <f t="shared" si="11"/>
        <v>161</v>
      </c>
    </row>
    <row r="162" spans="2:62">
      <c r="B162">
        <v>163</v>
      </c>
      <c r="C162">
        <v>163</v>
      </c>
      <c r="D162" t="s">
        <v>418</v>
      </c>
      <c r="E162" t="s">
        <v>418</v>
      </c>
      <c r="F162">
        <v>13</v>
      </c>
      <c r="G162">
        <v>0</v>
      </c>
      <c r="H162">
        <v>402</v>
      </c>
      <c r="I162">
        <v>20</v>
      </c>
      <c r="J162">
        <v>50</v>
      </c>
      <c r="K162">
        <v>20</v>
      </c>
      <c r="L162">
        <v>0</v>
      </c>
      <c r="M162">
        <v>6</v>
      </c>
      <c r="N162">
        <v>9</v>
      </c>
      <c r="O162">
        <v>9</v>
      </c>
      <c r="P162">
        <v>1</v>
      </c>
      <c r="Q162">
        <v>3</v>
      </c>
      <c r="R162">
        <v>0</v>
      </c>
      <c r="S162">
        <v>9</v>
      </c>
      <c r="T162">
        <v>0</v>
      </c>
      <c r="U162">
        <v>0</v>
      </c>
      <c r="V162">
        <v>2</v>
      </c>
      <c r="W162">
        <v>9</v>
      </c>
      <c r="X162">
        <v>0</v>
      </c>
      <c r="Y162">
        <v>0</v>
      </c>
      <c r="Z162">
        <f t="shared" si="12"/>
        <v>0</v>
      </c>
      <c r="AA162">
        <v>9</v>
      </c>
      <c r="AB162">
        <v>19</v>
      </c>
      <c r="AC162">
        <f t="shared" si="13"/>
        <v>24</v>
      </c>
      <c r="AD162">
        <v>1</v>
      </c>
      <c r="AE162">
        <v>9</v>
      </c>
      <c r="AF162">
        <f t="shared" si="14"/>
        <v>13</v>
      </c>
      <c r="AG162">
        <v>7</v>
      </c>
      <c r="AH162">
        <v>77</v>
      </c>
      <c r="AI162">
        <v>5</v>
      </c>
      <c r="AJ162">
        <v>1</v>
      </c>
      <c r="AK162">
        <v>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-1</v>
      </c>
      <c r="AS162">
        <v>-1</v>
      </c>
      <c r="AT162">
        <v>-1</v>
      </c>
      <c r="AU162">
        <v>-1</v>
      </c>
      <c r="AV162">
        <v>-1</v>
      </c>
      <c r="AW162">
        <v>17</v>
      </c>
      <c r="AX162">
        <v>1</v>
      </c>
      <c r="AY162">
        <v>0</v>
      </c>
      <c r="AZ162">
        <v>1</v>
      </c>
      <c r="BA162">
        <v>0</v>
      </c>
      <c r="BB162">
        <v>0</v>
      </c>
      <c r="BC162">
        <v>0</v>
      </c>
      <c r="BD162">
        <v>0</v>
      </c>
      <c r="BE162">
        <v>1</v>
      </c>
      <c r="BF162">
        <v>10</v>
      </c>
      <c r="BG162">
        <v>5</v>
      </c>
      <c r="BI162">
        <f t="shared" si="10"/>
        <v>163</v>
      </c>
      <c r="BJ162">
        <f t="shared" si="11"/>
        <v>163</v>
      </c>
    </row>
    <row r="163" spans="2:62">
      <c r="B163">
        <v>164</v>
      </c>
      <c r="C163">
        <v>164</v>
      </c>
      <c r="D163" t="s">
        <v>419</v>
      </c>
      <c r="E163" t="s">
        <v>420</v>
      </c>
      <c r="F163">
        <v>2</v>
      </c>
      <c r="G163">
        <v>0</v>
      </c>
      <c r="H163">
        <v>308</v>
      </c>
      <c r="I163">
        <v>20</v>
      </c>
      <c r="J163">
        <v>100</v>
      </c>
      <c r="K163">
        <v>100</v>
      </c>
      <c r="L163">
        <v>0</v>
      </c>
      <c r="M163">
        <v>13</v>
      </c>
      <c r="N163">
        <v>24</v>
      </c>
      <c r="O163">
        <v>17</v>
      </c>
      <c r="P163">
        <v>6</v>
      </c>
      <c r="Q163">
        <v>29</v>
      </c>
      <c r="R163">
        <v>18</v>
      </c>
      <c r="S163">
        <v>49</v>
      </c>
      <c r="T163">
        <v>7</v>
      </c>
      <c r="U163">
        <v>29</v>
      </c>
      <c r="V163">
        <v>5</v>
      </c>
      <c r="W163">
        <v>18</v>
      </c>
      <c r="X163">
        <v>16</v>
      </c>
      <c r="Y163">
        <v>39</v>
      </c>
      <c r="Z163">
        <f t="shared" si="12"/>
        <v>52</v>
      </c>
      <c r="AA163">
        <v>37</v>
      </c>
      <c r="AB163">
        <v>69</v>
      </c>
      <c r="AC163">
        <f t="shared" si="13"/>
        <v>87</v>
      </c>
      <c r="AD163">
        <v>4</v>
      </c>
      <c r="AE163">
        <v>17</v>
      </c>
      <c r="AF163">
        <f t="shared" si="14"/>
        <v>24</v>
      </c>
      <c r="AG163">
        <v>10</v>
      </c>
      <c r="AH163">
        <v>49</v>
      </c>
      <c r="AI163">
        <v>10</v>
      </c>
      <c r="AJ163">
        <v>1</v>
      </c>
      <c r="AK163">
        <v>4</v>
      </c>
      <c r="AL163">
        <v>2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1</v>
      </c>
      <c r="AS163">
        <v>-1</v>
      </c>
      <c r="AT163">
        <v>-1</v>
      </c>
      <c r="AU163">
        <v>-1</v>
      </c>
      <c r="AV163">
        <v>-1</v>
      </c>
      <c r="AW163">
        <v>18</v>
      </c>
      <c r="AX163">
        <v>1</v>
      </c>
      <c r="AY163">
        <v>1</v>
      </c>
      <c r="AZ163">
        <v>4</v>
      </c>
      <c r="BA163">
        <v>0</v>
      </c>
      <c r="BB163">
        <v>1</v>
      </c>
      <c r="BC163">
        <v>1</v>
      </c>
      <c r="BD163">
        <v>0</v>
      </c>
      <c r="BE163">
        <v>0</v>
      </c>
      <c r="BF163">
        <v>15</v>
      </c>
      <c r="BG163">
        <v>15</v>
      </c>
      <c r="BI163">
        <f t="shared" si="10"/>
        <v>164</v>
      </c>
      <c r="BJ163">
        <f t="shared" si="11"/>
        <v>164</v>
      </c>
    </row>
    <row r="164" spans="2:62">
      <c r="B164">
        <v>165</v>
      </c>
      <c r="C164">
        <v>165</v>
      </c>
      <c r="D164" t="s">
        <v>421</v>
      </c>
      <c r="E164" t="s">
        <v>422</v>
      </c>
      <c r="F164">
        <v>2</v>
      </c>
      <c r="G164">
        <v>0</v>
      </c>
      <c r="H164">
        <v>309</v>
      </c>
      <c r="I164">
        <v>25</v>
      </c>
      <c r="J164">
        <v>100</v>
      </c>
      <c r="K164">
        <v>100</v>
      </c>
      <c r="L164">
        <v>0</v>
      </c>
      <c r="M164">
        <v>13</v>
      </c>
      <c r="N164">
        <v>24</v>
      </c>
      <c r="O164">
        <v>17</v>
      </c>
      <c r="P164">
        <v>6</v>
      </c>
      <c r="Q164">
        <v>29</v>
      </c>
      <c r="R164">
        <v>18</v>
      </c>
      <c r="S164">
        <v>49</v>
      </c>
      <c r="T164">
        <v>7</v>
      </c>
      <c r="U164">
        <v>29</v>
      </c>
      <c r="V164">
        <v>5</v>
      </c>
      <c r="W164">
        <v>18</v>
      </c>
      <c r="X164">
        <v>16</v>
      </c>
      <c r="Y164">
        <v>39</v>
      </c>
      <c r="Z164">
        <f t="shared" si="12"/>
        <v>52</v>
      </c>
      <c r="AA164">
        <v>37</v>
      </c>
      <c r="AB164">
        <v>69</v>
      </c>
      <c r="AC164">
        <f t="shared" si="13"/>
        <v>87</v>
      </c>
      <c r="AD164">
        <v>4</v>
      </c>
      <c r="AE164">
        <v>17</v>
      </c>
      <c r="AF164">
        <f t="shared" si="14"/>
        <v>24</v>
      </c>
      <c r="AG164">
        <v>10</v>
      </c>
      <c r="AH164">
        <v>49</v>
      </c>
      <c r="AI164">
        <v>10</v>
      </c>
      <c r="AJ164">
        <v>1</v>
      </c>
      <c r="AK164">
        <v>4</v>
      </c>
      <c r="AL164">
        <v>2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1</v>
      </c>
      <c r="AS164">
        <v>-1</v>
      </c>
      <c r="AT164">
        <v>-1</v>
      </c>
      <c r="AU164">
        <v>-1</v>
      </c>
      <c r="AV164">
        <v>-1</v>
      </c>
      <c r="AW164">
        <v>18</v>
      </c>
      <c r="AX164">
        <v>1</v>
      </c>
      <c r="AY164">
        <v>1</v>
      </c>
      <c r="AZ164">
        <v>4</v>
      </c>
      <c r="BA164">
        <v>0</v>
      </c>
      <c r="BB164">
        <v>0</v>
      </c>
      <c r="BC164">
        <v>1</v>
      </c>
      <c r="BD164">
        <v>0</v>
      </c>
      <c r="BE164">
        <v>0</v>
      </c>
      <c r="BF164">
        <v>15</v>
      </c>
      <c r="BG164">
        <v>15</v>
      </c>
      <c r="BI164">
        <f t="shared" si="10"/>
        <v>165</v>
      </c>
      <c r="BJ164">
        <f t="shared" si="11"/>
        <v>165</v>
      </c>
    </row>
    <row r="165" spans="2:62">
      <c r="B165">
        <v>166</v>
      </c>
      <c r="C165">
        <v>166</v>
      </c>
      <c r="D165" t="s">
        <v>423</v>
      </c>
      <c r="E165" t="s">
        <v>417</v>
      </c>
      <c r="F165">
        <v>17</v>
      </c>
      <c r="G165">
        <v>161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40</v>
      </c>
      <c r="N165">
        <v>59</v>
      </c>
      <c r="O165">
        <v>46</v>
      </c>
      <c r="P165">
        <v>8</v>
      </c>
      <c r="Q165">
        <v>33</v>
      </c>
      <c r="R165">
        <v>0</v>
      </c>
      <c r="S165">
        <v>0</v>
      </c>
      <c r="T165">
        <v>15</v>
      </c>
      <c r="U165">
        <v>37</v>
      </c>
      <c r="V165">
        <v>15</v>
      </c>
      <c r="W165">
        <v>43</v>
      </c>
      <c r="X165">
        <v>0</v>
      </c>
      <c r="Y165">
        <v>0</v>
      </c>
      <c r="Z165">
        <f t="shared" si="12"/>
        <v>0</v>
      </c>
      <c r="AA165">
        <v>17</v>
      </c>
      <c r="AB165">
        <v>49</v>
      </c>
      <c r="AC165">
        <f t="shared" si="13"/>
        <v>67</v>
      </c>
      <c r="AD165">
        <v>13</v>
      </c>
      <c r="AE165">
        <v>59</v>
      </c>
      <c r="AF165">
        <f t="shared" si="14"/>
        <v>85</v>
      </c>
      <c r="AG165">
        <v>13</v>
      </c>
      <c r="AH165">
        <v>49</v>
      </c>
      <c r="AI165">
        <v>5</v>
      </c>
      <c r="AJ165">
        <v>1</v>
      </c>
      <c r="AK165">
        <v>6</v>
      </c>
      <c r="AL165">
        <v>3</v>
      </c>
      <c r="AM165">
        <v>8</v>
      </c>
      <c r="AN165">
        <v>8</v>
      </c>
      <c r="AO165">
        <v>8</v>
      </c>
      <c r="AP165">
        <v>0</v>
      </c>
      <c r="AQ165">
        <v>0</v>
      </c>
      <c r="AR165">
        <v>70</v>
      </c>
      <c r="AS165">
        <v>69</v>
      </c>
      <c r="AT165">
        <v>-1</v>
      </c>
      <c r="AU165">
        <v>-1</v>
      </c>
      <c r="AV165">
        <v>-1</v>
      </c>
      <c r="AW165">
        <v>150</v>
      </c>
      <c r="AX165">
        <v>2</v>
      </c>
      <c r="AY165">
        <v>2</v>
      </c>
      <c r="AZ165">
        <v>13</v>
      </c>
      <c r="BA165">
        <v>5</v>
      </c>
      <c r="BB165">
        <v>1</v>
      </c>
      <c r="BC165">
        <v>0</v>
      </c>
      <c r="BD165">
        <v>1</v>
      </c>
      <c r="BE165">
        <v>1</v>
      </c>
      <c r="BF165">
        <v>45</v>
      </c>
      <c r="BG165">
        <v>25</v>
      </c>
      <c r="BI165">
        <f t="shared" si="10"/>
        <v>166</v>
      </c>
      <c r="BJ165">
        <f t="shared" si="11"/>
        <v>166</v>
      </c>
    </row>
    <row r="166" spans="2:62">
      <c r="B166">
        <v>167</v>
      </c>
      <c r="C166">
        <v>167</v>
      </c>
      <c r="D166" t="s">
        <v>424</v>
      </c>
      <c r="E166" t="s">
        <v>425</v>
      </c>
      <c r="F166">
        <v>2</v>
      </c>
      <c r="G166">
        <v>0</v>
      </c>
      <c r="H166">
        <v>320</v>
      </c>
      <c r="I166">
        <v>45</v>
      </c>
      <c r="J166">
        <v>140</v>
      </c>
      <c r="K166">
        <v>160</v>
      </c>
      <c r="L166">
        <v>0</v>
      </c>
      <c r="M166">
        <v>16</v>
      </c>
      <c r="N166">
        <v>34</v>
      </c>
      <c r="O166">
        <v>20</v>
      </c>
      <c r="P166">
        <v>10</v>
      </c>
      <c r="Q166">
        <v>29</v>
      </c>
      <c r="R166">
        <v>24</v>
      </c>
      <c r="S166">
        <v>69</v>
      </c>
      <c r="T166">
        <v>14</v>
      </c>
      <c r="U166">
        <v>44</v>
      </c>
      <c r="V166">
        <v>6</v>
      </c>
      <c r="W166">
        <v>19</v>
      </c>
      <c r="X166">
        <v>24</v>
      </c>
      <c r="Y166">
        <v>49</v>
      </c>
      <c r="Z166">
        <f t="shared" si="12"/>
        <v>63</v>
      </c>
      <c r="AA166">
        <v>44</v>
      </c>
      <c r="AB166">
        <v>79</v>
      </c>
      <c r="AC166">
        <f t="shared" si="13"/>
        <v>98</v>
      </c>
      <c r="AD166">
        <v>8</v>
      </c>
      <c r="AE166">
        <v>19</v>
      </c>
      <c r="AF166">
        <f t="shared" si="14"/>
        <v>25</v>
      </c>
      <c r="AG166">
        <v>16</v>
      </c>
      <c r="AH166">
        <v>54</v>
      </c>
      <c r="AI166">
        <v>10</v>
      </c>
      <c r="AJ166">
        <v>1</v>
      </c>
      <c r="AK166">
        <v>5</v>
      </c>
      <c r="AL166">
        <v>2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2</v>
      </c>
      <c r="AS166">
        <v>40</v>
      </c>
      <c r="AT166">
        <v>-1</v>
      </c>
      <c r="AU166">
        <v>-1</v>
      </c>
      <c r="AV166">
        <v>-1</v>
      </c>
      <c r="AW166">
        <v>24</v>
      </c>
      <c r="AX166">
        <v>1</v>
      </c>
      <c r="AY166">
        <v>1</v>
      </c>
      <c r="AZ166">
        <v>6</v>
      </c>
      <c r="BA166">
        <v>0</v>
      </c>
      <c r="BB166">
        <v>0</v>
      </c>
      <c r="BC166">
        <v>1</v>
      </c>
      <c r="BD166">
        <v>0</v>
      </c>
      <c r="BE166">
        <v>1</v>
      </c>
      <c r="BF166">
        <v>15</v>
      </c>
      <c r="BG166">
        <v>20</v>
      </c>
      <c r="BI166">
        <f t="shared" si="10"/>
        <v>167</v>
      </c>
      <c r="BJ166">
        <f t="shared" si="11"/>
        <v>167</v>
      </c>
    </row>
    <row r="167" spans="2:62">
      <c r="B167">
        <v>168</v>
      </c>
      <c r="C167">
        <v>168</v>
      </c>
      <c r="D167" t="s">
        <v>426</v>
      </c>
      <c r="E167" t="s">
        <v>427</v>
      </c>
      <c r="F167">
        <v>2</v>
      </c>
      <c r="G167">
        <v>0</v>
      </c>
      <c r="H167">
        <v>317</v>
      </c>
      <c r="I167">
        <v>35</v>
      </c>
      <c r="J167">
        <v>110</v>
      </c>
      <c r="K167">
        <v>140</v>
      </c>
      <c r="L167">
        <v>0</v>
      </c>
      <c r="M167">
        <v>16</v>
      </c>
      <c r="N167">
        <v>34</v>
      </c>
      <c r="O167">
        <v>20</v>
      </c>
      <c r="P167">
        <v>10</v>
      </c>
      <c r="Q167">
        <v>29</v>
      </c>
      <c r="R167">
        <v>24</v>
      </c>
      <c r="S167">
        <v>69</v>
      </c>
      <c r="T167">
        <v>10</v>
      </c>
      <c r="U167">
        <v>40</v>
      </c>
      <c r="V167">
        <v>6</v>
      </c>
      <c r="W167">
        <v>19</v>
      </c>
      <c r="X167">
        <v>24</v>
      </c>
      <c r="Y167">
        <v>49</v>
      </c>
      <c r="Z167">
        <f t="shared" si="12"/>
        <v>63</v>
      </c>
      <c r="AA167">
        <v>44</v>
      </c>
      <c r="AB167">
        <v>79</v>
      </c>
      <c r="AC167">
        <f t="shared" si="13"/>
        <v>98</v>
      </c>
      <c r="AD167">
        <v>7</v>
      </c>
      <c r="AE167">
        <v>19</v>
      </c>
      <c r="AF167">
        <f t="shared" si="14"/>
        <v>25</v>
      </c>
      <c r="AG167">
        <v>13</v>
      </c>
      <c r="AH167">
        <v>49</v>
      </c>
      <c r="AI167">
        <v>10</v>
      </c>
      <c r="AJ167">
        <v>1</v>
      </c>
      <c r="AK167">
        <v>4</v>
      </c>
      <c r="AL167">
        <v>2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2</v>
      </c>
      <c r="AS167">
        <v>44</v>
      </c>
      <c r="AT167">
        <v>-1</v>
      </c>
      <c r="AU167">
        <v>-1</v>
      </c>
      <c r="AV167">
        <v>-1</v>
      </c>
      <c r="AW167">
        <v>24</v>
      </c>
      <c r="AX167">
        <v>1</v>
      </c>
      <c r="AY167">
        <v>1</v>
      </c>
      <c r="AZ167">
        <v>6</v>
      </c>
      <c r="BA167">
        <v>0</v>
      </c>
      <c r="BB167">
        <v>0</v>
      </c>
      <c r="BC167">
        <v>1</v>
      </c>
      <c r="BD167">
        <v>0</v>
      </c>
      <c r="BE167">
        <v>1</v>
      </c>
      <c r="BF167">
        <v>15</v>
      </c>
      <c r="BG167">
        <v>20</v>
      </c>
      <c r="BI167">
        <f t="shared" si="10"/>
        <v>168</v>
      </c>
      <c r="BJ167">
        <f t="shared" si="11"/>
        <v>168</v>
      </c>
    </row>
    <row r="168" spans="2:62">
      <c r="B168">
        <v>169</v>
      </c>
      <c r="C168">
        <v>169</v>
      </c>
      <c r="D168" t="s">
        <v>428</v>
      </c>
      <c r="E168" t="s">
        <v>429</v>
      </c>
      <c r="F168">
        <v>2</v>
      </c>
      <c r="G168">
        <v>0</v>
      </c>
      <c r="H168">
        <v>313</v>
      </c>
      <c r="I168">
        <v>30</v>
      </c>
      <c r="J168">
        <v>100</v>
      </c>
      <c r="K168">
        <v>100</v>
      </c>
      <c r="L168">
        <v>0</v>
      </c>
      <c r="M168">
        <v>16</v>
      </c>
      <c r="N168">
        <v>34</v>
      </c>
      <c r="O168">
        <v>20</v>
      </c>
      <c r="P168">
        <v>10</v>
      </c>
      <c r="Q168">
        <v>29</v>
      </c>
      <c r="R168">
        <v>24</v>
      </c>
      <c r="S168">
        <v>69</v>
      </c>
      <c r="T168">
        <v>10</v>
      </c>
      <c r="U168">
        <v>40</v>
      </c>
      <c r="V168">
        <v>6</v>
      </c>
      <c r="W168">
        <v>19</v>
      </c>
      <c r="X168">
        <v>24</v>
      </c>
      <c r="Y168">
        <v>49</v>
      </c>
      <c r="Z168">
        <f t="shared" si="12"/>
        <v>63</v>
      </c>
      <c r="AA168">
        <v>44</v>
      </c>
      <c r="AB168">
        <v>79</v>
      </c>
      <c r="AC168">
        <f t="shared" si="13"/>
        <v>98</v>
      </c>
      <c r="AD168">
        <v>7</v>
      </c>
      <c r="AE168">
        <v>19</v>
      </c>
      <c r="AF168">
        <f t="shared" si="14"/>
        <v>25</v>
      </c>
      <c r="AG168">
        <v>14</v>
      </c>
      <c r="AH168">
        <v>49</v>
      </c>
      <c r="AI168">
        <v>10</v>
      </c>
      <c r="AJ168">
        <v>1</v>
      </c>
      <c r="AK168">
        <v>4</v>
      </c>
      <c r="AL168">
        <v>2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2</v>
      </c>
      <c r="AS168">
        <v>44</v>
      </c>
      <c r="AT168">
        <v>-1</v>
      </c>
      <c r="AU168">
        <v>-1</v>
      </c>
      <c r="AV168">
        <v>-1</v>
      </c>
      <c r="AW168">
        <v>24</v>
      </c>
      <c r="AX168">
        <v>1</v>
      </c>
      <c r="AY168">
        <v>1</v>
      </c>
      <c r="AZ168">
        <v>6</v>
      </c>
      <c r="BA168">
        <v>0</v>
      </c>
      <c r="BB168">
        <v>0</v>
      </c>
      <c r="BC168">
        <v>1</v>
      </c>
      <c r="BD168">
        <v>0</v>
      </c>
      <c r="BE168">
        <v>1</v>
      </c>
      <c r="BF168">
        <v>15</v>
      </c>
      <c r="BG168">
        <v>20</v>
      </c>
      <c r="BI168">
        <f t="shared" si="10"/>
        <v>169</v>
      </c>
      <c r="BJ168">
        <f t="shared" si="11"/>
        <v>169</v>
      </c>
    </row>
    <row r="169" spans="2:62">
      <c r="B169">
        <v>170</v>
      </c>
      <c r="C169">
        <v>170</v>
      </c>
      <c r="D169" t="s">
        <v>430</v>
      </c>
      <c r="E169" t="s">
        <v>431</v>
      </c>
      <c r="F169">
        <v>2</v>
      </c>
      <c r="G169">
        <v>0</v>
      </c>
      <c r="H169">
        <v>312</v>
      </c>
      <c r="I169">
        <v>30</v>
      </c>
      <c r="J169">
        <v>100</v>
      </c>
      <c r="K169">
        <v>100</v>
      </c>
      <c r="L169">
        <v>0</v>
      </c>
      <c r="M169">
        <v>16</v>
      </c>
      <c r="N169">
        <v>34</v>
      </c>
      <c r="O169">
        <v>20</v>
      </c>
      <c r="P169">
        <v>10</v>
      </c>
      <c r="Q169">
        <v>29</v>
      </c>
      <c r="R169">
        <v>24</v>
      </c>
      <c r="S169">
        <v>69</v>
      </c>
      <c r="T169">
        <v>13</v>
      </c>
      <c r="U169">
        <v>42</v>
      </c>
      <c r="V169">
        <v>6</v>
      </c>
      <c r="W169">
        <v>19</v>
      </c>
      <c r="X169">
        <v>24</v>
      </c>
      <c r="Y169">
        <v>49</v>
      </c>
      <c r="Z169">
        <f t="shared" si="12"/>
        <v>63</v>
      </c>
      <c r="AA169">
        <v>44</v>
      </c>
      <c r="AB169">
        <v>79</v>
      </c>
      <c r="AC169">
        <f t="shared" si="13"/>
        <v>98</v>
      </c>
      <c r="AD169">
        <v>7</v>
      </c>
      <c r="AE169">
        <v>19</v>
      </c>
      <c r="AF169">
        <f t="shared" si="14"/>
        <v>25</v>
      </c>
      <c r="AG169">
        <v>15</v>
      </c>
      <c r="AH169">
        <v>49</v>
      </c>
      <c r="AI169">
        <v>10</v>
      </c>
      <c r="AJ169">
        <v>1</v>
      </c>
      <c r="AK169">
        <v>4</v>
      </c>
      <c r="AL169">
        <v>2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2</v>
      </c>
      <c r="AS169">
        <v>44</v>
      </c>
      <c r="AT169">
        <v>-1</v>
      </c>
      <c r="AU169">
        <v>-1</v>
      </c>
      <c r="AV169">
        <v>-1</v>
      </c>
      <c r="AW169">
        <v>24</v>
      </c>
      <c r="AX169">
        <v>1</v>
      </c>
      <c r="AY169">
        <v>1</v>
      </c>
      <c r="AZ169">
        <v>6</v>
      </c>
      <c r="BA169">
        <v>0</v>
      </c>
      <c r="BB169">
        <v>0</v>
      </c>
      <c r="BC169">
        <v>1</v>
      </c>
      <c r="BD169">
        <v>0</v>
      </c>
      <c r="BE169">
        <v>1</v>
      </c>
      <c r="BF169">
        <v>15</v>
      </c>
      <c r="BG169">
        <v>20</v>
      </c>
      <c r="BI169">
        <f t="shared" si="10"/>
        <v>170</v>
      </c>
      <c r="BJ169">
        <f t="shared" si="11"/>
        <v>170</v>
      </c>
    </row>
    <row r="170" spans="2:62">
      <c r="B170">
        <v>171</v>
      </c>
      <c r="C170">
        <v>171</v>
      </c>
      <c r="D170" t="s">
        <v>432</v>
      </c>
      <c r="E170" t="s">
        <v>433</v>
      </c>
      <c r="F170">
        <v>8</v>
      </c>
      <c r="G170">
        <v>0</v>
      </c>
      <c r="H170">
        <v>172</v>
      </c>
      <c r="I170">
        <v>30</v>
      </c>
      <c r="J170">
        <v>600</v>
      </c>
      <c r="K170">
        <v>800</v>
      </c>
      <c r="L170">
        <v>0</v>
      </c>
      <c r="M170">
        <v>90</v>
      </c>
      <c r="N170">
        <v>96</v>
      </c>
      <c r="O170">
        <v>96</v>
      </c>
      <c r="P170">
        <v>64</v>
      </c>
      <c r="Q170">
        <v>88</v>
      </c>
      <c r="R170">
        <v>0</v>
      </c>
      <c r="S170">
        <v>0</v>
      </c>
      <c r="T170">
        <v>18</v>
      </c>
      <c r="U170">
        <v>48</v>
      </c>
      <c r="V170">
        <v>67</v>
      </c>
      <c r="W170">
        <v>83</v>
      </c>
      <c r="X170">
        <v>0</v>
      </c>
      <c r="Y170">
        <v>0</v>
      </c>
      <c r="Z170">
        <f t="shared" si="12"/>
        <v>0</v>
      </c>
      <c r="AA170">
        <v>33</v>
      </c>
      <c r="AB170">
        <v>63</v>
      </c>
      <c r="AC170">
        <f t="shared" si="13"/>
        <v>79</v>
      </c>
      <c r="AD170">
        <v>16</v>
      </c>
      <c r="AE170">
        <v>42</v>
      </c>
      <c r="AF170">
        <f t="shared" si="14"/>
        <v>56</v>
      </c>
      <c r="AG170">
        <v>8</v>
      </c>
      <c r="AH170">
        <v>69</v>
      </c>
      <c r="AI170">
        <v>10</v>
      </c>
      <c r="AJ170">
        <v>3</v>
      </c>
      <c r="AK170">
        <v>7</v>
      </c>
      <c r="AL170">
        <v>4</v>
      </c>
      <c r="AM170">
        <v>4</v>
      </c>
      <c r="AN170">
        <v>4</v>
      </c>
      <c r="AO170">
        <v>4</v>
      </c>
      <c r="AP170">
        <v>4</v>
      </c>
      <c r="AQ170">
        <v>0</v>
      </c>
      <c r="AR170">
        <v>76</v>
      </c>
      <c r="AS170">
        <v>77</v>
      </c>
      <c r="AT170">
        <v>-1</v>
      </c>
      <c r="AU170">
        <v>-1</v>
      </c>
      <c r="AV170">
        <v>-1</v>
      </c>
      <c r="AW170">
        <v>300</v>
      </c>
      <c r="AX170">
        <v>10</v>
      </c>
      <c r="AY170">
        <v>16</v>
      </c>
      <c r="AZ170">
        <v>38</v>
      </c>
      <c r="BA170">
        <v>4</v>
      </c>
      <c r="BB170">
        <v>3</v>
      </c>
      <c r="BC170">
        <v>0</v>
      </c>
      <c r="BD170">
        <v>1</v>
      </c>
      <c r="BE170">
        <v>3</v>
      </c>
      <c r="BF170">
        <v>90</v>
      </c>
      <c r="BG170">
        <v>110</v>
      </c>
      <c r="BI170">
        <f t="shared" si="10"/>
        <v>171</v>
      </c>
      <c r="BJ170">
        <f t="shared" si="11"/>
        <v>171</v>
      </c>
    </row>
    <row r="171" spans="2:62">
      <c r="B171">
        <v>172</v>
      </c>
      <c r="C171">
        <v>172</v>
      </c>
      <c r="D171" t="s">
        <v>434</v>
      </c>
      <c r="E171" t="s">
        <v>433</v>
      </c>
      <c r="F171">
        <v>8</v>
      </c>
      <c r="G171">
        <v>171</v>
      </c>
      <c r="H171">
        <v>173</v>
      </c>
      <c r="I171">
        <v>50</v>
      </c>
      <c r="J171">
        <v>1200</v>
      </c>
      <c r="K171">
        <v>1600</v>
      </c>
      <c r="L171">
        <v>1</v>
      </c>
      <c r="M171">
        <v>94</v>
      </c>
      <c r="N171">
        <v>99</v>
      </c>
      <c r="O171">
        <v>99</v>
      </c>
      <c r="P171">
        <v>70</v>
      </c>
      <c r="Q171">
        <v>93</v>
      </c>
      <c r="R171">
        <v>0</v>
      </c>
      <c r="S171">
        <v>0</v>
      </c>
      <c r="T171">
        <v>24</v>
      </c>
      <c r="U171">
        <v>58</v>
      </c>
      <c r="V171">
        <v>77</v>
      </c>
      <c r="W171">
        <v>93</v>
      </c>
      <c r="X171">
        <v>0</v>
      </c>
      <c r="Y171">
        <v>0</v>
      </c>
      <c r="Z171">
        <f t="shared" si="12"/>
        <v>0</v>
      </c>
      <c r="AA171">
        <v>38</v>
      </c>
      <c r="AB171">
        <v>69</v>
      </c>
      <c r="AC171">
        <f t="shared" si="13"/>
        <v>86</v>
      </c>
      <c r="AD171">
        <v>18</v>
      </c>
      <c r="AE171">
        <v>52</v>
      </c>
      <c r="AF171">
        <f t="shared" si="14"/>
        <v>71</v>
      </c>
      <c r="AG171">
        <v>10</v>
      </c>
      <c r="AH171">
        <v>79</v>
      </c>
      <c r="AI171">
        <v>10</v>
      </c>
      <c r="AJ171">
        <v>3</v>
      </c>
      <c r="AK171">
        <v>7</v>
      </c>
      <c r="AL171">
        <v>4</v>
      </c>
      <c r="AM171">
        <v>4</v>
      </c>
      <c r="AN171">
        <v>4</v>
      </c>
      <c r="AO171">
        <v>4</v>
      </c>
      <c r="AP171">
        <v>4</v>
      </c>
      <c r="AQ171">
        <v>0</v>
      </c>
      <c r="AR171">
        <v>76</v>
      </c>
      <c r="AS171">
        <v>77</v>
      </c>
      <c r="AT171">
        <v>-1</v>
      </c>
      <c r="AU171">
        <v>-1</v>
      </c>
      <c r="AV171">
        <v>-1</v>
      </c>
      <c r="AW171">
        <v>300</v>
      </c>
      <c r="AX171">
        <v>12</v>
      </c>
      <c r="AY171">
        <v>18</v>
      </c>
      <c r="AZ171">
        <v>40</v>
      </c>
      <c r="BA171">
        <v>4</v>
      </c>
      <c r="BB171">
        <v>4</v>
      </c>
      <c r="BC171">
        <v>0</v>
      </c>
      <c r="BD171">
        <v>1</v>
      </c>
      <c r="BE171">
        <v>4</v>
      </c>
      <c r="BF171">
        <v>95</v>
      </c>
      <c r="BG171">
        <v>115</v>
      </c>
      <c r="BI171">
        <f t="shared" si="10"/>
        <v>172</v>
      </c>
      <c r="BJ171">
        <f t="shared" si="11"/>
        <v>172</v>
      </c>
    </row>
    <row r="172" spans="2:62">
      <c r="B172">
        <v>173</v>
      </c>
      <c r="C172">
        <v>173</v>
      </c>
      <c r="D172" t="s">
        <v>435</v>
      </c>
      <c r="E172" t="s">
        <v>433</v>
      </c>
      <c r="F172">
        <v>8</v>
      </c>
      <c r="G172">
        <v>172</v>
      </c>
      <c r="H172">
        <v>178</v>
      </c>
      <c r="I172">
        <v>75</v>
      </c>
      <c r="J172">
        <v>1800</v>
      </c>
      <c r="K172">
        <v>2400</v>
      </c>
      <c r="L172">
        <v>1</v>
      </c>
      <c r="M172">
        <v>96</v>
      </c>
      <c r="N172">
        <v>99</v>
      </c>
      <c r="O172">
        <v>99</v>
      </c>
      <c r="P172">
        <v>70</v>
      </c>
      <c r="Q172">
        <v>97</v>
      </c>
      <c r="R172">
        <v>0</v>
      </c>
      <c r="S172">
        <v>0</v>
      </c>
      <c r="T172">
        <v>25</v>
      </c>
      <c r="U172">
        <v>62</v>
      </c>
      <c r="V172">
        <v>80</v>
      </c>
      <c r="W172">
        <v>94</v>
      </c>
      <c r="X172">
        <v>0</v>
      </c>
      <c r="Y172">
        <v>0</v>
      </c>
      <c r="Z172">
        <f t="shared" si="12"/>
        <v>0</v>
      </c>
      <c r="AA172">
        <v>38</v>
      </c>
      <c r="AB172">
        <v>72</v>
      </c>
      <c r="AC172">
        <f t="shared" si="13"/>
        <v>91</v>
      </c>
      <c r="AD172">
        <v>18</v>
      </c>
      <c r="AE172">
        <v>52</v>
      </c>
      <c r="AF172">
        <f t="shared" si="14"/>
        <v>71</v>
      </c>
      <c r="AG172">
        <v>20</v>
      </c>
      <c r="AH172">
        <v>82</v>
      </c>
      <c r="AI172">
        <v>10</v>
      </c>
      <c r="AJ172">
        <v>3</v>
      </c>
      <c r="AK172">
        <v>7</v>
      </c>
      <c r="AL172">
        <v>4</v>
      </c>
      <c r="AM172">
        <v>4</v>
      </c>
      <c r="AN172">
        <v>4</v>
      </c>
      <c r="AO172">
        <v>4</v>
      </c>
      <c r="AP172">
        <v>4</v>
      </c>
      <c r="AQ172">
        <v>0</v>
      </c>
      <c r="AR172">
        <v>76</v>
      </c>
      <c r="AS172">
        <v>85</v>
      </c>
      <c r="AT172">
        <v>84</v>
      </c>
      <c r="AU172">
        <v>-1</v>
      </c>
      <c r="AV172">
        <v>-1</v>
      </c>
      <c r="AW172">
        <v>300</v>
      </c>
      <c r="AX172">
        <v>12</v>
      </c>
      <c r="AY172">
        <v>18</v>
      </c>
      <c r="AZ172">
        <v>40</v>
      </c>
      <c r="BA172">
        <v>4</v>
      </c>
      <c r="BB172">
        <v>4</v>
      </c>
      <c r="BC172">
        <v>0</v>
      </c>
      <c r="BD172">
        <v>2</v>
      </c>
      <c r="BE172">
        <v>4</v>
      </c>
      <c r="BF172">
        <v>105</v>
      </c>
      <c r="BG172">
        <v>135</v>
      </c>
      <c r="BI172">
        <f t="shared" si="10"/>
        <v>173</v>
      </c>
      <c r="BJ172">
        <f t="shared" si="11"/>
        <v>173</v>
      </c>
    </row>
    <row r="173" spans="2:62">
      <c r="B173">
        <v>174</v>
      </c>
      <c r="C173">
        <v>174</v>
      </c>
      <c r="D173" t="s">
        <v>436</v>
      </c>
      <c r="E173" t="s">
        <v>437</v>
      </c>
      <c r="F173">
        <v>2</v>
      </c>
      <c r="G173">
        <v>0</v>
      </c>
      <c r="H173">
        <v>310</v>
      </c>
      <c r="I173">
        <v>30</v>
      </c>
      <c r="J173">
        <v>170</v>
      </c>
      <c r="K173">
        <v>150</v>
      </c>
      <c r="L173">
        <v>0</v>
      </c>
      <c r="M173">
        <v>18</v>
      </c>
      <c r="N173">
        <v>29</v>
      </c>
      <c r="O173">
        <v>22</v>
      </c>
      <c r="P173">
        <v>8</v>
      </c>
      <c r="Q173">
        <v>26</v>
      </c>
      <c r="R173">
        <v>24</v>
      </c>
      <c r="S173">
        <v>60</v>
      </c>
      <c r="T173">
        <v>12</v>
      </c>
      <c r="U173">
        <v>42</v>
      </c>
      <c r="V173">
        <v>8</v>
      </c>
      <c r="W173">
        <v>22</v>
      </c>
      <c r="X173">
        <v>32</v>
      </c>
      <c r="Y173">
        <v>64</v>
      </c>
      <c r="Z173">
        <f t="shared" si="12"/>
        <v>82</v>
      </c>
      <c r="AA173">
        <v>36</v>
      </c>
      <c r="AB173">
        <v>76</v>
      </c>
      <c r="AC173">
        <f t="shared" si="13"/>
        <v>98</v>
      </c>
      <c r="AD173">
        <v>6</v>
      </c>
      <c r="AE173">
        <v>24</v>
      </c>
      <c r="AF173">
        <f t="shared" si="14"/>
        <v>34</v>
      </c>
      <c r="AG173">
        <v>6</v>
      </c>
      <c r="AH173">
        <v>39</v>
      </c>
      <c r="AI173">
        <v>10</v>
      </c>
      <c r="AJ173">
        <v>1</v>
      </c>
      <c r="AK173">
        <v>5</v>
      </c>
      <c r="AL173">
        <v>3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78</v>
      </c>
      <c r="AS173">
        <v>-1</v>
      </c>
      <c r="AT173">
        <v>-1</v>
      </c>
      <c r="AU173">
        <v>-1</v>
      </c>
      <c r="AV173">
        <v>-1</v>
      </c>
      <c r="AW173">
        <v>24</v>
      </c>
      <c r="AX173">
        <v>1</v>
      </c>
      <c r="AY173">
        <v>1</v>
      </c>
      <c r="AZ173">
        <v>6</v>
      </c>
      <c r="BA173">
        <v>0</v>
      </c>
      <c r="BB173">
        <v>1</v>
      </c>
      <c r="BC173">
        <v>1</v>
      </c>
      <c r="BD173">
        <v>0</v>
      </c>
      <c r="BE173">
        <v>0</v>
      </c>
      <c r="BF173">
        <v>20</v>
      </c>
      <c r="BG173">
        <v>20</v>
      </c>
      <c r="BI173">
        <f t="shared" si="10"/>
        <v>174</v>
      </c>
      <c r="BJ173">
        <f t="shared" si="11"/>
        <v>174</v>
      </c>
    </row>
    <row r="174" spans="2:62">
      <c r="B174">
        <v>175</v>
      </c>
      <c r="C174">
        <v>175</v>
      </c>
      <c r="D174" t="s">
        <v>438</v>
      </c>
      <c r="E174" t="s">
        <v>439</v>
      </c>
      <c r="F174">
        <v>2</v>
      </c>
      <c r="G174">
        <v>0</v>
      </c>
      <c r="H174">
        <v>311</v>
      </c>
      <c r="I174">
        <v>30</v>
      </c>
      <c r="J174">
        <v>170</v>
      </c>
      <c r="K174">
        <v>150</v>
      </c>
      <c r="L174">
        <v>0</v>
      </c>
      <c r="M174">
        <v>18</v>
      </c>
      <c r="N174">
        <v>29</v>
      </c>
      <c r="O174">
        <v>22</v>
      </c>
      <c r="P174">
        <v>8</v>
      </c>
      <c r="Q174">
        <v>26</v>
      </c>
      <c r="R174">
        <v>24</v>
      </c>
      <c r="S174">
        <v>60</v>
      </c>
      <c r="T174">
        <v>12</v>
      </c>
      <c r="U174">
        <v>42</v>
      </c>
      <c r="V174">
        <v>8</v>
      </c>
      <c r="W174">
        <v>22</v>
      </c>
      <c r="X174">
        <v>32</v>
      </c>
      <c r="Y174">
        <v>64</v>
      </c>
      <c r="Z174">
        <f t="shared" si="12"/>
        <v>82</v>
      </c>
      <c r="AA174">
        <v>36</v>
      </c>
      <c r="AB174">
        <v>76</v>
      </c>
      <c r="AC174">
        <f t="shared" si="13"/>
        <v>98</v>
      </c>
      <c r="AD174">
        <v>6</v>
      </c>
      <c r="AE174">
        <v>24</v>
      </c>
      <c r="AF174">
        <f t="shared" si="14"/>
        <v>34</v>
      </c>
      <c r="AG174">
        <v>6</v>
      </c>
      <c r="AH174">
        <v>39</v>
      </c>
      <c r="AI174">
        <v>10</v>
      </c>
      <c r="AJ174">
        <v>1</v>
      </c>
      <c r="AK174">
        <v>5</v>
      </c>
      <c r="AL174">
        <v>3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78</v>
      </c>
      <c r="AS174">
        <v>-1</v>
      </c>
      <c r="AT174">
        <v>-1</v>
      </c>
      <c r="AU174">
        <v>-1</v>
      </c>
      <c r="AV174">
        <v>-1</v>
      </c>
      <c r="AW174">
        <v>24</v>
      </c>
      <c r="AX174">
        <v>1</v>
      </c>
      <c r="AY174">
        <v>1</v>
      </c>
      <c r="AZ174">
        <v>6</v>
      </c>
      <c r="BA174">
        <v>0</v>
      </c>
      <c r="BB174">
        <v>1</v>
      </c>
      <c r="BC174">
        <v>1</v>
      </c>
      <c r="BD174">
        <v>0</v>
      </c>
      <c r="BE174">
        <v>0</v>
      </c>
      <c r="BF174">
        <v>20</v>
      </c>
      <c r="BG174">
        <v>20</v>
      </c>
      <c r="BI174">
        <f t="shared" si="10"/>
        <v>175</v>
      </c>
      <c r="BJ174">
        <f t="shared" si="11"/>
        <v>175</v>
      </c>
    </row>
    <row r="175" spans="2:62">
      <c r="B175">
        <v>176</v>
      </c>
      <c r="C175">
        <v>176</v>
      </c>
      <c r="D175" t="s">
        <v>440</v>
      </c>
      <c r="E175" t="s">
        <v>441</v>
      </c>
      <c r="F175">
        <v>5</v>
      </c>
      <c r="G175">
        <v>0</v>
      </c>
      <c r="H175">
        <v>177</v>
      </c>
      <c r="I175">
        <v>45</v>
      </c>
      <c r="J175">
        <v>700</v>
      </c>
      <c r="K175">
        <v>600</v>
      </c>
      <c r="L175">
        <v>0</v>
      </c>
      <c r="M175">
        <v>50</v>
      </c>
      <c r="N175">
        <v>72</v>
      </c>
      <c r="O175">
        <v>57</v>
      </c>
      <c r="P175">
        <v>38</v>
      </c>
      <c r="Q175">
        <v>56</v>
      </c>
      <c r="R175">
        <v>32</v>
      </c>
      <c r="S175">
        <v>64</v>
      </c>
      <c r="T175">
        <v>16</v>
      </c>
      <c r="U175">
        <v>44</v>
      </c>
      <c r="V175">
        <v>38</v>
      </c>
      <c r="W175">
        <v>64</v>
      </c>
      <c r="X175">
        <v>0</v>
      </c>
      <c r="Y175">
        <v>0</v>
      </c>
      <c r="Z175">
        <f t="shared" si="12"/>
        <v>0</v>
      </c>
      <c r="AA175">
        <v>34</v>
      </c>
      <c r="AB175">
        <v>68</v>
      </c>
      <c r="AC175">
        <f t="shared" si="13"/>
        <v>87</v>
      </c>
      <c r="AD175">
        <v>15</v>
      </c>
      <c r="AE175">
        <v>40</v>
      </c>
      <c r="AF175">
        <f t="shared" si="14"/>
        <v>54</v>
      </c>
      <c r="AG175">
        <v>30</v>
      </c>
      <c r="AH175">
        <v>79</v>
      </c>
      <c r="AI175">
        <v>10</v>
      </c>
      <c r="AJ175">
        <v>2</v>
      </c>
      <c r="AK175">
        <v>6</v>
      </c>
      <c r="AL175">
        <v>3</v>
      </c>
      <c r="AM175">
        <v>3</v>
      </c>
      <c r="AN175">
        <v>3</v>
      </c>
      <c r="AO175">
        <v>3</v>
      </c>
      <c r="AP175">
        <v>0</v>
      </c>
      <c r="AQ175">
        <v>0</v>
      </c>
      <c r="AR175">
        <v>123</v>
      </c>
      <c r="AS175">
        <v>115</v>
      </c>
      <c r="AT175">
        <v>-1</v>
      </c>
      <c r="AU175">
        <v>-1</v>
      </c>
      <c r="AV175">
        <v>-1</v>
      </c>
      <c r="AW175">
        <v>200</v>
      </c>
      <c r="AX175">
        <v>2</v>
      </c>
      <c r="AY175">
        <v>3</v>
      </c>
      <c r="AZ175">
        <v>15</v>
      </c>
      <c r="BA175">
        <v>2</v>
      </c>
      <c r="BB175">
        <v>2</v>
      </c>
      <c r="BC175">
        <v>1</v>
      </c>
      <c r="BD175">
        <v>0</v>
      </c>
      <c r="BE175">
        <v>2</v>
      </c>
      <c r="BF175">
        <v>50</v>
      </c>
      <c r="BG175">
        <v>70</v>
      </c>
      <c r="BI175">
        <f t="shared" si="10"/>
        <v>176</v>
      </c>
      <c r="BJ175">
        <f t="shared" si="11"/>
        <v>176</v>
      </c>
    </row>
    <row r="176" spans="2:62">
      <c r="B176">
        <v>177</v>
      </c>
      <c r="C176">
        <v>177</v>
      </c>
      <c r="D176" t="s">
        <v>442</v>
      </c>
      <c r="E176" t="s">
        <v>441</v>
      </c>
      <c r="F176">
        <v>5</v>
      </c>
      <c r="G176">
        <v>176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63</v>
      </c>
      <c r="N176">
        <v>79</v>
      </c>
      <c r="O176">
        <v>70</v>
      </c>
      <c r="P176">
        <v>48</v>
      </c>
      <c r="Q176">
        <v>75</v>
      </c>
      <c r="R176">
        <v>40</v>
      </c>
      <c r="S176">
        <v>84</v>
      </c>
      <c r="T176">
        <v>18</v>
      </c>
      <c r="U176">
        <v>60</v>
      </c>
      <c r="V176">
        <v>48</v>
      </c>
      <c r="W176">
        <v>82</v>
      </c>
      <c r="X176">
        <v>0</v>
      </c>
      <c r="Y176">
        <v>0</v>
      </c>
      <c r="Z176">
        <f t="shared" si="12"/>
        <v>0</v>
      </c>
      <c r="AA176">
        <v>40</v>
      </c>
      <c r="AB176">
        <v>74</v>
      </c>
      <c r="AC176">
        <f t="shared" si="13"/>
        <v>93</v>
      </c>
      <c r="AD176">
        <v>16</v>
      </c>
      <c r="AE176">
        <v>50</v>
      </c>
      <c r="AF176">
        <f t="shared" si="14"/>
        <v>69</v>
      </c>
      <c r="AG176">
        <v>40</v>
      </c>
      <c r="AH176">
        <v>89</v>
      </c>
      <c r="AI176">
        <v>10</v>
      </c>
      <c r="AJ176">
        <v>2</v>
      </c>
      <c r="AK176">
        <v>7</v>
      </c>
      <c r="AL176">
        <v>4</v>
      </c>
      <c r="AM176">
        <v>3</v>
      </c>
      <c r="AN176">
        <v>3</v>
      </c>
      <c r="AO176">
        <v>3</v>
      </c>
      <c r="AP176">
        <v>3</v>
      </c>
      <c r="AQ176">
        <v>0</v>
      </c>
      <c r="AR176">
        <v>123</v>
      </c>
      <c r="AS176">
        <v>84</v>
      </c>
      <c r="AT176">
        <v>124</v>
      </c>
      <c r="AU176">
        <v>-1</v>
      </c>
      <c r="AV176">
        <v>-1</v>
      </c>
      <c r="AW176">
        <v>200</v>
      </c>
      <c r="AX176">
        <v>4</v>
      </c>
      <c r="AY176">
        <v>8</v>
      </c>
      <c r="AZ176">
        <v>22</v>
      </c>
      <c r="BA176">
        <v>3</v>
      </c>
      <c r="BB176">
        <v>3</v>
      </c>
      <c r="BC176">
        <v>2</v>
      </c>
      <c r="BD176">
        <v>1</v>
      </c>
      <c r="BE176">
        <v>3</v>
      </c>
      <c r="BF176">
        <v>55</v>
      </c>
      <c r="BG176">
        <v>75</v>
      </c>
      <c r="BI176">
        <f t="shared" si="10"/>
        <v>177</v>
      </c>
      <c r="BJ176">
        <f t="shared" si="11"/>
        <v>177</v>
      </c>
    </row>
    <row r="177" spans="2:62">
      <c r="B177">
        <v>178</v>
      </c>
      <c r="C177">
        <v>178</v>
      </c>
      <c r="D177" t="s">
        <v>443</v>
      </c>
      <c r="E177" t="s">
        <v>433</v>
      </c>
      <c r="F177">
        <v>8</v>
      </c>
      <c r="G177">
        <v>173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96</v>
      </c>
      <c r="N177">
        <v>99</v>
      </c>
      <c r="O177">
        <v>99</v>
      </c>
      <c r="P177">
        <v>74</v>
      </c>
      <c r="Q177">
        <v>99</v>
      </c>
      <c r="R177">
        <v>16</v>
      </c>
      <c r="S177">
        <v>36</v>
      </c>
      <c r="T177">
        <v>35</v>
      </c>
      <c r="U177">
        <v>70</v>
      </c>
      <c r="V177">
        <v>82</v>
      </c>
      <c r="W177">
        <v>95</v>
      </c>
      <c r="X177">
        <v>0</v>
      </c>
      <c r="Y177">
        <v>0</v>
      </c>
      <c r="Z177">
        <f t="shared" si="12"/>
        <v>0</v>
      </c>
      <c r="AA177">
        <v>40</v>
      </c>
      <c r="AB177">
        <v>74</v>
      </c>
      <c r="AC177">
        <f t="shared" si="13"/>
        <v>93</v>
      </c>
      <c r="AD177">
        <v>22</v>
      </c>
      <c r="AE177">
        <v>59</v>
      </c>
      <c r="AF177">
        <f t="shared" si="14"/>
        <v>79</v>
      </c>
      <c r="AG177">
        <v>22</v>
      </c>
      <c r="AH177">
        <v>84</v>
      </c>
      <c r="AI177">
        <v>10</v>
      </c>
      <c r="AJ177">
        <v>3</v>
      </c>
      <c r="AK177">
        <v>7</v>
      </c>
      <c r="AL177">
        <v>4</v>
      </c>
      <c r="AM177">
        <v>4</v>
      </c>
      <c r="AN177">
        <v>4</v>
      </c>
      <c r="AO177">
        <v>4</v>
      </c>
      <c r="AP177">
        <v>4</v>
      </c>
      <c r="AQ177">
        <v>0</v>
      </c>
      <c r="AR177">
        <v>114</v>
      </c>
      <c r="AS177">
        <v>114</v>
      </c>
      <c r="AT177">
        <v>85</v>
      </c>
      <c r="AU177">
        <v>115</v>
      </c>
      <c r="AV177">
        <v>-1</v>
      </c>
      <c r="AW177">
        <v>300</v>
      </c>
      <c r="AX177">
        <v>12</v>
      </c>
      <c r="AY177">
        <v>20</v>
      </c>
      <c r="AZ177">
        <v>42</v>
      </c>
      <c r="BA177">
        <v>4</v>
      </c>
      <c r="BB177">
        <v>4</v>
      </c>
      <c r="BC177">
        <v>1</v>
      </c>
      <c r="BD177">
        <v>2</v>
      </c>
      <c r="BE177">
        <v>4</v>
      </c>
      <c r="BF177">
        <v>110</v>
      </c>
      <c r="BG177">
        <v>155</v>
      </c>
      <c r="BI177">
        <f t="shared" si="10"/>
        <v>178</v>
      </c>
      <c r="BJ177">
        <f t="shared" si="11"/>
        <v>178</v>
      </c>
    </row>
    <row r="178" spans="2:62">
      <c r="B178">
        <v>179</v>
      </c>
      <c r="C178">
        <v>179</v>
      </c>
      <c r="D178" t="s">
        <v>444</v>
      </c>
      <c r="E178" t="s">
        <v>437</v>
      </c>
      <c r="F178">
        <v>2</v>
      </c>
      <c r="G178">
        <v>310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35</v>
      </c>
      <c r="N178">
        <v>59</v>
      </c>
      <c r="O178">
        <v>40</v>
      </c>
      <c r="P178">
        <v>12</v>
      </c>
      <c r="Q178">
        <v>49</v>
      </c>
      <c r="R178">
        <v>27</v>
      </c>
      <c r="S178">
        <v>71</v>
      </c>
      <c r="T178">
        <v>20</v>
      </c>
      <c r="U178">
        <v>64</v>
      </c>
      <c r="V178">
        <v>18</v>
      </c>
      <c r="W178">
        <v>53</v>
      </c>
      <c r="X178">
        <v>37</v>
      </c>
      <c r="Y178">
        <v>69</v>
      </c>
      <c r="Z178">
        <f t="shared" si="12"/>
        <v>87</v>
      </c>
      <c r="AA178">
        <v>43</v>
      </c>
      <c r="AB178">
        <v>84</v>
      </c>
      <c r="AC178">
        <f t="shared" si="13"/>
        <v>107</v>
      </c>
      <c r="AD178">
        <v>9</v>
      </c>
      <c r="AE178">
        <v>43</v>
      </c>
      <c r="AF178">
        <f t="shared" si="14"/>
        <v>62</v>
      </c>
      <c r="AG178">
        <v>15</v>
      </c>
      <c r="AH178">
        <v>49</v>
      </c>
      <c r="AI178">
        <v>10</v>
      </c>
      <c r="AJ178">
        <v>1</v>
      </c>
      <c r="AK178">
        <v>7</v>
      </c>
      <c r="AL178">
        <v>3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84</v>
      </c>
      <c r="AS178">
        <v>78</v>
      </c>
      <c r="AT178">
        <v>-1</v>
      </c>
      <c r="AU178">
        <v>-1</v>
      </c>
      <c r="AV178">
        <v>-1</v>
      </c>
      <c r="AW178">
        <v>24</v>
      </c>
      <c r="AX178">
        <v>1</v>
      </c>
      <c r="AY178">
        <v>1</v>
      </c>
      <c r="AZ178">
        <v>6</v>
      </c>
      <c r="BA178">
        <v>0</v>
      </c>
      <c r="BB178">
        <v>1</v>
      </c>
      <c r="BC178">
        <v>1</v>
      </c>
      <c r="BD178">
        <v>0</v>
      </c>
      <c r="BE178">
        <v>0</v>
      </c>
      <c r="BF178">
        <v>20</v>
      </c>
      <c r="BG178">
        <v>25</v>
      </c>
      <c r="BI178">
        <f t="shared" si="10"/>
        <v>179</v>
      </c>
      <c r="BJ178">
        <f t="shared" si="11"/>
        <v>179</v>
      </c>
    </row>
    <row r="179" spans="2:62">
      <c r="B179">
        <v>180</v>
      </c>
      <c r="C179">
        <v>180</v>
      </c>
      <c r="D179" t="s">
        <v>445</v>
      </c>
      <c r="E179" t="s">
        <v>439</v>
      </c>
      <c r="F179">
        <v>2</v>
      </c>
      <c r="G179">
        <v>311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35</v>
      </c>
      <c r="N179">
        <v>59</v>
      </c>
      <c r="O179">
        <v>40</v>
      </c>
      <c r="P179">
        <v>10</v>
      </c>
      <c r="Q179">
        <v>47</v>
      </c>
      <c r="R179">
        <v>27</v>
      </c>
      <c r="S179">
        <v>71</v>
      </c>
      <c r="T179">
        <v>24</v>
      </c>
      <c r="U179">
        <v>68</v>
      </c>
      <c r="V179">
        <v>18</v>
      </c>
      <c r="W179">
        <v>53</v>
      </c>
      <c r="X179">
        <v>37</v>
      </c>
      <c r="Y179">
        <v>69</v>
      </c>
      <c r="Z179">
        <f t="shared" si="12"/>
        <v>87</v>
      </c>
      <c r="AA179">
        <v>43</v>
      </c>
      <c r="AB179">
        <v>84</v>
      </c>
      <c r="AC179">
        <f t="shared" si="13"/>
        <v>107</v>
      </c>
      <c r="AD179">
        <v>9</v>
      </c>
      <c r="AE179">
        <v>43</v>
      </c>
      <c r="AF179">
        <f t="shared" si="14"/>
        <v>62</v>
      </c>
      <c r="AG179">
        <v>15</v>
      </c>
      <c r="AH179">
        <v>49</v>
      </c>
      <c r="AI179">
        <v>10</v>
      </c>
      <c r="AJ179">
        <v>1</v>
      </c>
      <c r="AK179">
        <v>7</v>
      </c>
      <c r="AL179">
        <v>3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85</v>
      </c>
      <c r="AS179">
        <v>78</v>
      </c>
      <c r="AT179">
        <v>-1</v>
      </c>
      <c r="AU179">
        <v>-1</v>
      </c>
      <c r="AV179">
        <v>-1</v>
      </c>
      <c r="AW179">
        <v>24</v>
      </c>
      <c r="AX179">
        <v>1</v>
      </c>
      <c r="AY179">
        <v>1</v>
      </c>
      <c r="AZ179">
        <v>6</v>
      </c>
      <c r="BA179">
        <v>0</v>
      </c>
      <c r="BB179">
        <v>1</v>
      </c>
      <c r="BC179">
        <v>1</v>
      </c>
      <c r="BD179">
        <v>0</v>
      </c>
      <c r="BE179">
        <v>0</v>
      </c>
      <c r="BF179">
        <v>20</v>
      </c>
      <c r="BG179">
        <v>25</v>
      </c>
      <c r="BI179">
        <f t="shared" si="10"/>
        <v>180</v>
      </c>
      <c r="BJ179">
        <f t="shared" si="11"/>
        <v>180</v>
      </c>
    </row>
    <row r="180" spans="2:62">
      <c r="B180">
        <v>181</v>
      </c>
      <c r="C180">
        <v>181</v>
      </c>
      <c r="D180" t="s">
        <v>446</v>
      </c>
      <c r="E180" t="s">
        <v>447</v>
      </c>
      <c r="F180">
        <v>2</v>
      </c>
      <c r="G180">
        <v>0</v>
      </c>
      <c r="H180">
        <v>316</v>
      </c>
      <c r="I180">
        <v>20</v>
      </c>
      <c r="J180">
        <v>120</v>
      </c>
      <c r="K180">
        <v>100</v>
      </c>
      <c r="L180">
        <v>0</v>
      </c>
      <c r="M180">
        <v>18</v>
      </c>
      <c r="N180">
        <v>37</v>
      </c>
      <c r="O180">
        <v>22</v>
      </c>
      <c r="P180">
        <v>10</v>
      </c>
      <c r="Q180">
        <v>29</v>
      </c>
      <c r="R180">
        <v>28</v>
      </c>
      <c r="S180">
        <v>79</v>
      </c>
      <c r="T180">
        <v>22</v>
      </c>
      <c r="U180">
        <v>53</v>
      </c>
      <c r="V180">
        <v>7</v>
      </c>
      <c r="W180">
        <v>25</v>
      </c>
      <c r="X180">
        <v>26</v>
      </c>
      <c r="Y180">
        <v>54</v>
      </c>
      <c r="Z180">
        <f t="shared" si="12"/>
        <v>69</v>
      </c>
      <c r="AA180">
        <v>48</v>
      </c>
      <c r="AB180">
        <v>89</v>
      </c>
      <c r="AC180">
        <f t="shared" si="13"/>
        <v>112</v>
      </c>
      <c r="AD180">
        <v>8</v>
      </c>
      <c r="AE180">
        <v>19</v>
      </c>
      <c r="AF180">
        <f t="shared" si="14"/>
        <v>25</v>
      </c>
      <c r="AG180">
        <v>18</v>
      </c>
      <c r="AH180">
        <v>59</v>
      </c>
      <c r="AI180">
        <v>10</v>
      </c>
      <c r="AJ180">
        <v>1</v>
      </c>
      <c r="AK180">
        <v>6</v>
      </c>
      <c r="AL180">
        <v>3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2</v>
      </c>
      <c r="AS180">
        <v>14</v>
      </c>
      <c r="AT180">
        <v>34</v>
      </c>
      <c r="AU180">
        <v>-1</v>
      </c>
      <c r="AV180">
        <v>-1</v>
      </c>
      <c r="AW180">
        <v>30</v>
      </c>
      <c r="AX180">
        <v>1</v>
      </c>
      <c r="AY180">
        <v>1</v>
      </c>
      <c r="AZ180">
        <v>6</v>
      </c>
      <c r="BA180">
        <v>0</v>
      </c>
      <c r="BB180">
        <v>1</v>
      </c>
      <c r="BC180">
        <v>1</v>
      </c>
      <c r="BD180">
        <v>1</v>
      </c>
      <c r="BE180">
        <v>1</v>
      </c>
      <c r="BF180">
        <v>20</v>
      </c>
      <c r="BG180">
        <v>20</v>
      </c>
      <c r="BI180">
        <f t="shared" si="10"/>
        <v>181</v>
      </c>
      <c r="BJ180">
        <f t="shared" si="11"/>
        <v>181</v>
      </c>
    </row>
    <row r="181" spans="2:62">
      <c r="B181">
        <v>182</v>
      </c>
      <c r="C181">
        <v>182</v>
      </c>
      <c r="D181" t="s">
        <v>448</v>
      </c>
      <c r="E181" t="s">
        <v>449</v>
      </c>
      <c r="F181">
        <v>19</v>
      </c>
      <c r="G181">
        <v>0</v>
      </c>
      <c r="H181">
        <v>187</v>
      </c>
      <c r="I181">
        <v>35</v>
      </c>
      <c r="J181">
        <v>1500</v>
      </c>
      <c r="K181">
        <v>200</v>
      </c>
      <c r="L181">
        <v>0</v>
      </c>
      <c r="M181">
        <v>39</v>
      </c>
      <c r="N181">
        <v>48</v>
      </c>
      <c r="O181">
        <v>44</v>
      </c>
      <c r="P181">
        <v>4</v>
      </c>
      <c r="Q181">
        <v>14</v>
      </c>
      <c r="R181">
        <v>0</v>
      </c>
      <c r="S181">
        <v>0</v>
      </c>
      <c r="T181">
        <v>10</v>
      </c>
      <c r="U181">
        <v>24</v>
      </c>
      <c r="V181">
        <v>7</v>
      </c>
      <c r="W181">
        <v>19</v>
      </c>
      <c r="X181">
        <v>0</v>
      </c>
      <c r="Y181">
        <v>0</v>
      </c>
      <c r="Z181">
        <f t="shared" si="12"/>
        <v>0</v>
      </c>
      <c r="AA181">
        <v>8</v>
      </c>
      <c r="AB181">
        <v>29</v>
      </c>
      <c r="AC181">
        <f t="shared" si="13"/>
        <v>40</v>
      </c>
      <c r="AD181">
        <v>1</v>
      </c>
      <c r="AE181">
        <v>5</v>
      </c>
      <c r="AF181">
        <f t="shared" si="14"/>
        <v>7</v>
      </c>
      <c r="AG181">
        <v>10</v>
      </c>
      <c r="AH181">
        <v>39</v>
      </c>
      <c r="AI181">
        <v>5</v>
      </c>
      <c r="AJ181">
        <v>1</v>
      </c>
      <c r="AK181">
        <v>6</v>
      </c>
      <c r="AL181">
        <v>3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86</v>
      </c>
      <c r="AS181">
        <v>39</v>
      </c>
      <c r="AT181">
        <v>-1</v>
      </c>
      <c r="AU181">
        <v>-1</v>
      </c>
      <c r="AV181">
        <v>-1</v>
      </c>
      <c r="AW181">
        <v>220</v>
      </c>
      <c r="AX181">
        <v>3</v>
      </c>
      <c r="AY181">
        <v>1</v>
      </c>
      <c r="AZ181">
        <v>15</v>
      </c>
      <c r="BA181">
        <v>3</v>
      </c>
      <c r="BB181">
        <v>0</v>
      </c>
      <c r="BC181">
        <v>0</v>
      </c>
      <c r="BD181">
        <v>1</v>
      </c>
      <c r="BE181">
        <v>1</v>
      </c>
      <c r="BF181">
        <v>50</v>
      </c>
      <c r="BG181">
        <v>10</v>
      </c>
      <c r="BI181">
        <f t="shared" si="10"/>
        <v>182</v>
      </c>
      <c r="BJ181">
        <f t="shared" si="11"/>
        <v>182</v>
      </c>
    </row>
    <row r="182" spans="2:62">
      <c r="B182">
        <v>183</v>
      </c>
      <c r="C182">
        <v>183</v>
      </c>
      <c r="D182" t="s">
        <v>450</v>
      </c>
      <c r="E182" t="s">
        <v>451</v>
      </c>
      <c r="F182">
        <v>3</v>
      </c>
      <c r="G182">
        <v>0</v>
      </c>
      <c r="H182">
        <v>321</v>
      </c>
      <c r="I182">
        <v>35</v>
      </c>
      <c r="J182">
        <v>400</v>
      </c>
      <c r="K182">
        <v>320</v>
      </c>
      <c r="L182">
        <v>0</v>
      </c>
      <c r="M182">
        <v>34</v>
      </c>
      <c r="N182">
        <v>47</v>
      </c>
      <c r="O182">
        <v>39</v>
      </c>
      <c r="P182">
        <v>24</v>
      </c>
      <c r="Q182">
        <v>48</v>
      </c>
      <c r="R182">
        <v>0</v>
      </c>
      <c r="S182">
        <v>39</v>
      </c>
      <c r="T182">
        <v>18</v>
      </c>
      <c r="U182">
        <v>62</v>
      </c>
      <c r="V182">
        <v>19</v>
      </c>
      <c r="W182">
        <v>34</v>
      </c>
      <c r="X182">
        <v>0</v>
      </c>
      <c r="Y182">
        <v>39</v>
      </c>
      <c r="Z182">
        <f t="shared" si="12"/>
        <v>61</v>
      </c>
      <c r="AA182">
        <v>35</v>
      </c>
      <c r="AB182">
        <v>70</v>
      </c>
      <c r="AC182">
        <f t="shared" si="13"/>
        <v>89</v>
      </c>
      <c r="AD182">
        <v>24</v>
      </c>
      <c r="AE182">
        <v>80</v>
      </c>
      <c r="AF182">
        <f t="shared" si="14"/>
        <v>111</v>
      </c>
      <c r="AG182">
        <v>24</v>
      </c>
      <c r="AH182">
        <v>69</v>
      </c>
      <c r="AI182">
        <v>10</v>
      </c>
      <c r="AJ182">
        <v>2</v>
      </c>
      <c r="AK182">
        <v>6</v>
      </c>
      <c r="AL182">
        <v>3</v>
      </c>
      <c r="AM182">
        <v>0</v>
      </c>
      <c r="AN182">
        <v>6</v>
      </c>
      <c r="AO182">
        <v>6</v>
      </c>
      <c r="AP182">
        <v>0</v>
      </c>
      <c r="AQ182">
        <v>0</v>
      </c>
      <c r="AR182">
        <v>5</v>
      </c>
      <c r="AS182">
        <v>71</v>
      </c>
      <c r="AT182">
        <v>25</v>
      </c>
      <c r="AU182">
        <v>-1</v>
      </c>
      <c r="AV182">
        <v>-1</v>
      </c>
      <c r="AW182">
        <v>80</v>
      </c>
      <c r="AX182">
        <v>4</v>
      </c>
      <c r="AY182">
        <v>2</v>
      </c>
      <c r="AZ182">
        <v>14</v>
      </c>
      <c r="BA182">
        <v>2</v>
      </c>
      <c r="BB182">
        <v>1</v>
      </c>
      <c r="BC182">
        <v>0</v>
      </c>
      <c r="BD182">
        <v>2</v>
      </c>
      <c r="BE182">
        <v>2</v>
      </c>
      <c r="BF182">
        <v>35</v>
      </c>
      <c r="BG182">
        <v>30</v>
      </c>
      <c r="BI182">
        <f t="shared" si="10"/>
        <v>183</v>
      </c>
      <c r="BJ182">
        <f t="shared" si="11"/>
        <v>183</v>
      </c>
    </row>
    <row r="183" spans="2:62">
      <c r="B183">
        <v>184</v>
      </c>
      <c r="C183">
        <v>184</v>
      </c>
      <c r="D183" t="s">
        <v>452</v>
      </c>
      <c r="E183" t="s">
        <v>453</v>
      </c>
      <c r="F183">
        <v>20</v>
      </c>
      <c r="G183">
        <v>0</v>
      </c>
      <c r="H183">
        <v>185</v>
      </c>
      <c r="I183">
        <v>25</v>
      </c>
      <c r="J183">
        <v>700</v>
      </c>
      <c r="K183">
        <v>450</v>
      </c>
      <c r="L183">
        <v>1</v>
      </c>
      <c r="M183">
        <v>39</v>
      </c>
      <c r="N183">
        <v>55</v>
      </c>
      <c r="O183">
        <v>44</v>
      </c>
      <c r="P183">
        <v>5</v>
      </c>
      <c r="Q183">
        <v>15</v>
      </c>
      <c r="R183">
        <v>0</v>
      </c>
      <c r="S183">
        <v>0</v>
      </c>
      <c r="T183">
        <v>16</v>
      </c>
      <c r="U183">
        <v>36</v>
      </c>
      <c r="V183">
        <v>15</v>
      </c>
      <c r="W183">
        <v>37</v>
      </c>
      <c r="X183">
        <v>0</v>
      </c>
      <c r="Y183">
        <v>0</v>
      </c>
      <c r="Z183">
        <f t="shared" si="12"/>
        <v>0</v>
      </c>
      <c r="AA183">
        <v>24</v>
      </c>
      <c r="AB183">
        <v>39</v>
      </c>
      <c r="AC183">
        <f t="shared" si="13"/>
        <v>47</v>
      </c>
      <c r="AD183">
        <v>24</v>
      </c>
      <c r="AE183">
        <v>48</v>
      </c>
      <c r="AF183">
        <f t="shared" si="14"/>
        <v>61</v>
      </c>
      <c r="AG183">
        <v>20</v>
      </c>
      <c r="AH183">
        <v>59</v>
      </c>
      <c r="AI183">
        <v>5</v>
      </c>
      <c r="AJ183">
        <v>1</v>
      </c>
      <c r="AK183">
        <v>4</v>
      </c>
      <c r="AL183">
        <v>3</v>
      </c>
      <c r="AM183">
        <v>2</v>
      </c>
      <c r="AN183">
        <v>3</v>
      </c>
      <c r="AO183">
        <v>3</v>
      </c>
      <c r="AP183">
        <v>0</v>
      </c>
      <c r="AQ183">
        <v>0</v>
      </c>
      <c r="AR183">
        <v>10</v>
      </c>
      <c r="AS183">
        <v>92</v>
      </c>
      <c r="AT183">
        <v>-1</v>
      </c>
      <c r="AU183">
        <v>-1</v>
      </c>
      <c r="AV183">
        <v>-1</v>
      </c>
      <c r="AW183">
        <v>150</v>
      </c>
      <c r="AX183">
        <v>2</v>
      </c>
      <c r="AY183">
        <v>2</v>
      </c>
      <c r="AZ183">
        <v>12</v>
      </c>
      <c r="BA183">
        <v>2</v>
      </c>
      <c r="BB183">
        <v>0</v>
      </c>
      <c r="BC183">
        <v>0</v>
      </c>
      <c r="BD183">
        <v>1</v>
      </c>
      <c r="BE183">
        <v>2</v>
      </c>
      <c r="BF183">
        <v>35</v>
      </c>
      <c r="BG183">
        <v>10</v>
      </c>
      <c r="BI183">
        <f t="shared" si="10"/>
        <v>184</v>
      </c>
      <c r="BJ183">
        <f t="shared" si="11"/>
        <v>184</v>
      </c>
    </row>
    <row r="184" spans="2:62">
      <c r="B184">
        <v>185</v>
      </c>
      <c r="C184">
        <v>185</v>
      </c>
      <c r="D184" t="s">
        <v>454</v>
      </c>
      <c r="E184" t="s">
        <v>453</v>
      </c>
      <c r="F184">
        <v>7</v>
      </c>
      <c r="G184">
        <v>184</v>
      </c>
      <c r="H184">
        <v>318</v>
      </c>
      <c r="I184">
        <v>50</v>
      </c>
      <c r="J184">
        <v>450</v>
      </c>
      <c r="K184">
        <v>550</v>
      </c>
      <c r="L184">
        <v>0</v>
      </c>
      <c r="M184">
        <v>39</v>
      </c>
      <c r="N184">
        <v>57</v>
      </c>
      <c r="O184">
        <v>44</v>
      </c>
      <c r="P184">
        <v>0</v>
      </c>
      <c r="Q184">
        <v>20</v>
      </c>
      <c r="R184">
        <v>0</v>
      </c>
      <c r="S184">
        <v>0</v>
      </c>
      <c r="T184">
        <v>24</v>
      </c>
      <c r="U184">
        <v>48</v>
      </c>
      <c r="V184">
        <v>18</v>
      </c>
      <c r="W184">
        <v>38</v>
      </c>
      <c r="X184">
        <v>0</v>
      </c>
      <c r="Y184">
        <v>0</v>
      </c>
      <c r="Z184">
        <f t="shared" si="12"/>
        <v>0</v>
      </c>
      <c r="AA184">
        <v>27</v>
      </c>
      <c r="AB184">
        <v>49</v>
      </c>
      <c r="AC184">
        <f t="shared" si="13"/>
        <v>61</v>
      </c>
      <c r="AD184">
        <v>28</v>
      </c>
      <c r="AE184">
        <v>64</v>
      </c>
      <c r="AF184">
        <f t="shared" si="14"/>
        <v>84</v>
      </c>
      <c r="AG184">
        <v>20</v>
      </c>
      <c r="AH184">
        <v>69</v>
      </c>
      <c r="AI184">
        <v>5</v>
      </c>
      <c r="AJ184">
        <v>1</v>
      </c>
      <c r="AK184">
        <v>5</v>
      </c>
      <c r="AL184">
        <v>3</v>
      </c>
      <c r="AM184">
        <v>18</v>
      </c>
      <c r="AN184">
        <v>7</v>
      </c>
      <c r="AO184">
        <v>6</v>
      </c>
      <c r="AP184">
        <v>0</v>
      </c>
      <c r="AQ184">
        <v>0</v>
      </c>
      <c r="AR184">
        <v>20</v>
      </c>
      <c r="AS184">
        <v>16</v>
      </c>
      <c r="AT184">
        <v>-1</v>
      </c>
      <c r="AU184">
        <v>-1</v>
      </c>
      <c r="AV184">
        <v>-1</v>
      </c>
      <c r="AW184">
        <v>160</v>
      </c>
      <c r="AX184">
        <v>2</v>
      </c>
      <c r="AY184">
        <v>3</v>
      </c>
      <c r="AZ184">
        <v>13</v>
      </c>
      <c r="BA184">
        <v>4</v>
      </c>
      <c r="BB184">
        <v>0</v>
      </c>
      <c r="BC184">
        <v>0</v>
      </c>
      <c r="BD184">
        <v>2</v>
      </c>
      <c r="BE184">
        <v>2</v>
      </c>
      <c r="BF184">
        <v>35</v>
      </c>
      <c r="BG184">
        <v>35</v>
      </c>
      <c r="BI184">
        <f t="shared" si="10"/>
        <v>185</v>
      </c>
      <c r="BJ184">
        <f t="shared" si="11"/>
        <v>185</v>
      </c>
    </row>
    <row r="185" spans="2:62">
      <c r="B185">
        <v>186</v>
      </c>
      <c r="C185">
        <v>186</v>
      </c>
      <c r="D185" t="s">
        <v>455</v>
      </c>
      <c r="E185" t="s">
        <v>456</v>
      </c>
      <c r="F185">
        <v>2</v>
      </c>
      <c r="G185">
        <v>0</v>
      </c>
      <c r="H185">
        <v>322</v>
      </c>
      <c r="I185">
        <v>30</v>
      </c>
      <c r="J185">
        <v>120</v>
      </c>
      <c r="K185">
        <v>110</v>
      </c>
      <c r="L185">
        <v>0</v>
      </c>
      <c r="M185">
        <v>16</v>
      </c>
      <c r="N185">
        <v>34</v>
      </c>
      <c r="O185">
        <v>20</v>
      </c>
      <c r="P185">
        <v>10</v>
      </c>
      <c r="Q185">
        <v>29</v>
      </c>
      <c r="R185">
        <v>24</v>
      </c>
      <c r="S185">
        <v>69</v>
      </c>
      <c r="T185">
        <v>10</v>
      </c>
      <c r="U185">
        <v>40</v>
      </c>
      <c r="V185">
        <v>6</v>
      </c>
      <c r="W185">
        <v>19</v>
      </c>
      <c r="X185">
        <v>24</v>
      </c>
      <c r="Y185">
        <v>49</v>
      </c>
      <c r="Z185">
        <f t="shared" si="12"/>
        <v>63</v>
      </c>
      <c r="AA185">
        <v>44</v>
      </c>
      <c r="AB185">
        <v>79</v>
      </c>
      <c r="AC185">
        <f t="shared" si="13"/>
        <v>98</v>
      </c>
      <c r="AD185">
        <v>7</v>
      </c>
      <c r="AE185">
        <v>19</v>
      </c>
      <c r="AF185">
        <f t="shared" si="14"/>
        <v>25</v>
      </c>
      <c r="AG185">
        <v>13</v>
      </c>
      <c r="AH185">
        <v>49</v>
      </c>
      <c r="AI185">
        <v>10</v>
      </c>
      <c r="AJ185">
        <v>1</v>
      </c>
      <c r="AK185">
        <v>5</v>
      </c>
      <c r="AL185">
        <v>2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2</v>
      </c>
      <c r="AS185">
        <v>14</v>
      </c>
      <c r="AT185">
        <v>-1</v>
      </c>
      <c r="AU185">
        <v>-1</v>
      </c>
      <c r="AV185">
        <v>-1</v>
      </c>
      <c r="AW185">
        <v>24</v>
      </c>
      <c r="AX185">
        <v>1</v>
      </c>
      <c r="AY185">
        <v>1</v>
      </c>
      <c r="AZ185">
        <v>6</v>
      </c>
      <c r="BA185">
        <v>0</v>
      </c>
      <c r="BB185">
        <v>0</v>
      </c>
      <c r="BC185">
        <v>1</v>
      </c>
      <c r="BD185">
        <v>0</v>
      </c>
      <c r="BE185">
        <v>1</v>
      </c>
      <c r="BF185">
        <v>15</v>
      </c>
      <c r="BG185">
        <v>20</v>
      </c>
      <c r="BI185">
        <f t="shared" si="10"/>
        <v>186</v>
      </c>
      <c r="BJ185">
        <f t="shared" si="11"/>
        <v>186</v>
      </c>
    </row>
    <row r="186" spans="2:62">
      <c r="B186">
        <v>187</v>
      </c>
      <c r="C186">
        <v>187</v>
      </c>
      <c r="D186" t="s">
        <v>457</v>
      </c>
      <c r="E186" t="s">
        <v>449</v>
      </c>
      <c r="F186">
        <v>19</v>
      </c>
      <c r="G186">
        <v>182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45</v>
      </c>
      <c r="N186">
        <v>58</v>
      </c>
      <c r="O186">
        <v>51</v>
      </c>
      <c r="P186">
        <v>6</v>
      </c>
      <c r="Q186">
        <v>24</v>
      </c>
      <c r="R186">
        <v>0</v>
      </c>
      <c r="S186">
        <v>0</v>
      </c>
      <c r="T186">
        <v>16</v>
      </c>
      <c r="U186">
        <v>36</v>
      </c>
      <c r="V186">
        <v>9</v>
      </c>
      <c r="W186">
        <v>27</v>
      </c>
      <c r="X186">
        <v>0</v>
      </c>
      <c r="Y186">
        <v>0</v>
      </c>
      <c r="Z186">
        <f t="shared" si="12"/>
        <v>0</v>
      </c>
      <c r="AA186">
        <v>10</v>
      </c>
      <c r="AB186">
        <v>39</v>
      </c>
      <c r="AC186">
        <f t="shared" si="13"/>
        <v>55</v>
      </c>
      <c r="AD186">
        <v>2</v>
      </c>
      <c r="AE186">
        <v>6</v>
      </c>
      <c r="AF186">
        <f t="shared" si="14"/>
        <v>8</v>
      </c>
      <c r="AG186">
        <v>12</v>
      </c>
      <c r="AH186">
        <v>49</v>
      </c>
      <c r="AI186">
        <v>5</v>
      </c>
      <c r="AJ186">
        <v>1</v>
      </c>
      <c r="AK186">
        <v>7</v>
      </c>
      <c r="AL186">
        <v>4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86</v>
      </c>
      <c r="AS186">
        <v>10</v>
      </c>
      <c r="AT186">
        <v>39</v>
      </c>
      <c r="AU186">
        <v>-1</v>
      </c>
      <c r="AV186">
        <v>-1</v>
      </c>
      <c r="AW186">
        <v>150</v>
      </c>
      <c r="AX186">
        <v>3</v>
      </c>
      <c r="AY186">
        <v>2</v>
      </c>
      <c r="AZ186">
        <v>16</v>
      </c>
      <c r="BA186">
        <v>3</v>
      </c>
      <c r="BB186">
        <v>0</v>
      </c>
      <c r="BC186">
        <v>0</v>
      </c>
      <c r="BD186">
        <v>1</v>
      </c>
      <c r="BE186">
        <v>1</v>
      </c>
      <c r="BF186">
        <v>55</v>
      </c>
      <c r="BG186">
        <v>15</v>
      </c>
      <c r="BI186">
        <f t="shared" si="10"/>
        <v>187</v>
      </c>
      <c r="BJ186">
        <f t="shared" si="11"/>
        <v>187</v>
      </c>
    </row>
    <row r="187" spans="2:62">
      <c r="B187">
        <v>188</v>
      </c>
      <c r="C187">
        <v>188</v>
      </c>
      <c r="D187" t="s">
        <v>458</v>
      </c>
      <c r="E187" t="s">
        <v>270</v>
      </c>
      <c r="F187">
        <v>6</v>
      </c>
      <c r="G187">
        <v>273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59</v>
      </c>
      <c r="N187">
        <v>72</v>
      </c>
      <c r="O187">
        <v>66</v>
      </c>
      <c r="P187">
        <v>46</v>
      </c>
      <c r="Q187">
        <v>77</v>
      </c>
      <c r="R187">
        <v>32</v>
      </c>
      <c r="S187">
        <v>82</v>
      </c>
      <c r="T187">
        <v>32</v>
      </c>
      <c r="U187">
        <v>82</v>
      </c>
      <c r="V187">
        <v>48</v>
      </c>
      <c r="W187">
        <v>79</v>
      </c>
      <c r="X187">
        <v>0</v>
      </c>
      <c r="Y187">
        <v>0</v>
      </c>
      <c r="Z187">
        <f t="shared" si="12"/>
        <v>0</v>
      </c>
      <c r="AA187">
        <v>42</v>
      </c>
      <c r="AB187">
        <v>79</v>
      </c>
      <c r="AC187">
        <f t="shared" si="13"/>
        <v>99</v>
      </c>
      <c r="AD187">
        <v>30</v>
      </c>
      <c r="AE187">
        <v>90</v>
      </c>
      <c r="AF187">
        <f t="shared" si="14"/>
        <v>123</v>
      </c>
      <c r="AG187">
        <v>15</v>
      </c>
      <c r="AH187">
        <v>69</v>
      </c>
      <c r="AI187">
        <v>10</v>
      </c>
      <c r="AJ187">
        <v>2</v>
      </c>
      <c r="AK187">
        <v>7</v>
      </c>
      <c r="AL187">
        <v>4</v>
      </c>
      <c r="AM187">
        <v>2</v>
      </c>
      <c r="AN187">
        <v>2</v>
      </c>
      <c r="AO187">
        <v>9</v>
      </c>
      <c r="AP187">
        <v>5</v>
      </c>
      <c r="AQ187">
        <v>0</v>
      </c>
      <c r="AR187">
        <v>50</v>
      </c>
      <c r="AS187">
        <v>30</v>
      </c>
      <c r="AT187">
        <v>79</v>
      </c>
      <c r="AU187">
        <v>-1</v>
      </c>
      <c r="AV187">
        <v>-1</v>
      </c>
      <c r="AW187">
        <v>90</v>
      </c>
      <c r="AX187">
        <v>5</v>
      </c>
      <c r="AY187">
        <v>8</v>
      </c>
      <c r="AZ187">
        <v>18</v>
      </c>
      <c r="BA187">
        <v>5</v>
      </c>
      <c r="BB187">
        <v>3</v>
      </c>
      <c r="BC187">
        <v>1</v>
      </c>
      <c r="BD187">
        <v>3</v>
      </c>
      <c r="BE187">
        <v>2</v>
      </c>
      <c r="BF187">
        <v>50</v>
      </c>
      <c r="BG187">
        <v>65</v>
      </c>
      <c r="BI187">
        <f t="shared" si="10"/>
        <v>188</v>
      </c>
      <c r="BJ187">
        <f t="shared" si="11"/>
        <v>188</v>
      </c>
    </row>
    <row r="188" spans="2:62">
      <c r="B188">
        <v>189</v>
      </c>
      <c r="C188">
        <v>189</v>
      </c>
      <c r="D188" t="s">
        <v>459</v>
      </c>
      <c r="E188" t="s">
        <v>272</v>
      </c>
      <c r="F188">
        <v>6</v>
      </c>
      <c r="G188">
        <v>274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58</v>
      </c>
      <c r="N188">
        <v>72</v>
      </c>
      <c r="O188">
        <v>65</v>
      </c>
      <c r="P188">
        <v>46</v>
      </c>
      <c r="Q188">
        <v>77</v>
      </c>
      <c r="R188">
        <v>33</v>
      </c>
      <c r="S188">
        <v>83</v>
      </c>
      <c r="T188">
        <v>33</v>
      </c>
      <c r="U188">
        <v>83</v>
      </c>
      <c r="V188">
        <v>48</v>
      </c>
      <c r="W188">
        <v>79</v>
      </c>
      <c r="X188">
        <v>0</v>
      </c>
      <c r="Y188">
        <v>0</v>
      </c>
      <c r="Z188">
        <f t="shared" si="12"/>
        <v>0</v>
      </c>
      <c r="AA188">
        <v>42</v>
      </c>
      <c r="AB188">
        <v>79</v>
      </c>
      <c r="AC188">
        <f t="shared" si="13"/>
        <v>99</v>
      </c>
      <c r="AD188">
        <v>30</v>
      </c>
      <c r="AE188">
        <v>90</v>
      </c>
      <c r="AF188">
        <f t="shared" si="14"/>
        <v>123</v>
      </c>
      <c r="AG188">
        <v>14</v>
      </c>
      <c r="AH188">
        <v>67</v>
      </c>
      <c r="AI188">
        <v>10</v>
      </c>
      <c r="AJ188">
        <v>2</v>
      </c>
      <c r="AK188">
        <v>7</v>
      </c>
      <c r="AL188">
        <v>4</v>
      </c>
      <c r="AM188">
        <v>2</v>
      </c>
      <c r="AN188">
        <v>2</v>
      </c>
      <c r="AO188">
        <v>9</v>
      </c>
      <c r="AP188">
        <v>5</v>
      </c>
      <c r="AQ188">
        <v>0</v>
      </c>
      <c r="AR188">
        <v>50</v>
      </c>
      <c r="AS188">
        <v>30</v>
      </c>
      <c r="AT188">
        <v>79</v>
      </c>
      <c r="AU188">
        <v>-1</v>
      </c>
      <c r="AV188">
        <v>-1</v>
      </c>
      <c r="AW188">
        <v>90</v>
      </c>
      <c r="AX188">
        <v>5</v>
      </c>
      <c r="AY188">
        <v>8</v>
      </c>
      <c r="AZ188">
        <v>18</v>
      </c>
      <c r="BA188">
        <v>5</v>
      </c>
      <c r="BB188">
        <v>3</v>
      </c>
      <c r="BC188">
        <v>1</v>
      </c>
      <c r="BD188">
        <v>3</v>
      </c>
      <c r="BE188">
        <v>2</v>
      </c>
      <c r="BF188">
        <v>50</v>
      </c>
      <c r="BG188">
        <v>65</v>
      </c>
      <c r="BI188">
        <f t="shared" si="10"/>
        <v>189</v>
      </c>
      <c r="BJ188">
        <f t="shared" si="11"/>
        <v>189</v>
      </c>
    </row>
    <row r="189" spans="2:62">
      <c r="B189">
        <v>190</v>
      </c>
      <c r="C189">
        <v>118</v>
      </c>
      <c r="D189" t="s">
        <v>460</v>
      </c>
      <c r="E189" t="s">
        <v>461</v>
      </c>
      <c r="F189">
        <v>2</v>
      </c>
      <c r="G189">
        <v>0</v>
      </c>
      <c r="H189">
        <v>300</v>
      </c>
      <c r="I189">
        <v>20</v>
      </c>
      <c r="J189">
        <v>100</v>
      </c>
      <c r="K189">
        <v>100</v>
      </c>
      <c r="L189">
        <v>0</v>
      </c>
      <c r="M189">
        <v>16</v>
      </c>
      <c r="N189">
        <v>34</v>
      </c>
      <c r="O189">
        <v>20</v>
      </c>
      <c r="P189">
        <v>10</v>
      </c>
      <c r="Q189">
        <v>29</v>
      </c>
      <c r="R189">
        <v>24</v>
      </c>
      <c r="S189">
        <v>69</v>
      </c>
      <c r="T189">
        <v>9</v>
      </c>
      <c r="U189">
        <v>39</v>
      </c>
      <c r="V189">
        <v>6</v>
      </c>
      <c r="W189">
        <v>19</v>
      </c>
      <c r="X189">
        <v>24</v>
      </c>
      <c r="Y189">
        <v>49</v>
      </c>
      <c r="Z189">
        <f t="shared" si="12"/>
        <v>63</v>
      </c>
      <c r="AA189">
        <v>45</v>
      </c>
      <c r="AB189">
        <v>79</v>
      </c>
      <c r="AC189">
        <f t="shared" si="13"/>
        <v>98</v>
      </c>
      <c r="AD189">
        <v>6</v>
      </c>
      <c r="AE189">
        <v>19</v>
      </c>
      <c r="AF189">
        <f t="shared" si="14"/>
        <v>26</v>
      </c>
      <c r="AG189">
        <v>10</v>
      </c>
      <c r="AH189">
        <v>49</v>
      </c>
      <c r="AI189">
        <v>10</v>
      </c>
      <c r="AJ189">
        <v>1</v>
      </c>
      <c r="AK189">
        <v>4</v>
      </c>
      <c r="AL189">
        <v>2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2</v>
      </c>
      <c r="AS189">
        <v>39</v>
      </c>
      <c r="AT189">
        <v>-1</v>
      </c>
      <c r="AU189">
        <v>-1</v>
      </c>
      <c r="AV189">
        <v>-1</v>
      </c>
      <c r="AW189">
        <v>24</v>
      </c>
      <c r="AX189">
        <v>1</v>
      </c>
      <c r="AY189">
        <v>1</v>
      </c>
      <c r="AZ189">
        <v>6</v>
      </c>
      <c r="BA189">
        <v>0</v>
      </c>
      <c r="BB189">
        <v>0</v>
      </c>
      <c r="BC189">
        <v>1</v>
      </c>
      <c r="BD189">
        <v>0</v>
      </c>
      <c r="BE189">
        <v>1</v>
      </c>
      <c r="BF189">
        <v>15</v>
      </c>
      <c r="BG189">
        <v>20</v>
      </c>
      <c r="BI189">
        <f t="shared" si="10"/>
        <v>190</v>
      </c>
      <c r="BJ189">
        <f t="shared" si="11"/>
        <v>118</v>
      </c>
    </row>
    <row r="190" spans="2:62">
      <c r="B190">
        <v>191</v>
      </c>
      <c r="C190">
        <v>123</v>
      </c>
      <c r="D190" t="s">
        <v>462</v>
      </c>
      <c r="E190" t="s">
        <v>463</v>
      </c>
      <c r="F190">
        <v>13</v>
      </c>
      <c r="G190">
        <v>0</v>
      </c>
      <c r="H190">
        <v>401</v>
      </c>
      <c r="I190">
        <v>50</v>
      </c>
      <c r="J190">
        <v>140</v>
      </c>
      <c r="K190">
        <v>200</v>
      </c>
      <c r="L190">
        <v>0</v>
      </c>
      <c r="M190">
        <v>14</v>
      </c>
      <c r="N190">
        <v>19</v>
      </c>
      <c r="O190">
        <v>18</v>
      </c>
      <c r="P190">
        <v>2</v>
      </c>
      <c r="Q190">
        <v>9</v>
      </c>
      <c r="R190">
        <v>36</v>
      </c>
      <c r="S190">
        <v>79</v>
      </c>
      <c r="T190">
        <v>0</v>
      </c>
      <c r="U190">
        <v>0</v>
      </c>
      <c r="V190">
        <v>4</v>
      </c>
      <c r="W190">
        <v>18</v>
      </c>
      <c r="X190">
        <v>0</v>
      </c>
      <c r="Y190">
        <v>0</v>
      </c>
      <c r="Z190">
        <f t="shared" si="12"/>
        <v>0</v>
      </c>
      <c r="AA190">
        <v>12</v>
      </c>
      <c r="AB190">
        <v>36</v>
      </c>
      <c r="AC190">
        <f t="shared" si="13"/>
        <v>49</v>
      </c>
      <c r="AD190">
        <v>10</v>
      </c>
      <c r="AE190">
        <v>39</v>
      </c>
      <c r="AF190">
        <f t="shared" si="14"/>
        <v>55</v>
      </c>
      <c r="AG190">
        <v>12</v>
      </c>
      <c r="AH190">
        <v>49</v>
      </c>
      <c r="AI190">
        <v>5</v>
      </c>
      <c r="AJ190">
        <v>1</v>
      </c>
      <c r="AK190">
        <v>4</v>
      </c>
      <c r="AL190">
        <v>1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-1</v>
      </c>
      <c r="AS190">
        <v>-1</v>
      </c>
      <c r="AT190">
        <v>-1</v>
      </c>
      <c r="AU190">
        <v>-1</v>
      </c>
      <c r="AV190">
        <v>-1</v>
      </c>
      <c r="AW190">
        <v>22</v>
      </c>
      <c r="AX190">
        <v>1</v>
      </c>
      <c r="AY190">
        <v>2</v>
      </c>
      <c r="AZ190">
        <v>2</v>
      </c>
      <c r="BA190">
        <v>1</v>
      </c>
      <c r="BB190">
        <v>0</v>
      </c>
      <c r="BC190">
        <v>2</v>
      </c>
      <c r="BD190">
        <v>0</v>
      </c>
      <c r="BE190">
        <v>0</v>
      </c>
      <c r="BF190">
        <v>10</v>
      </c>
      <c r="BG190">
        <v>20</v>
      </c>
      <c r="BI190">
        <f t="shared" si="10"/>
        <v>191</v>
      </c>
      <c r="BJ190">
        <f t="shared" si="11"/>
        <v>123</v>
      </c>
    </row>
    <row r="191" spans="2:62">
      <c r="B191">
        <v>192</v>
      </c>
      <c r="C191">
        <v>192</v>
      </c>
      <c r="D191" t="s">
        <v>464</v>
      </c>
      <c r="E191" t="s">
        <v>254</v>
      </c>
      <c r="F191">
        <v>5</v>
      </c>
      <c r="G191">
        <v>266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56</v>
      </c>
      <c r="N191">
        <v>71</v>
      </c>
      <c r="O191">
        <v>63</v>
      </c>
      <c r="P191">
        <v>50</v>
      </c>
      <c r="Q191">
        <v>80</v>
      </c>
      <c r="R191">
        <v>34</v>
      </c>
      <c r="S191">
        <v>84</v>
      </c>
      <c r="T191">
        <v>33</v>
      </c>
      <c r="U191">
        <v>83</v>
      </c>
      <c r="V191">
        <v>48</v>
      </c>
      <c r="W191">
        <v>78</v>
      </c>
      <c r="X191">
        <v>0</v>
      </c>
      <c r="Y191">
        <v>0</v>
      </c>
      <c r="Z191">
        <f t="shared" si="12"/>
        <v>0</v>
      </c>
      <c r="AA191">
        <v>44</v>
      </c>
      <c r="AB191">
        <v>83</v>
      </c>
      <c r="AC191">
        <f t="shared" si="13"/>
        <v>105</v>
      </c>
      <c r="AD191">
        <v>20</v>
      </c>
      <c r="AE191">
        <v>60</v>
      </c>
      <c r="AF191">
        <f t="shared" si="14"/>
        <v>82</v>
      </c>
      <c r="AG191">
        <v>18</v>
      </c>
      <c r="AH191">
        <v>70</v>
      </c>
      <c r="AI191">
        <v>10</v>
      </c>
      <c r="AJ191">
        <v>2</v>
      </c>
      <c r="AK191">
        <v>6</v>
      </c>
      <c r="AL191">
        <v>4</v>
      </c>
      <c r="AM191">
        <v>2</v>
      </c>
      <c r="AN191">
        <v>2</v>
      </c>
      <c r="AO191">
        <v>4</v>
      </c>
      <c r="AP191">
        <v>4</v>
      </c>
      <c r="AQ191">
        <v>0</v>
      </c>
      <c r="AR191">
        <v>90</v>
      </c>
      <c r="AS191">
        <v>90</v>
      </c>
      <c r="AT191">
        <v>15</v>
      </c>
      <c r="AU191">
        <v>-1</v>
      </c>
      <c r="AV191">
        <v>-1</v>
      </c>
      <c r="AW191">
        <v>80</v>
      </c>
      <c r="AX191">
        <v>4</v>
      </c>
      <c r="AY191">
        <v>7</v>
      </c>
      <c r="AZ191">
        <v>20</v>
      </c>
      <c r="BA191">
        <v>2</v>
      </c>
      <c r="BB191">
        <v>3</v>
      </c>
      <c r="BC191">
        <v>1</v>
      </c>
      <c r="BD191">
        <v>2</v>
      </c>
      <c r="BE191">
        <v>2</v>
      </c>
      <c r="BF191">
        <v>45</v>
      </c>
      <c r="BG191">
        <v>75</v>
      </c>
      <c r="BI191">
        <f t="shared" si="10"/>
        <v>192</v>
      </c>
      <c r="BJ191">
        <f t="shared" si="11"/>
        <v>192</v>
      </c>
    </row>
    <row r="192" spans="2:62">
      <c r="B192">
        <v>193</v>
      </c>
      <c r="C192">
        <v>193</v>
      </c>
      <c r="D192" t="s">
        <v>465</v>
      </c>
      <c r="E192" t="s">
        <v>256</v>
      </c>
      <c r="F192">
        <v>5</v>
      </c>
      <c r="G192">
        <v>267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56</v>
      </c>
      <c r="N192">
        <v>71</v>
      </c>
      <c r="O192">
        <v>63</v>
      </c>
      <c r="P192">
        <v>53</v>
      </c>
      <c r="Q192">
        <v>82</v>
      </c>
      <c r="R192">
        <v>34</v>
      </c>
      <c r="S192">
        <v>84</v>
      </c>
      <c r="T192">
        <v>26</v>
      </c>
      <c r="U192">
        <v>74</v>
      </c>
      <c r="V192">
        <v>47</v>
      </c>
      <c r="W192">
        <v>79</v>
      </c>
      <c r="X192">
        <v>0</v>
      </c>
      <c r="Y192">
        <v>0</v>
      </c>
      <c r="Z192">
        <f t="shared" si="12"/>
        <v>0</v>
      </c>
      <c r="AA192">
        <v>44</v>
      </c>
      <c r="AB192">
        <v>83</v>
      </c>
      <c r="AC192">
        <f t="shared" si="13"/>
        <v>105</v>
      </c>
      <c r="AD192">
        <v>17</v>
      </c>
      <c r="AE192">
        <v>57</v>
      </c>
      <c r="AF192">
        <f t="shared" si="14"/>
        <v>79</v>
      </c>
      <c r="AG192">
        <v>20</v>
      </c>
      <c r="AH192">
        <v>72</v>
      </c>
      <c r="AI192">
        <v>10</v>
      </c>
      <c r="AJ192">
        <v>2</v>
      </c>
      <c r="AK192">
        <v>6</v>
      </c>
      <c r="AL192">
        <v>4</v>
      </c>
      <c r="AM192">
        <v>2</v>
      </c>
      <c r="AN192">
        <v>2</v>
      </c>
      <c r="AO192">
        <v>4</v>
      </c>
      <c r="AP192">
        <v>4</v>
      </c>
      <c r="AQ192">
        <v>0</v>
      </c>
      <c r="AR192">
        <v>90</v>
      </c>
      <c r="AS192">
        <v>90</v>
      </c>
      <c r="AT192">
        <v>90</v>
      </c>
      <c r="AU192">
        <v>-1</v>
      </c>
      <c r="AV192">
        <v>-1</v>
      </c>
      <c r="AW192">
        <v>80</v>
      </c>
      <c r="AX192">
        <v>4</v>
      </c>
      <c r="AY192">
        <v>7</v>
      </c>
      <c r="AZ192">
        <v>20</v>
      </c>
      <c r="BA192">
        <v>2</v>
      </c>
      <c r="BB192">
        <v>3</v>
      </c>
      <c r="BC192">
        <v>1</v>
      </c>
      <c r="BD192">
        <v>2</v>
      </c>
      <c r="BE192">
        <v>2</v>
      </c>
      <c r="BF192">
        <v>45</v>
      </c>
      <c r="BG192">
        <v>75</v>
      </c>
      <c r="BI192">
        <f t="shared" si="10"/>
        <v>193</v>
      </c>
      <c r="BJ192">
        <f t="shared" si="11"/>
        <v>193</v>
      </c>
    </row>
    <row r="193" spans="2:62">
      <c r="B193">
        <v>194</v>
      </c>
      <c r="C193">
        <v>194</v>
      </c>
      <c r="D193" t="s">
        <v>466</v>
      </c>
      <c r="E193" t="s">
        <v>258</v>
      </c>
      <c r="F193">
        <v>5</v>
      </c>
      <c r="G193">
        <v>268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57</v>
      </c>
      <c r="N193">
        <v>71</v>
      </c>
      <c r="O193">
        <v>64</v>
      </c>
      <c r="P193">
        <v>52</v>
      </c>
      <c r="Q193">
        <v>84</v>
      </c>
      <c r="R193">
        <v>34</v>
      </c>
      <c r="S193">
        <v>84</v>
      </c>
      <c r="T193">
        <v>24</v>
      </c>
      <c r="U193">
        <v>72</v>
      </c>
      <c r="V193">
        <v>47</v>
      </c>
      <c r="W193">
        <v>77</v>
      </c>
      <c r="X193">
        <v>0</v>
      </c>
      <c r="Y193">
        <v>0</v>
      </c>
      <c r="Z193">
        <f t="shared" si="12"/>
        <v>0</v>
      </c>
      <c r="AA193">
        <v>45</v>
      </c>
      <c r="AB193">
        <v>84</v>
      </c>
      <c r="AC193">
        <f t="shared" si="13"/>
        <v>106</v>
      </c>
      <c r="AD193">
        <v>18</v>
      </c>
      <c r="AE193">
        <v>58</v>
      </c>
      <c r="AF193">
        <f t="shared" si="14"/>
        <v>80</v>
      </c>
      <c r="AG193">
        <v>19</v>
      </c>
      <c r="AH193">
        <v>70</v>
      </c>
      <c r="AI193">
        <v>10</v>
      </c>
      <c r="AJ193">
        <v>2</v>
      </c>
      <c r="AK193">
        <v>5</v>
      </c>
      <c r="AL193">
        <v>4</v>
      </c>
      <c r="AM193">
        <v>2</v>
      </c>
      <c r="AN193">
        <v>2</v>
      </c>
      <c r="AO193">
        <v>4</v>
      </c>
      <c r="AP193">
        <v>4</v>
      </c>
      <c r="AQ193">
        <v>0</v>
      </c>
      <c r="AR193">
        <v>90</v>
      </c>
      <c r="AS193">
        <v>90</v>
      </c>
      <c r="AT193">
        <v>28</v>
      </c>
      <c r="AU193">
        <v>-1</v>
      </c>
      <c r="AV193">
        <v>-1</v>
      </c>
      <c r="AW193">
        <v>80</v>
      </c>
      <c r="AX193">
        <v>4</v>
      </c>
      <c r="AY193">
        <v>7</v>
      </c>
      <c r="AZ193">
        <v>20</v>
      </c>
      <c r="BA193">
        <v>2</v>
      </c>
      <c r="BB193">
        <v>3</v>
      </c>
      <c r="BC193">
        <v>1</v>
      </c>
      <c r="BD193">
        <v>2</v>
      </c>
      <c r="BE193">
        <v>2</v>
      </c>
      <c r="BF193">
        <v>45</v>
      </c>
      <c r="BG193">
        <v>75</v>
      </c>
      <c r="BI193">
        <f t="shared" si="10"/>
        <v>194</v>
      </c>
      <c r="BJ193">
        <f t="shared" si="11"/>
        <v>194</v>
      </c>
    </row>
    <row r="194" spans="2:62">
      <c r="B194">
        <v>195</v>
      </c>
      <c r="C194">
        <v>195</v>
      </c>
      <c r="D194" t="s">
        <v>467</v>
      </c>
      <c r="E194" t="s">
        <v>156</v>
      </c>
      <c r="F194">
        <v>2</v>
      </c>
      <c r="G194">
        <v>207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32</v>
      </c>
      <c r="N194">
        <v>54</v>
      </c>
      <c r="O194">
        <v>37</v>
      </c>
      <c r="P194">
        <v>17</v>
      </c>
      <c r="Q194">
        <v>72</v>
      </c>
      <c r="R194">
        <v>30</v>
      </c>
      <c r="S194">
        <v>87</v>
      </c>
      <c r="T194">
        <v>16</v>
      </c>
      <c r="U194">
        <v>52</v>
      </c>
      <c r="V194">
        <v>15</v>
      </c>
      <c r="W194">
        <v>54</v>
      </c>
      <c r="X194">
        <v>25</v>
      </c>
      <c r="Y194">
        <v>63</v>
      </c>
      <c r="Z194">
        <f t="shared" si="12"/>
        <v>84</v>
      </c>
      <c r="AA194">
        <v>50</v>
      </c>
      <c r="AB194">
        <v>90</v>
      </c>
      <c r="AC194">
        <f t="shared" si="13"/>
        <v>112</v>
      </c>
      <c r="AD194">
        <v>13</v>
      </c>
      <c r="AE194">
        <v>49</v>
      </c>
      <c r="AF194">
        <f t="shared" si="14"/>
        <v>69</v>
      </c>
      <c r="AG194">
        <v>40</v>
      </c>
      <c r="AH194">
        <v>77</v>
      </c>
      <c r="AI194">
        <v>10</v>
      </c>
      <c r="AJ194">
        <v>1</v>
      </c>
      <c r="AK194">
        <v>6</v>
      </c>
      <c r="AL194">
        <v>3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63</v>
      </c>
      <c r="AS194">
        <v>101</v>
      </c>
      <c r="AT194">
        <v>74</v>
      </c>
      <c r="AU194">
        <v>-1</v>
      </c>
      <c r="AV194">
        <v>-1</v>
      </c>
      <c r="AW194">
        <v>20</v>
      </c>
      <c r="AX194">
        <v>1</v>
      </c>
      <c r="AY194">
        <v>2</v>
      </c>
      <c r="AZ194">
        <v>10</v>
      </c>
      <c r="BA194">
        <v>0</v>
      </c>
      <c r="BB194">
        <v>2</v>
      </c>
      <c r="BC194">
        <v>2</v>
      </c>
      <c r="BD194">
        <v>1</v>
      </c>
      <c r="BE194">
        <v>1</v>
      </c>
      <c r="BF194">
        <v>15</v>
      </c>
      <c r="BG194">
        <v>20</v>
      </c>
      <c r="BI194">
        <f t="shared" si="10"/>
        <v>195</v>
      </c>
      <c r="BJ194">
        <f t="shared" si="11"/>
        <v>195</v>
      </c>
    </row>
    <row r="195" spans="2:62">
      <c r="B195">
        <v>196</v>
      </c>
      <c r="C195">
        <v>196</v>
      </c>
      <c r="D195" t="s">
        <v>468</v>
      </c>
      <c r="E195" t="s">
        <v>307</v>
      </c>
      <c r="F195">
        <v>11</v>
      </c>
      <c r="G195">
        <v>280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67</v>
      </c>
      <c r="N195">
        <v>89</v>
      </c>
      <c r="O195">
        <v>74</v>
      </c>
      <c r="P195">
        <v>0</v>
      </c>
      <c r="Q195">
        <v>64</v>
      </c>
      <c r="R195">
        <v>0</v>
      </c>
      <c r="S195">
        <v>0</v>
      </c>
      <c r="T195">
        <v>33</v>
      </c>
      <c r="U195">
        <v>82</v>
      </c>
      <c r="V195">
        <v>37</v>
      </c>
      <c r="W195">
        <v>76</v>
      </c>
      <c r="X195">
        <v>0</v>
      </c>
      <c r="Y195">
        <v>0</v>
      </c>
      <c r="Z195">
        <f t="shared" si="12"/>
        <v>0</v>
      </c>
      <c r="AA195">
        <v>40</v>
      </c>
      <c r="AB195">
        <v>82</v>
      </c>
      <c r="AC195">
        <f t="shared" si="13"/>
        <v>105</v>
      </c>
      <c r="AD195">
        <v>52</v>
      </c>
      <c r="AE195">
        <v>89</v>
      </c>
      <c r="AF195">
        <f t="shared" si="14"/>
        <v>109</v>
      </c>
      <c r="AG195">
        <v>50</v>
      </c>
      <c r="AH195">
        <v>92</v>
      </c>
      <c r="AI195">
        <v>10</v>
      </c>
      <c r="AJ195">
        <v>1</v>
      </c>
      <c r="AK195">
        <v>8</v>
      </c>
      <c r="AL195">
        <v>4</v>
      </c>
      <c r="AM195">
        <v>18</v>
      </c>
      <c r="AN195">
        <v>36</v>
      </c>
      <c r="AO195">
        <v>22</v>
      </c>
      <c r="AP195">
        <v>3</v>
      </c>
      <c r="AQ195">
        <v>0</v>
      </c>
      <c r="AR195">
        <v>96</v>
      </c>
      <c r="AS195">
        <v>97</v>
      </c>
      <c r="AT195">
        <v>93</v>
      </c>
      <c r="AU195">
        <v>-1</v>
      </c>
      <c r="AV195">
        <v>-1</v>
      </c>
      <c r="AW195">
        <v>250</v>
      </c>
      <c r="AX195">
        <v>10</v>
      </c>
      <c r="AY195">
        <v>14</v>
      </c>
      <c r="AZ195">
        <v>32</v>
      </c>
      <c r="BA195">
        <v>11</v>
      </c>
      <c r="BB195">
        <v>0</v>
      </c>
      <c r="BC195">
        <v>0</v>
      </c>
      <c r="BD195">
        <v>4</v>
      </c>
      <c r="BE195">
        <v>5</v>
      </c>
      <c r="BF195">
        <v>70</v>
      </c>
      <c r="BG195">
        <v>75</v>
      </c>
      <c r="BI195">
        <f t="shared" si="10"/>
        <v>196</v>
      </c>
      <c r="BJ195">
        <f t="shared" si="11"/>
        <v>196</v>
      </c>
    </row>
    <row r="196" spans="2:62">
      <c r="B196">
        <v>197</v>
      </c>
      <c r="C196">
        <v>197</v>
      </c>
      <c r="D196" t="s">
        <v>469</v>
      </c>
      <c r="E196" t="s">
        <v>305</v>
      </c>
      <c r="F196">
        <v>11</v>
      </c>
      <c r="G196">
        <v>279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67</v>
      </c>
      <c r="N196">
        <v>89</v>
      </c>
      <c r="O196">
        <v>74</v>
      </c>
      <c r="P196">
        <v>0</v>
      </c>
      <c r="Q196">
        <v>57</v>
      </c>
      <c r="R196">
        <v>0</v>
      </c>
      <c r="S196">
        <v>0</v>
      </c>
      <c r="T196">
        <v>34</v>
      </c>
      <c r="U196">
        <v>84</v>
      </c>
      <c r="V196">
        <v>36</v>
      </c>
      <c r="W196">
        <v>75</v>
      </c>
      <c r="X196">
        <v>0</v>
      </c>
      <c r="Y196">
        <v>0</v>
      </c>
      <c r="Z196">
        <f t="shared" si="12"/>
        <v>0</v>
      </c>
      <c r="AA196">
        <v>36</v>
      </c>
      <c r="AB196">
        <v>74</v>
      </c>
      <c r="AC196">
        <f t="shared" si="13"/>
        <v>95</v>
      </c>
      <c r="AD196">
        <v>55</v>
      </c>
      <c r="AE196">
        <v>90</v>
      </c>
      <c r="AF196">
        <f t="shared" si="14"/>
        <v>109</v>
      </c>
      <c r="AG196">
        <v>15</v>
      </c>
      <c r="AH196">
        <v>59</v>
      </c>
      <c r="AI196">
        <v>10</v>
      </c>
      <c r="AJ196">
        <v>1</v>
      </c>
      <c r="AK196">
        <v>8</v>
      </c>
      <c r="AL196">
        <v>4</v>
      </c>
      <c r="AM196">
        <v>18</v>
      </c>
      <c r="AN196">
        <v>35</v>
      </c>
      <c r="AO196">
        <v>20</v>
      </c>
      <c r="AP196">
        <v>6</v>
      </c>
      <c r="AQ196">
        <v>0</v>
      </c>
      <c r="AR196">
        <v>96</v>
      </c>
      <c r="AS196">
        <v>99</v>
      </c>
      <c r="AT196">
        <v>98</v>
      </c>
      <c r="AU196">
        <v>61</v>
      </c>
      <c r="AV196">
        <v>-1</v>
      </c>
      <c r="AW196">
        <v>250</v>
      </c>
      <c r="AX196">
        <v>10</v>
      </c>
      <c r="AY196">
        <v>14</v>
      </c>
      <c r="AZ196">
        <v>32</v>
      </c>
      <c r="BA196">
        <v>11</v>
      </c>
      <c r="BB196">
        <v>0</v>
      </c>
      <c r="BC196">
        <v>0</v>
      </c>
      <c r="BD196">
        <v>4</v>
      </c>
      <c r="BE196">
        <v>5</v>
      </c>
      <c r="BF196">
        <v>70</v>
      </c>
      <c r="BG196">
        <v>75</v>
      </c>
      <c r="BI196">
        <f t="shared" si="10"/>
        <v>197</v>
      </c>
      <c r="BJ196">
        <f t="shared" si="11"/>
        <v>197</v>
      </c>
    </row>
    <row r="197" spans="2:62">
      <c r="B197">
        <v>199</v>
      </c>
      <c r="C197">
        <v>199</v>
      </c>
      <c r="D197" t="s">
        <v>3161</v>
      </c>
      <c r="E197" t="s">
        <v>317</v>
      </c>
      <c r="F197">
        <v>2</v>
      </c>
      <c r="G197">
        <v>249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31</v>
      </c>
      <c r="N197">
        <v>53</v>
      </c>
      <c r="O197">
        <v>36</v>
      </c>
      <c r="P197">
        <v>17</v>
      </c>
      <c r="Q197">
        <v>67</v>
      </c>
      <c r="R197">
        <v>33</v>
      </c>
      <c r="S197">
        <v>90</v>
      </c>
      <c r="T197">
        <v>20</v>
      </c>
      <c r="U197">
        <v>62</v>
      </c>
      <c r="V197">
        <v>14</v>
      </c>
      <c r="W197">
        <v>51</v>
      </c>
      <c r="X197" s="515">
        <v>26</v>
      </c>
      <c r="Y197" s="515">
        <v>64</v>
      </c>
      <c r="Z197" s="515">
        <f t="shared" si="12"/>
        <v>85</v>
      </c>
      <c r="AA197" s="515">
        <v>47</v>
      </c>
      <c r="AB197" s="515">
        <v>90</v>
      </c>
      <c r="AC197" s="515">
        <f t="shared" si="13"/>
        <v>114</v>
      </c>
      <c r="AD197" s="515">
        <v>12</v>
      </c>
      <c r="AE197" s="515">
        <v>54</v>
      </c>
      <c r="AF197">
        <f t="shared" si="14"/>
        <v>77</v>
      </c>
      <c r="AG197">
        <v>17</v>
      </c>
      <c r="AH197">
        <v>69</v>
      </c>
      <c r="AI197">
        <v>10</v>
      </c>
      <c r="AJ197">
        <v>1</v>
      </c>
      <c r="AK197">
        <v>6</v>
      </c>
      <c r="AL197">
        <v>3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63</v>
      </c>
      <c r="AS197">
        <v>15</v>
      </c>
      <c r="AT197">
        <v>68</v>
      </c>
      <c r="AU197">
        <v>-1</v>
      </c>
      <c r="AV197">
        <v>-1</v>
      </c>
      <c r="AW197">
        <v>22</v>
      </c>
      <c r="AX197">
        <v>1</v>
      </c>
      <c r="AY197">
        <v>2</v>
      </c>
      <c r="AZ197">
        <v>10</v>
      </c>
      <c r="BA197">
        <v>0</v>
      </c>
      <c r="BB197">
        <v>2</v>
      </c>
      <c r="BC197">
        <v>2</v>
      </c>
      <c r="BD197">
        <v>1</v>
      </c>
      <c r="BE197">
        <v>1</v>
      </c>
      <c r="BF197">
        <v>15</v>
      </c>
      <c r="BG197">
        <v>20</v>
      </c>
      <c r="BI197">
        <v>199</v>
      </c>
      <c r="BJ197">
        <v>199</v>
      </c>
    </row>
    <row r="198" spans="2:62">
      <c r="B198">
        <v>200</v>
      </c>
      <c r="C198">
        <v>200</v>
      </c>
      <c r="D198" t="s">
        <v>470</v>
      </c>
      <c r="E198" t="s">
        <v>346</v>
      </c>
      <c r="F198">
        <v>3</v>
      </c>
      <c r="G198">
        <v>290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45</v>
      </c>
      <c r="N198">
        <v>61</v>
      </c>
      <c r="O198">
        <v>51</v>
      </c>
      <c r="P198">
        <v>16</v>
      </c>
      <c r="Q198">
        <v>56</v>
      </c>
      <c r="R198">
        <v>34</v>
      </c>
      <c r="S198">
        <v>94</v>
      </c>
      <c r="T198">
        <v>35</v>
      </c>
      <c r="U198">
        <v>78</v>
      </c>
      <c r="V198">
        <v>29</v>
      </c>
      <c r="W198">
        <v>68</v>
      </c>
      <c r="X198">
        <v>48</v>
      </c>
      <c r="Y198">
        <v>82</v>
      </c>
      <c r="Z198">
        <f t="shared" si="12"/>
        <v>101</v>
      </c>
      <c r="AA198">
        <v>45</v>
      </c>
      <c r="AB198">
        <v>83</v>
      </c>
      <c r="AC198">
        <f t="shared" si="13"/>
        <v>104</v>
      </c>
      <c r="AD198">
        <v>16</v>
      </c>
      <c r="AE198">
        <v>60</v>
      </c>
      <c r="AF198">
        <f t="shared" si="14"/>
        <v>84</v>
      </c>
      <c r="AG198">
        <v>20</v>
      </c>
      <c r="AH198">
        <v>74</v>
      </c>
      <c r="AI198">
        <v>10</v>
      </c>
      <c r="AJ198">
        <v>1</v>
      </c>
      <c r="AK198">
        <v>7</v>
      </c>
      <c r="AL198">
        <v>3</v>
      </c>
      <c r="AM198">
        <v>1</v>
      </c>
      <c r="AN198">
        <v>1</v>
      </c>
      <c r="AO198">
        <v>1</v>
      </c>
      <c r="AP198">
        <v>0</v>
      </c>
      <c r="AQ198">
        <v>0</v>
      </c>
      <c r="AR198">
        <v>91</v>
      </c>
      <c r="AS198">
        <v>106</v>
      </c>
      <c r="AT198">
        <v>68</v>
      </c>
      <c r="AU198">
        <v>-1</v>
      </c>
      <c r="AV198">
        <v>-1</v>
      </c>
      <c r="AW198">
        <v>75</v>
      </c>
      <c r="AX198">
        <v>2</v>
      </c>
      <c r="AY198">
        <v>2</v>
      </c>
      <c r="AZ198">
        <v>10</v>
      </c>
      <c r="BA198">
        <v>0</v>
      </c>
      <c r="BB198">
        <v>1</v>
      </c>
      <c r="BC198">
        <v>2</v>
      </c>
      <c r="BD198">
        <v>2</v>
      </c>
      <c r="BE198">
        <v>2</v>
      </c>
      <c r="BF198">
        <v>25</v>
      </c>
      <c r="BG198">
        <v>35</v>
      </c>
      <c r="BI198">
        <f t="shared" ref="BI198:BI261" si="15">B198</f>
        <v>200</v>
      </c>
      <c r="BJ198">
        <f t="shared" ref="BJ198:BJ261" si="16">C198</f>
        <v>200</v>
      </c>
    </row>
    <row r="199" spans="2:62">
      <c r="B199">
        <v>201</v>
      </c>
      <c r="C199">
        <v>1301</v>
      </c>
      <c r="D199" t="s">
        <v>471</v>
      </c>
      <c r="E199" t="s">
        <v>148</v>
      </c>
      <c r="F199">
        <v>2</v>
      </c>
      <c r="G199">
        <v>9</v>
      </c>
      <c r="H199">
        <v>426</v>
      </c>
      <c r="I199">
        <v>70</v>
      </c>
      <c r="J199">
        <v>230</v>
      </c>
      <c r="K199">
        <v>270</v>
      </c>
      <c r="L199">
        <v>0</v>
      </c>
      <c r="M199">
        <v>30</v>
      </c>
      <c r="N199">
        <v>49</v>
      </c>
      <c r="O199">
        <v>35</v>
      </c>
      <c r="P199">
        <v>12</v>
      </c>
      <c r="Q199">
        <v>49</v>
      </c>
      <c r="R199">
        <v>28</v>
      </c>
      <c r="S199">
        <v>79</v>
      </c>
      <c r="T199">
        <v>15</v>
      </c>
      <c r="U199">
        <v>49</v>
      </c>
      <c r="V199">
        <v>13</v>
      </c>
      <c r="W199">
        <v>49</v>
      </c>
      <c r="X199">
        <v>24</v>
      </c>
      <c r="Y199">
        <v>59</v>
      </c>
      <c r="Z199">
        <f t="shared" ref="Z199:Z262" si="17">TRUNC(((Y199-X199)*155/99)+X199)</f>
        <v>78</v>
      </c>
      <c r="AA199">
        <v>45</v>
      </c>
      <c r="AB199">
        <v>89</v>
      </c>
      <c r="AC199">
        <f t="shared" ref="AC199:AC262" si="18">TRUNC(((AB199-AA199)*155/99)+AA199)</f>
        <v>113</v>
      </c>
      <c r="AD199">
        <v>7</v>
      </c>
      <c r="AE199">
        <v>39</v>
      </c>
      <c r="AF199">
        <f t="shared" ref="AF199:AF262" si="19">TRUNC(((AE199-AD199)*155/99)+AD199)</f>
        <v>57</v>
      </c>
      <c r="AG199">
        <v>12</v>
      </c>
      <c r="AH199">
        <v>49</v>
      </c>
      <c r="AI199">
        <v>10</v>
      </c>
      <c r="AJ199">
        <v>1</v>
      </c>
      <c r="AK199">
        <v>4</v>
      </c>
      <c r="AL199">
        <v>3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3</v>
      </c>
      <c r="AS199">
        <v>13</v>
      </c>
      <c r="AT199">
        <v>-1</v>
      </c>
      <c r="AU199">
        <v>-1</v>
      </c>
      <c r="AV199">
        <v>-1</v>
      </c>
      <c r="AW199">
        <v>20</v>
      </c>
      <c r="AX199">
        <v>1</v>
      </c>
      <c r="AY199">
        <v>2</v>
      </c>
      <c r="AZ199">
        <v>10</v>
      </c>
      <c r="BA199">
        <v>0</v>
      </c>
      <c r="BB199">
        <v>1</v>
      </c>
      <c r="BC199">
        <v>1</v>
      </c>
      <c r="BD199">
        <v>1</v>
      </c>
      <c r="BE199">
        <v>1</v>
      </c>
      <c r="BF199">
        <v>15</v>
      </c>
      <c r="BG199">
        <v>20</v>
      </c>
      <c r="BI199">
        <f t="shared" si="15"/>
        <v>201</v>
      </c>
      <c r="BJ199">
        <f t="shared" si="16"/>
        <v>1301</v>
      </c>
    </row>
    <row r="200" spans="2:62">
      <c r="B200">
        <v>202</v>
      </c>
      <c r="C200">
        <v>1302</v>
      </c>
      <c r="D200" t="s">
        <v>472</v>
      </c>
      <c r="E200" t="s">
        <v>150</v>
      </c>
      <c r="F200">
        <v>2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30</v>
      </c>
      <c r="N200">
        <v>49</v>
      </c>
      <c r="O200">
        <v>35</v>
      </c>
      <c r="P200">
        <v>12</v>
      </c>
      <c r="Q200">
        <v>49</v>
      </c>
      <c r="R200">
        <v>28</v>
      </c>
      <c r="S200">
        <v>79</v>
      </c>
      <c r="T200">
        <v>15</v>
      </c>
      <c r="U200">
        <v>49</v>
      </c>
      <c r="V200">
        <v>13</v>
      </c>
      <c r="W200">
        <v>49</v>
      </c>
      <c r="X200">
        <v>24</v>
      </c>
      <c r="Y200">
        <v>59</v>
      </c>
      <c r="Z200">
        <f t="shared" si="17"/>
        <v>78</v>
      </c>
      <c r="AA200">
        <v>45</v>
      </c>
      <c r="AB200">
        <v>89</v>
      </c>
      <c r="AC200">
        <f t="shared" si="18"/>
        <v>113</v>
      </c>
      <c r="AD200">
        <v>7</v>
      </c>
      <c r="AE200">
        <v>39</v>
      </c>
      <c r="AF200">
        <f t="shared" si="19"/>
        <v>57</v>
      </c>
      <c r="AG200">
        <v>12</v>
      </c>
      <c r="AH200">
        <v>49</v>
      </c>
      <c r="AI200">
        <v>10</v>
      </c>
      <c r="AJ200">
        <v>1</v>
      </c>
      <c r="AK200">
        <v>4</v>
      </c>
      <c r="AL200">
        <v>3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3</v>
      </c>
      <c r="AS200">
        <v>13</v>
      </c>
      <c r="AT200">
        <v>-1</v>
      </c>
      <c r="AU200">
        <v>-1</v>
      </c>
      <c r="AV200">
        <v>-1</v>
      </c>
      <c r="AW200">
        <v>20</v>
      </c>
      <c r="AX200">
        <v>1</v>
      </c>
      <c r="AY200">
        <v>2</v>
      </c>
      <c r="AZ200">
        <v>10</v>
      </c>
      <c r="BA200">
        <v>0</v>
      </c>
      <c r="BB200">
        <v>1</v>
      </c>
      <c r="BC200">
        <v>1</v>
      </c>
      <c r="BD200">
        <v>1</v>
      </c>
      <c r="BE200">
        <v>1</v>
      </c>
      <c r="BF200">
        <v>15</v>
      </c>
      <c r="BG200">
        <v>20</v>
      </c>
      <c r="BI200">
        <f t="shared" si="15"/>
        <v>202</v>
      </c>
      <c r="BJ200">
        <f t="shared" si="16"/>
        <v>1302</v>
      </c>
    </row>
    <row r="201" spans="2:62">
      <c r="B201">
        <v>203</v>
      </c>
      <c r="C201">
        <v>1303</v>
      </c>
      <c r="D201" t="s">
        <v>473</v>
      </c>
      <c r="E201" t="s">
        <v>194</v>
      </c>
      <c r="F201">
        <v>2</v>
      </c>
      <c r="G201">
        <v>32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30</v>
      </c>
      <c r="N201">
        <v>49</v>
      </c>
      <c r="O201">
        <v>35</v>
      </c>
      <c r="P201">
        <v>12</v>
      </c>
      <c r="Q201">
        <v>49</v>
      </c>
      <c r="R201">
        <v>28</v>
      </c>
      <c r="S201">
        <v>79</v>
      </c>
      <c r="T201">
        <v>15</v>
      </c>
      <c r="U201">
        <v>49</v>
      </c>
      <c r="V201">
        <v>13</v>
      </c>
      <c r="W201">
        <v>49</v>
      </c>
      <c r="X201">
        <v>24</v>
      </c>
      <c r="Y201">
        <v>59</v>
      </c>
      <c r="Z201">
        <f t="shared" si="17"/>
        <v>78</v>
      </c>
      <c r="AA201">
        <v>45</v>
      </c>
      <c r="AB201">
        <v>89</v>
      </c>
      <c r="AC201">
        <f t="shared" si="18"/>
        <v>113</v>
      </c>
      <c r="AD201">
        <v>7</v>
      </c>
      <c r="AE201">
        <v>39</v>
      </c>
      <c r="AF201">
        <f t="shared" si="19"/>
        <v>57</v>
      </c>
      <c r="AG201">
        <v>12</v>
      </c>
      <c r="AH201">
        <v>49</v>
      </c>
      <c r="AI201">
        <v>10</v>
      </c>
      <c r="AJ201">
        <v>1</v>
      </c>
      <c r="AK201">
        <v>4</v>
      </c>
      <c r="AL201">
        <v>3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3</v>
      </c>
      <c r="AS201">
        <v>13</v>
      </c>
      <c r="AT201">
        <v>-1</v>
      </c>
      <c r="AU201">
        <v>-1</v>
      </c>
      <c r="AV201">
        <v>-1</v>
      </c>
      <c r="AW201">
        <v>20</v>
      </c>
      <c r="AX201">
        <v>1</v>
      </c>
      <c r="AY201">
        <v>2</v>
      </c>
      <c r="AZ201">
        <v>10</v>
      </c>
      <c r="BA201">
        <v>0</v>
      </c>
      <c r="BB201">
        <v>1</v>
      </c>
      <c r="BC201">
        <v>1</v>
      </c>
      <c r="BD201">
        <v>1</v>
      </c>
      <c r="BE201">
        <v>1</v>
      </c>
      <c r="BF201">
        <v>15</v>
      </c>
      <c r="BG201">
        <v>20</v>
      </c>
      <c r="BI201">
        <f t="shared" si="15"/>
        <v>203</v>
      </c>
      <c r="BJ201">
        <f t="shared" si="16"/>
        <v>1303</v>
      </c>
    </row>
    <row r="202" spans="2:62">
      <c r="B202">
        <v>204</v>
      </c>
      <c r="C202">
        <v>1304</v>
      </c>
      <c r="D202" t="s">
        <v>474</v>
      </c>
      <c r="E202" t="s">
        <v>152</v>
      </c>
      <c r="F202">
        <v>2</v>
      </c>
      <c r="G202">
        <v>11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30</v>
      </c>
      <c r="N202">
        <v>49</v>
      </c>
      <c r="O202">
        <v>35</v>
      </c>
      <c r="P202">
        <v>12</v>
      </c>
      <c r="Q202">
        <v>49</v>
      </c>
      <c r="R202">
        <v>28</v>
      </c>
      <c r="S202">
        <v>79</v>
      </c>
      <c r="T202">
        <v>15</v>
      </c>
      <c r="U202">
        <v>49</v>
      </c>
      <c r="V202">
        <v>13</v>
      </c>
      <c r="W202">
        <v>49</v>
      </c>
      <c r="X202">
        <v>24</v>
      </c>
      <c r="Y202">
        <v>59</v>
      </c>
      <c r="Z202">
        <f t="shared" si="17"/>
        <v>78</v>
      </c>
      <c r="AA202">
        <v>45</v>
      </c>
      <c r="AB202">
        <v>89</v>
      </c>
      <c r="AC202">
        <f t="shared" si="18"/>
        <v>113</v>
      </c>
      <c r="AD202">
        <v>7</v>
      </c>
      <c r="AE202">
        <v>39</v>
      </c>
      <c r="AF202">
        <f t="shared" si="19"/>
        <v>57</v>
      </c>
      <c r="AG202">
        <v>12</v>
      </c>
      <c r="AH202">
        <v>49</v>
      </c>
      <c r="AI202">
        <v>10</v>
      </c>
      <c r="AJ202">
        <v>1</v>
      </c>
      <c r="AK202">
        <v>4</v>
      </c>
      <c r="AL202">
        <v>3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3</v>
      </c>
      <c r="AS202">
        <v>13</v>
      </c>
      <c r="AT202">
        <v>-1</v>
      </c>
      <c r="AU202">
        <v>-1</v>
      </c>
      <c r="AV202">
        <v>-1</v>
      </c>
      <c r="AW202">
        <v>20</v>
      </c>
      <c r="AX202">
        <v>1</v>
      </c>
      <c r="AY202">
        <v>2</v>
      </c>
      <c r="AZ202">
        <v>10</v>
      </c>
      <c r="BA202">
        <v>0</v>
      </c>
      <c r="BB202">
        <v>1</v>
      </c>
      <c r="BC202">
        <v>1</v>
      </c>
      <c r="BD202">
        <v>1</v>
      </c>
      <c r="BE202">
        <v>1</v>
      </c>
      <c r="BF202">
        <v>15</v>
      </c>
      <c r="BG202">
        <v>20</v>
      </c>
      <c r="BI202">
        <f t="shared" si="15"/>
        <v>204</v>
      </c>
      <c r="BJ202">
        <f t="shared" si="16"/>
        <v>1304</v>
      </c>
    </row>
    <row r="203" spans="2:62">
      <c r="B203">
        <v>205</v>
      </c>
      <c r="C203">
        <v>1305</v>
      </c>
      <c r="D203" t="s">
        <v>475</v>
      </c>
      <c r="E203" t="s">
        <v>196</v>
      </c>
      <c r="F203">
        <v>2</v>
      </c>
      <c r="G203">
        <v>33</v>
      </c>
      <c r="H203">
        <v>420</v>
      </c>
      <c r="I203">
        <v>70</v>
      </c>
      <c r="J203">
        <v>210</v>
      </c>
      <c r="K203">
        <v>250</v>
      </c>
      <c r="L203">
        <v>0</v>
      </c>
      <c r="M203">
        <v>30</v>
      </c>
      <c r="N203">
        <v>49</v>
      </c>
      <c r="O203">
        <v>35</v>
      </c>
      <c r="P203">
        <v>12</v>
      </c>
      <c r="Q203">
        <v>49</v>
      </c>
      <c r="R203">
        <v>28</v>
      </c>
      <c r="S203">
        <v>79</v>
      </c>
      <c r="T203">
        <v>15</v>
      </c>
      <c r="U203">
        <v>49</v>
      </c>
      <c r="V203">
        <v>13</v>
      </c>
      <c r="W203">
        <v>49</v>
      </c>
      <c r="X203">
        <v>24</v>
      </c>
      <c r="Y203">
        <v>59</v>
      </c>
      <c r="Z203">
        <f t="shared" si="17"/>
        <v>78</v>
      </c>
      <c r="AA203">
        <v>45</v>
      </c>
      <c r="AB203">
        <v>89</v>
      </c>
      <c r="AC203">
        <f t="shared" si="18"/>
        <v>113</v>
      </c>
      <c r="AD203">
        <v>7</v>
      </c>
      <c r="AE203">
        <v>39</v>
      </c>
      <c r="AF203">
        <f t="shared" si="19"/>
        <v>57</v>
      </c>
      <c r="AG203">
        <v>12</v>
      </c>
      <c r="AH203">
        <v>49</v>
      </c>
      <c r="AI203">
        <v>10</v>
      </c>
      <c r="AJ203">
        <v>1</v>
      </c>
      <c r="AK203">
        <v>4</v>
      </c>
      <c r="AL203">
        <v>3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3</v>
      </c>
      <c r="AS203">
        <v>13</v>
      </c>
      <c r="AT203">
        <v>-1</v>
      </c>
      <c r="AU203">
        <v>-1</v>
      </c>
      <c r="AV203">
        <v>-1</v>
      </c>
      <c r="AW203">
        <v>20</v>
      </c>
      <c r="AX203">
        <v>1</v>
      </c>
      <c r="AY203">
        <v>2</v>
      </c>
      <c r="AZ203">
        <v>10</v>
      </c>
      <c r="BA203">
        <v>0</v>
      </c>
      <c r="BB203">
        <v>1</v>
      </c>
      <c r="BC203">
        <v>1</v>
      </c>
      <c r="BD203">
        <v>1</v>
      </c>
      <c r="BE203">
        <v>1</v>
      </c>
      <c r="BF203">
        <v>15</v>
      </c>
      <c r="BG203">
        <v>20</v>
      </c>
      <c r="BI203">
        <f t="shared" si="15"/>
        <v>205</v>
      </c>
      <c r="BJ203">
        <f t="shared" si="16"/>
        <v>1305</v>
      </c>
    </row>
    <row r="204" spans="2:62">
      <c r="B204">
        <v>206</v>
      </c>
      <c r="C204">
        <v>1306</v>
      </c>
      <c r="D204" t="s">
        <v>476</v>
      </c>
      <c r="E204" t="s">
        <v>154</v>
      </c>
      <c r="F204">
        <v>2</v>
      </c>
      <c r="G204">
        <v>12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30</v>
      </c>
      <c r="N204">
        <v>49</v>
      </c>
      <c r="O204">
        <v>35</v>
      </c>
      <c r="P204">
        <v>12</v>
      </c>
      <c r="Q204">
        <v>49</v>
      </c>
      <c r="R204">
        <v>28</v>
      </c>
      <c r="S204">
        <v>79</v>
      </c>
      <c r="T204">
        <v>15</v>
      </c>
      <c r="U204">
        <v>49</v>
      </c>
      <c r="V204">
        <v>13</v>
      </c>
      <c r="W204">
        <v>49</v>
      </c>
      <c r="X204">
        <v>24</v>
      </c>
      <c r="Y204">
        <v>59</v>
      </c>
      <c r="Z204">
        <f t="shared" si="17"/>
        <v>78</v>
      </c>
      <c r="AA204">
        <v>45</v>
      </c>
      <c r="AB204">
        <v>89</v>
      </c>
      <c r="AC204">
        <f t="shared" si="18"/>
        <v>113</v>
      </c>
      <c r="AD204">
        <v>7</v>
      </c>
      <c r="AE204">
        <v>39</v>
      </c>
      <c r="AF204">
        <f t="shared" si="19"/>
        <v>57</v>
      </c>
      <c r="AG204">
        <v>12</v>
      </c>
      <c r="AH204">
        <v>49</v>
      </c>
      <c r="AI204">
        <v>10</v>
      </c>
      <c r="AJ204">
        <v>1</v>
      </c>
      <c r="AK204">
        <v>4</v>
      </c>
      <c r="AL204">
        <v>3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3</v>
      </c>
      <c r="AS204">
        <v>13</v>
      </c>
      <c r="AT204">
        <v>-1</v>
      </c>
      <c r="AU204">
        <v>-1</v>
      </c>
      <c r="AV204">
        <v>-1</v>
      </c>
      <c r="AW204">
        <v>20</v>
      </c>
      <c r="AX204">
        <v>1</v>
      </c>
      <c r="AY204">
        <v>2</v>
      </c>
      <c r="AZ204">
        <v>10</v>
      </c>
      <c r="BA204">
        <v>0</v>
      </c>
      <c r="BB204">
        <v>1</v>
      </c>
      <c r="BC204">
        <v>1</v>
      </c>
      <c r="BD204">
        <v>1</v>
      </c>
      <c r="BE204">
        <v>1</v>
      </c>
      <c r="BF204">
        <v>15</v>
      </c>
      <c r="BG204">
        <v>20</v>
      </c>
      <c r="BI204">
        <f t="shared" si="15"/>
        <v>206</v>
      </c>
      <c r="BJ204">
        <f t="shared" si="16"/>
        <v>1306</v>
      </c>
    </row>
    <row r="205" spans="2:62">
      <c r="B205">
        <v>207</v>
      </c>
      <c r="C205">
        <v>1307</v>
      </c>
      <c r="D205" t="s">
        <v>477</v>
      </c>
      <c r="E205" t="s">
        <v>156</v>
      </c>
      <c r="F205">
        <v>2</v>
      </c>
      <c r="G205">
        <v>13</v>
      </c>
      <c r="H205">
        <v>195</v>
      </c>
      <c r="I205">
        <v>70</v>
      </c>
      <c r="J205">
        <v>200</v>
      </c>
      <c r="K205">
        <v>280</v>
      </c>
      <c r="L205">
        <v>0</v>
      </c>
      <c r="M205">
        <v>30</v>
      </c>
      <c r="N205">
        <v>49</v>
      </c>
      <c r="O205">
        <v>35</v>
      </c>
      <c r="P205">
        <v>12</v>
      </c>
      <c r="Q205">
        <v>49</v>
      </c>
      <c r="R205">
        <v>28</v>
      </c>
      <c r="S205">
        <v>79</v>
      </c>
      <c r="T205">
        <v>15</v>
      </c>
      <c r="U205">
        <v>49</v>
      </c>
      <c r="V205">
        <v>13</v>
      </c>
      <c r="W205">
        <v>49</v>
      </c>
      <c r="X205">
        <v>24</v>
      </c>
      <c r="Y205">
        <v>59</v>
      </c>
      <c r="Z205">
        <f t="shared" si="17"/>
        <v>78</v>
      </c>
      <c r="AA205">
        <v>45</v>
      </c>
      <c r="AB205">
        <v>89</v>
      </c>
      <c r="AC205">
        <f t="shared" si="18"/>
        <v>113</v>
      </c>
      <c r="AD205">
        <v>7</v>
      </c>
      <c r="AE205">
        <v>39</v>
      </c>
      <c r="AF205">
        <f t="shared" si="19"/>
        <v>57</v>
      </c>
      <c r="AG205">
        <v>12</v>
      </c>
      <c r="AH205">
        <v>49</v>
      </c>
      <c r="AI205">
        <v>10</v>
      </c>
      <c r="AJ205">
        <v>1</v>
      </c>
      <c r="AK205">
        <v>4</v>
      </c>
      <c r="AL205">
        <v>3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3</v>
      </c>
      <c r="AS205">
        <v>13</v>
      </c>
      <c r="AT205">
        <v>-1</v>
      </c>
      <c r="AU205">
        <v>-1</v>
      </c>
      <c r="AV205">
        <v>-1</v>
      </c>
      <c r="AW205">
        <v>20</v>
      </c>
      <c r="AX205">
        <v>1</v>
      </c>
      <c r="AY205">
        <v>2</v>
      </c>
      <c r="AZ205">
        <v>10</v>
      </c>
      <c r="BA205">
        <v>0</v>
      </c>
      <c r="BB205">
        <v>1</v>
      </c>
      <c r="BC205">
        <v>1</v>
      </c>
      <c r="BD205">
        <v>1</v>
      </c>
      <c r="BE205">
        <v>1</v>
      </c>
      <c r="BF205">
        <v>15</v>
      </c>
      <c r="BG205">
        <v>20</v>
      </c>
      <c r="BI205">
        <f t="shared" si="15"/>
        <v>207</v>
      </c>
      <c r="BJ205">
        <f t="shared" si="16"/>
        <v>1307</v>
      </c>
    </row>
    <row r="206" spans="2:62">
      <c r="B206">
        <v>208</v>
      </c>
      <c r="C206">
        <v>1308</v>
      </c>
      <c r="D206" t="s">
        <v>478</v>
      </c>
      <c r="E206" t="s">
        <v>158</v>
      </c>
      <c r="F206">
        <v>2</v>
      </c>
      <c r="G206">
        <v>14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30</v>
      </c>
      <c r="N206">
        <v>49</v>
      </c>
      <c r="O206">
        <v>35</v>
      </c>
      <c r="P206">
        <v>12</v>
      </c>
      <c r="Q206">
        <v>49</v>
      </c>
      <c r="R206">
        <v>28</v>
      </c>
      <c r="S206">
        <v>79</v>
      </c>
      <c r="T206">
        <v>15</v>
      </c>
      <c r="U206">
        <v>49</v>
      </c>
      <c r="V206">
        <v>13</v>
      </c>
      <c r="W206">
        <v>49</v>
      </c>
      <c r="X206">
        <v>24</v>
      </c>
      <c r="Y206">
        <v>59</v>
      </c>
      <c r="Z206">
        <f t="shared" si="17"/>
        <v>78</v>
      </c>
      <c r="AA206">
        <v>45</v>
      </c>
      <c r="AB206">
        <v>89</v>
      </c>
      <c r="AC206">
        <f t="shared" si="18"/>
        <v>113</v>
      </c>
      <c r="AD206">
        <v>7</v>
      </c>
      <c r="AE206">
        <v>39</v>
      </c>
      <c r="AF206">
        <f t="shared" si="19"/>
        <v>57</v>
      </c>
      <c r="AG206">
        <v>12</v>
      </c>
      <c r="AH206">
        <v>49</v>
      </c>
      <c r="AI206">
        <v>10</v>
      </c>
      <c r="AJ206">
        <v>1</v>
      </c>
      <c r="AK206">
        <v>4</v>
      </c>
      <c r="AL206">
        <v>3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3</v>
      </c>
      <c r="AS206">
        <v>13</v>
      </c>
      <c r="AT206">
        <v>-1</v>
      </c>
      <c r="AU206">
        <v>-1</v>
      </c>
      <c r="AV206">
        <v>-1</v>
      </c>
      <c r="AW206">
        <v>20</v>
      </c>
      <c r="AX206">
        <v>1</v>
      </c>
      <c r="AY206">
        <v>2</v>
      </c>
      <c r="AZ206">
        <v>10</v>
      </c>
      <c r="BA206">
        <v>0</v>
      </c>
      <c r="BB206">
        <v>1</v>
      </c>
      <c r="BC206">
        <v>1</v>
      </c>
      <c r="BD206">
        <v>1</v>
      </c>
      <c r="BE206">
        <v>1</v>
      </c>
      <c r="BF206">
        <v>15</v>
      </c>
      <c r="BG206">
        <v>20</v>
      </c>
      <c r="BI206">
        <f t="shared" si="15"/>
        <v>208</v>
      </c>
      <c r="BJ206">
        <f t="shared" si="16"/>
        <v>1308</v>
      </c>
    </row>
    <row r="207" spans="2:62">
      <c r="B207">
        <v>209</v>
      </c>
      <c r="C207">
        <v>1309</v>
      </c>
      <c r="D207" t="s">
        <v>479</v>
      </c>
      <c r="E207" t="s">
        <v>283</v>
      </c>
      <c r="F207">
        <v>8</v>
      </c>
      <c r="G207">
        <v>78</v>
      </c>
      <c r="H207">
        <v>149</v>
      </c>
      <c r="I207">
        <v>75</v>
      </c>
      <c r="J207">
        <v>2400</v>
      </c>
      <c r="K207">
        <v>2400</v>
      </c>
      <c r="L207">
        <v>0</v>
      </c>
      <c r="M207">
        <v>75</v>
      </c>
      <c r="N207">
        <v>89</v>
      </c>
      <c r="O207">
        <v>83</v>
      </c>
      <c r="P207">
        <v>72</v>
      </c>
      <c r="Q207">
        <v>94</v>
      </c>
      <c r="R207">
        <v>0</v>
      </c>
      <c r="S207">
        <v>0</v>
      </c>
      <c r="T207">
        <v>28</v>
      </c>
      <c r="U207">
        <v>79</v>
      </c>
      <c r="V207">
        <v>67</v>
      </c>
      <c r="W207">
        <v>89</v>
      </c>
      <c r="X207">
        <v>0</v>
      </c>
      <c r="Y207">
        <v>0</v>
      </c>
      <c r="Z207">
        <f t="shared" si="17"/>
        <v>0</v>
      </c>
      <c r="AA207">
        <v>35</v>
      </c>
      <c r="AB207">
        <v>69</v>
      </c>
      <c r="AC207">
        <f t="shared" si="18"/>
        <v>88</v>
      </c>
      <c r="AD207">
        <v>15</v>
      </c>
      <c r="AE207">
        <v>49</v>
      </c>
      <c r="AF207">
        <f t="shared" si="19"/>
        <v>68</v>
      </c>
      <c r="AG207">
        <v>12</v>
      </c>
      <c r="AH207">
        <v>69</v>
      </c>
      <c r="AI207">
        <v>10</v>
      </c>
      <c r="AJ207">
        <v>3</v>
      </c>
      <c r="AK207">
        <v>6</v>
      </c>
      <c r="AL207">
        <v>4</v>
      </c>
      <c r="AM207">
        <v>3</v>
      </c>
      <c r="AN207">
        <v>3</v>
      </c>
      <c r="AO207">
        <v>3</v>
      </c>
      <c r="AP207">
        <v>3</v>
      </c>
      <c r="AQ207">
        <v>0</v>
      </c>
      <c r="AR207">
        <v>8</v>
      </c>
      <c r="AS207">
        <v>12</v>
      </c>
      <c r="AT207">
        <v>10</v>
      </c>
      <c r="AU207">
        <v>-1</v>
      </c>
      <c r="AV207">
        <v>-1</v>
      </c>
      <c r="AW207">
        <v>240</v>
      </c>
      <c r="AX207">
        <v>10</v>
      </c>
      <c r="AY207">
        <v>14</v>
      </c>
      <c r="AZ207">
        <v>33</v>
      </c>
      <c r="BA207">
        <v>3</v>
      </c>
      <c r="BB207">
        <v>4</v>
      </c>
      <c r="BC207">
        <v>0</v>
      </c>
      <c r="BD207">
        <v>2</v>
      </c>
      <c r="BE207">
        <v>3</v>
      </c>
      <c r="BF207">
        <v>90</v>
      </c>
      <c r="BG207">
        <v>120</v>
      </c>
      <c r="BI207">
        <f t="shared" si="15"/>
        <v>209</v>
      </c>
      <c r="BJ207">
        <f t="shared" si="16"/>
        <v>1309</v>
      </c>
    </row>
    <row r="208" spans="2:62">
      <c r="B208">
        <v>210</v>
      </c>
      <c r="C208">
        <v>1310</v>
      </c>
      <c r="D208" t="s">
        <v>480</v>
      </c>
      <c r="E208" t="s">
        <v>298</v>
      </c>
      <c r="F208">
        <v>8</v>
      </c>
      <c r="G208">
        <v>86</v>
      </c>
      <c r="H208">
        <v>150</v>
      </c>
      <c r="I208">
        <v>75</v>
      </c>
      <c r="J208">
        <v>2400</v>
      </c>
      <c r="K208">
        <v>2400</v>
      </c>
      <c r="L208">
        <v>0</v>
      </c>
      <c r="M208">
        <v>75</v>
      </c>
      <c r="N208">
        <v>89</v>
      </c>
      <c r="O208">
        <v>83</v>
      </c>
      <c r="P208">
        <v>72</v>
      </c>
      <c r="Q208">
        <v>94</v>
      </c>
      <c r="R208">
        <v>0</v>
      </c>
      <c r="S208">
        <v>0</v>
      </c>
      <c r="T208">
        <v>28</v>
      </c>
      <c r="U208">
        <v>79</v>
      </c>
      <c r="V208">
        <v>67</v>
      </c>
      <c r="W208">
        <v>89</v>
      </c>
      <c r="X208">
        <v>0</v>
      </c>
      <c r="Y208">
        <v>0</v>
      </c>
      <c r="Z208">
        <f t="shared" si="17"/>
        <v>0</v>
      </c>
      <c r="AA208">
        <v>35</v>
      </c>
      <c r="AB208">
        <v>69</v>
      </c>
      <c r="AC208">
        <f t="shared" si="18"/>
        <v>88</v>
      </c>
      <c r="AD208">
        <v>15</v>
      </c>
      <c r="AE208">
        <v>49</v>
      </c>
      <c r="AF208">
        <f t="shared" si="19"/>
        <v>68</v>
      </c>
      <c r="AG208">
        <v>12</v>
      </c>
      <c r="AH208">
        <v>69</v>
      </c>
      <c r="AI208">
        <v>10</v>
      </c>
      <c r="AJ208">
        <v>3</v>
      </c>
      <c r="AK208">
        <v>6</v>
      </c>
      <c r="AL208">
        <v>4</v>
      </c>
      <c r="AM208">
        <v>3</v>
      </c>
      <c r="AN208">
        <v>3</v>
      </c>
      <c r="AO208">
        <v>3</v>
      </c>
      <c r="AP208">
        <v>3</v>
      </c>
      <c r="AQ208">
        <v>0</v>
      </c>
      <c r="AR208">
        <v>8</v>
      </c>
      <c r="AS208">
        <v>12</v>
      </c>
      <c r="AT208">
        <v>10</v>
      </c>
      <c r="AU208">
        <v>-1</v>
      </c>
      <c r="AV208">
        <v>-1</v>
      </c>
      <c r="AW208">
        <v>240</v>
      </c>
      <c r="AX208">
        <v>10</v>
      </c>
      <c r="AY208">
        <v>14</v>
      </c>
      <c r="AZ208">
        <v>33</v>
      </c>
      <c r="BA208">
        <v>3</v>
      </c>
      <c r="BB208">
        <v>4</v>
      </c>
      <c r="BC208">
        <v>0</v>
      </c>
      <c r="BD208">
        <v>2</v>
      </c>
      <c r="BE208">
        <v>3</v>
      </c>
      <c r="BF208">
        <v>90</v>
      </c>
      <c r="BG208">
        <v>120</v>
      </c>
      <c r="BI208">
        <f t="shared" si="15"/>
        <v>210</v>
      </c>
      <c r="BJ208">
        <f t="shared" si="16"/>
        <v>1310</v>
      </c>
    </row>
    <row r="209" spans="2:62">
      <c r="B209">
        <v>211</v>
      </c>
      <c r="C209">
        <v>1311</v>
      </c>
      <c r="D209" t="s">
        <v>481</v>
      </c>
      <c r="E209" t="s">
        <v>285</v>
      </c>
      <c r="F209">
        <v>8</v>
      </c>
      <c r="G209">
        <v>79</v>
      </c>
      <c r="H209">
        <v>151</v>
      </c>
      <c r="I209">
        <v>80</v>
      </c>
      <c r="J209">
        <v>2400</v>
      </c>
      <c r="K209">
        <v>2400</v>
      </c>
      <c r="L209">
        <v>0</v>
      </c>
      <c r="M209">
        <v>75</v>
      </c>
      <c r="N209">
        <v>89</v>
      </c>
      <c r="O209">
        <v>83</v>
      </c>
      <c r="P209">
        <v>72</v>
      </c>
      <c r="Q209">
        <v>94</v>
      </c>
      <c r="R209">
        <v>0</v>
      </c>
      <c r="S209">
        <v>0</v>
      </c>
      <c r="T209">
        <v>28</v>
      </c>
      <c r="U209">
        <v>79</v>
      </c>
      <c r="V209">
        <v>67</v>
      </c>
      <c r="W209">
        <v>89</v>
      </c>
      <c r="X209">
        <v>0</v>
      </c>
      <c r="Y209">
        <v>0</v>
      </c>
      <c r="Z209">
        <f t="shared" si="17"/>
        <v>0</v>
      </c>
      <c r="AA209">
        <v>35</v>
      </c>
      <c r="AB209">
        <v>69</v>
      </c>
      <c r="AC209">
        <f t="shared" si="18"/>
        <v>88</v>
      </c>
      <c r="AD209">
        <v>15</v>
      </c>
      <c r="AE209">
        <v>49</v>
      </c>
      <c r="AF209">
        <f t="shared" si="19"/>
        <v>68</v>
      </c>
      <c r="AG209">
        <v>20</v>
      </c>
      <c r="AH209">
        <v>69</v>
      </c>
      <c r="AI209">
        <v>10</v>
      </c>
      <c r="AJ209">
        <v>3</v>
      </c>
      <c r="AK209">
        <v>6</v>
      </c>
      <c r="AL209">
        <v>4</v>
      </c>
      <c r="AM209">
        <v>3</v>
      </c>
      <c r="AN209">
        <v>3</v>
      </c>
      <c r="AO209">
        <v>3</v>
      </c>
      <c r="AP209">
        <v>3</v>
      </c>
      <c r="AQ209">
        <v>0</v>
      </c>
      <c r="AR209">
        <v>8</v>
      </c>
      <c r="AS209">
        <v>12</v>
      </c>
      <c r="AT209">
        <v>10</v>
      </c>
      <c r="AU209">
        <v>-1</v>
      </c>
      <c r="AV209">
        <v>-1</v>
      </c>
      <c r="AW209">
        <v>240</v>
      </c>
      <c r="AX209">
        <v>10</v>
      </c>
      <c r="AY209">
        <v>14</v>
      </c>
      <c r="AZ209">
        <v>33</v>
      </c>
      <c r="BA209">
        <v>3</v>
      </c>
      <c r="BB209">
        <v>4</v>
      </c>
      <c r="BC209">
        <v>0</v>
      </c>
      <c r="BD209">
        <v>2</v>
      </c>
      <c r="BE209">
        <v>3</v>
      </c>
      <c r="BF209">
        <v>90</v>
      </c>
      <c r="BG209">
        <v>120</v>
      </c>
      <c r="BI209">
        <f t="shared" si="15"/>
        <v>211</v>
      </c>
      <c r="BJ209">
        <f t="shared" si="16"/>
        <v>1311</v>
      </c>
    </row>
    <row r="210" spans="2:62">
      <c r="B210">
        <v>212</v>
      </c>
      <c r="C210">
        <v>1312</v>
      </c>
      <c r="D210" t="s">
        <v>482</v>
      </c>
      <c r="E210" t="s">
        <v>296</v>
      </c>
      <c r="F210">
        <v>8</v>
      </c>
      <c r="G210">
        <v>85</v>
      </c>
      <c r="H210">
        <v>152</v>
      </c>
      <c r="I210">
        <v>75</v>
      </c>
      <c r="J210">
        <v>2400</v>
      </c>
      <c r="K210">
        <v>2400</v>
      </c>
      <c r="L210">
        <v>0</v>
      </c>
      <c r="M210">
        <v>75</v>
      </c>
      <c r="N210">
        <v>89</v>
      </c>
      <c r="O210">
        <v>83</v>
      </c>
      <c r="P210">
        <v>72</v>
      </c>
      <c r="Q210">
        <v>94</v>
      </c>
      <c r="R210">
        <v>0</v>
      </c>
      <c r="S210">
        <v>0</v>
      </c>
      <c r="T210">
        <v>28</v>
      </c>
      <c r="U210">
        <v>79</v>
      </c>
      <c r="V210">
        <v>67</v>
      </c>
      <c r="W210">
        <v>89</v>
      </c>
      <c r="X210">
        <v>0</v>
      </c>
      <c r="Y210">
        <v>0</v>
      </c>
      <c r="Z210">
        <f t="shared" si="17"/>
        <v>0</v>
      </c>
      <c r="AA210">
        <v>35</v>
      </c>
      <c r="AB210">
        <v>69</v>
      </c>
      <c r="AC210">
        <f t="shared" si="18"/>
        <v>88</v>
      </c>
      <c r="AD210">
        <v>15</v>
      </c>
      <c r="AE210">
        <v>49</v>
      </c>
      <c r="AF210">
        <f t="shared" si="19"/>
        <v>68</v>
      </c>
      <c r="AG210">
        <v>12</v>
      </c>
      <c r="AH210">
        <v>69</v>
      </c>
      <c r="AI210">
        <v>10</v>
      </c>
      <c r="AJ210">
        <v>3</v>
      </c>
      <c r="AK210">
        <v>6</v>
      </c>
      <c r="AL210">
        <v>4</v>
      </c>
      <c r="AM210">
        <v>3</v>
      </c>
      <c r="AN210">
        <v>3</v>
      </c>
      <c r="AO210">
        <v>3</v>
      </c>
      <c r="AP210">
        <v>3</v>
      </c>
      <c r="AQ210">
        <v>0</v>
      </c>
      <c r="AR210">
        <v>8</v>
      </c>
      <c r="AS210">
        <v>12</v>
      </c>
      <c r="AT210">
        <v>10</v>
      </c>
      <c r="AU210">
        <v>-1</v>
      </c>
      <c r="AV210">
        <v>-1</v>
      </c>
      <c r="AW210">
        <v>240</v>
      </c>
      <c r="AX210">
        <v>10</v>
      </c>
      <c r="AY210">
        <v>14</v>
      </c>
      <c r="AZ210">
        <v>33</v>
      </c>
      <c r="BA210">
        <v>3</v>
      </c>
      <c r="BB210">
        <v>4</v>
      </c>
      <c r="BC210">
        <v>0</v>
      </c>
      <c r="BD210">
        <v>2</v>
      </c>
      <c r="BE210">
        <v>3</v>
      </c>
      <c r="BF210">
        <v>90</v>
      </c>
      <c r="BG210">
        <v>120</v>
      </c>
      <c r="BI210">
        <f t="shared" si="15"/>
        <v>212</v>
      </c>
      <c r="BJ210">
        <f t="shared" si="16"/>
        <v>1312</v>
      </c>
    </row>
    <row r="211" spans="2:62">
      <c r="B211">
        <v>213</v>
      </c>
      <c r="C211">
        <v>1313</v>
      </c>
      <c r="D211" t="s">
        <v>483</v>
      </c>
      <c r="E211" t="s">
        <v>232</v>
      </c>
      <c r="F211">
        <v>3</v>
      </c>
      <c r="G211">
        <v>51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40</v>
      </c>
      <c r="N211">
        <v>54</v>
      </c>
      <c r="O211">
        <v>46</v>
      </c>
      <c r="P211">
        <v>20</v>
      </c>
      <c r="Q211">
        <v>59</v>
      </c>
      <c r="R211">
        <v>24</v>
      </c>
      <c r="S211">
        <v>79</v>
      </c>
      <c r="T211">
        <v>12</v>
      </c>
      <c r="U211">
        <v>49</v>
      </c>
      <c r="V211">
        <v>28</v>
      </c>
      <c r="W211">
        <v>59</v>
      </c>
      <c r="X211">
        <v>24</v>
      </c>
      <c r="Y211">
        <v>69</v>
      </c>
      <c r="Z211">
        <f t="shared" si="17"/>
        <v>94</v>
      </c>
      <c r="AA211">
        <v>42</v>
      </c>
      <c r="AB211">
        <v>79</v>
      </c>
      <c r="AC211">
        <f t="shared" si="18"/>
        <v>99</v>
      </c>
      <c r="AD211">
        <v>10</v>
      </c>
      <c r="AE211">
        <v>49</v>
      </c>
      <c r="AF211">
        <f t="shared" si="19"/>
        <v>71</v>
      </c>
      <c r="AG211">
        <v>12</v>
      </c>
      <c r="AH211">
        <v>59</v>
      </c>
      <c r="AI211">
        <v>10</v>
      </c>
      <c r="AJ211">
        <v>2</v>
      </c>
      <c r="AK211">
        <v>4</v>
      </c>
      <c r="AL211">
        <v>3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4</v>
      </c>
      <c r="AS211">
        <v>10</v>
      </c>
      <c r="AT211">
        <v>15</v>
      </c>
      <c r="AU211">
        <v>-1</v>
      </c>
      <c r="AV211">
        <v>-1</v>
      </c>
      <c r="AW211">
        <v>60</v>
      </c>
      <c r="AX211">
        <v>1</v>
      </c>
      <c r="AY211">
        <v>1</v>
      </c>
      <c r="AZ211">
        <v>8</v>
      </c>
      <c r="BA211">
        <v>0</v>
      </c>
      <c r="BB211">
        <v>1</v>
      </c>
      <c r="BC211">
        <v>1</v>
      </c>
      <c r="BD211">
        <v>1</v>
      </c>
      <c r="BE211">
        <v>2</v>
      </c>
      <c r="BF211">
        <v>25</v>
      </c>
      <c r="BG211">
        <v>25</v>
      </c>
      <c r="BI211">
        <f t="shared" si="15"/>
        <v>213</v>
      </c>
      <c r="BJ211">
        <f t="shared" si="16"/>
        <v>1313</v>
      </c>
    </row>
    <row r="212" spans="2:62">
      <c r="B212">
        <v>214</v>
      </c>
      <c r="C212">
        <v>1314</v>
      </c>
      <c r="D212" t="s">
        <v>484</v>
      </c>
      <c r="E212" t="s">
        <v>234</v>
      </c>
      <c r="F212">
        <v>3</v>
      </c>
      <c r="G212">
        <v>52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40</v>
      </c>
      <c r="N212">
        <v>54</v>
      </c>
      <c r="O212">
        <v>46</v>
      </c>
      <c r="P212">
        <v>20</v>
      </c>
      <c r="Q212">
        <v>59</v>
      </c>
      <c r="R212">
        <v>24</v>
      </c>
      <c r="S212">
        <v>79</v>
      </c>
      <c r="T212">
        <v>12</v>
      </c>
      <c r="U212">
        <v>49</v>
      </c>
      <c r="V212">
        <v>28</v>
      </c>
      <c r="W212">
        <v>59</v>
      </c>
      <c r="X212">
        <v>24</v>
      </c>
      <c r="Y212">
        <v>69</v>
      </c>
      <c r="Z212">
        <f t="shared" si="17"/>
        <v>94</v>
      </c>
      <c r="AA212">
        <v>42</v>
      </c>
      <c r="AB212">
        <v>79</v>
      </c>
      <c r="AC212">
        <f t="shared" si="18"/>
        <v>99</v>
      </c>
      <c r="AD212">
        <v>10</v>
      </c>
      <c r="AE212">
        <v>49</v>
      </c>
      <c r="AF212">
        <f t="shared" si="19"/>
        <v>71</v>
      </c>
      <c r="AG212">
        <v>12</v>
      </c>
      <c r="AH212">
        <v>59</v>
      </c>
      <c r="AI212">
        <v>10</v>
      </c>
      <c r="AJ212">
        <v>2</v>
      </c>
      <c r="AK212">
        <v>4</v>
      </c>
      <c r="AL212">
        <v>3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4</v>
      </c>
      <c r="AS212">
        <v>10</v>
      </c>
      <c r="AT212">
        <v>15</v>
      </c>
      <c r="AU212">
        <v>-1</v>
      </c>
      <c r="AV212">
        <v>-1</v>
      </c>
      <c r="AW212">
        <v>60</v>
      </c>
      <c r="AX212">
        <v>1</v>
      </c>
      <c r="AY212">
        <v>1</v>
      </c>
      <c r="AZ212">
        <v>8</v>
      </c>
      <c r="BA212">
        <v>0</v>
      </c>
      <c r="BB212">
        <v>1</v>
      </c>
      <c r="BC212">
        <v>1</v>
      </c>
      <c r="BD212">
        <v>1</v>
      </c>
      <c r="BE212">
        <v>2</v>
      </c>
      <c r="BF212">
        <v>25</v>
      </c>
      <c r="BG212">
        <v>25</v>
      </c>
      <c r="BI212">
        <f t="shared" si="15"/>
        <v>214</v>
      </c>
      <c r="BJ212">
        <f t="shared" si="16"/>
        <v>1314</v>
      </c>
    </row>
    <row r="213" spans="2:62">
      <c r="B213">
        <v>215</v>
      </c>
      <c r="C213">
        <v>1315</v>
      </c>
      <c r="D213" t="s">
        <v>485</v>
      </c>
      <c r="E213" t="s">
        <v>323</v>
      </c>
      <c r="F213">
        <v>3</v>
      </c>
      <c r="G213">
        <v>99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42</v>
      </c>
      <c r="N213">
        <v>59</v>
      </c>
      <c r="O213">
        <v>48</v>
      </c>
      <c r="P213">
        <v>20</v>
      </c>
      <c r="Q213">
        <v>69</v>
      </c>
      <c r="R213">
        <v>24</v>
      </c>
      <c r="S213">
        <v>89</v>
      </c>
      <c r="T213">
        <v>15</v>
      </c>
      <c r="U213">
        <v>69</v>
      </c>
      <c r="V213">
        <v>29</v>
      </c>
      <c r="W213">
        <v>69</v>
      </c>
      <c r="X213">
        <v>24</v>
      </c>
      <c r="Y213">
        <v>79</v>
      </c>
      <c r="Z213">
        <f t="shared" si="17"/>
        <v>110</v>
      </c>
      <c r="AA213">
        <v>40</v>
      </c>
      <c r="AB213">
        <v>79</v>
      </c>
      <c r="AC213">
        <f t="shared" si="18"/>
        <v>101</v>
      </c>
      <c r="AD213">
        <v>10</v>
      </c>
      <c r="AE213">
        <v>49</v>
      </c>
      <c r="AF213">
        <f t="shared" si="19"/>
        <v>71</v>
      </c>
      <c r="AG213">
        <v>12</v>
      </c>
      <c r="AH213">
        <v>59</v>
      </c>
      <c r="AI213">
        <v>10</v>
      </c>
      <c r="AJ213">
        <v>2</v>
      </c>
      <c r="AK213">
        <v>5</v>
      </c>
      <c r="AL213">
        <v>3</v>
      </c>
      <c r="AM213">
        <v>1</v>
      </c>
      <c r="AN213">
        <v>1</v>
      </c>
      <c r="AO213">
        <v>1</v>
      </c>
      <c r="AP213">
        <v>0</v>
      </c>
      <c r="AQ213">
        <v>0</v>
      </c>
      <c r="AR213">
        <v>4</v>
      </c>
      <c r="AS213">
        <v>15</v>
      </c>
      <c r="AT213">
        <v>25</v>
      </c>
      <c r="AU213">
        <v>-1</v>
      </c>
      <c r="AV213">
        <v>-1</v>
      </c>
      <c r="AW213">
        <v>60</v>
      </c>
      <c r="AX213">
        <v>2</v>
      </c>
      <c r="AY213">
        <v>2</v>
      </c>
      <c r="AZ213">
        <v>10</v>
      </c>
      <c r="BA213">
        <v>0</v>
      </c>
      <c r="BB213">
        <v>2</v>
      </c>
      <c r="BC213">
        <v>1</v>
      </c>
      <c r="BD213">
        <v>1</v>
      </c>
      <c r="BE213">
        <v>2</v>
      </c>
      <c r="BF213">
        <v>25</v>
      </c>
      <c r="BG213">
        <v>30</v>
      </c>
      <c r="BI213">
        <f t="shared" si="15"/>
        <v>215</v>
      </c>
      <c r="BJ213">
        <f t="shared" si="16"/>
        <v>1315</v>
      </c>
    </row>
    <row r="214" spans="2:62">
      <c r="B214">
        <v>216</v>
      </c>
      <c r="C214">
        <v>1316</v>
      </c>
      <c r="D214" t="s">
        <v>486</v>
      </c>
      <c r="E214" t="s">
        <v>325</v>
      </c>
      <c r="F214">
        <v>3</v>
      </c>
      <c r="G214">
        <v>100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42</v>
      </c>
      <c r="N214">
        <v>59</v>
      </c>
      <c r="O214">
        <v>48</v>
      </c>
      <c r="P214">
        <v>20</v>
      </c>
      <c r="Q214">
        <v>59</v>
      </c>
      <c r="R214">
        <v>24</v>
      </c>
      <c r="S214">
        <v>79</v>
      </c>
      <c r="T214">
        <v>15</v>
      </c>
      <c r="U214">
        <v>59</v>
      </c>
      <c r="V214">
        <v>29</v>
      </c>
      <c r="W214">
        <v>59</v>
      </c>
      <c r="X214">
        <v>24</v>
      </c>
      <c r="Y214">
        <v>79</v>
      </c>
      <c r="Z214">
        <f t="shared" si="17"/>
        <v>110</v>
      </c>
      <c r="AA214">
        <v>40</v>
      </c>
      <c r="AB214">
        <v>79</v>
      </c>
      <c r="AC214">
        <f t="shared" si="18"/>
        <v>101</v>
      </c>
      <c r="AD214">
        <v>10</v>
      </c>
      <c r="AE214">
        <v>49</v>
      </c>
      <c r="AF214">
        <f t="shared" si="19"/>
        <v>71</v>
      </c>
      <c r="AG214">
        <v>12</v>
      </c>
      <c r="AH214">
        <v>59</v>
      </c>
      <c r="AI214">
        <v>10</v>
      </c>
      <c r="AJ214">
        <v>2</v>
      </c>
      <c r="AK214">
        <v>4</v>
      </c>
      <c r="AL214">
        <v>3</v>
      </c>
      <c r="AM214">
        <v>1</v>
      </c>
      <c r="AN214">
        <v>1</v>
      </c>
      <c r="AO214">
        <v>1</v>
      </c>
      <c r="AP214">
        <v>0</v>
      </c>
      <c r="AQ214">
        <v>0</v>
      </c>
      <c r="AR214">
        <v>4</v>
      </c>
      <c r="AS214">
        <v>15</v>
      </c>
      <c r="AT214">
        <v>25</v>
      </c>
      <c r="AU214">
        <v>-1</v>
      </c>
      <c r="AV214">
        <v>-1</v>
      </c>
      <c r="AW214">
        <v>60</v>
      </c>
      <c r="AX214">
        <v>2</v>
      </c>
      <c r="AY214">
        <v>2</v>
      </c>
      <c r="AZ214">
        <v>10</v>
      </c>
      <c r="BA214">
        <v>0</v>
      </c>
      <c r="BB214">
        <v>1</v>
      </c>
      <c r="BC214">
        <v>1</v>
      </c>
      <c r="BD214">
        <v>1</v>
      </c>
      <c r="BE214">
        <v>2</v>
      </c>
      <c r="BF214">
        <v>25</v>
      </c>
      <c r="BG214">
        <v>30</v>
      </c>
      <c r="BI214">
        <f t="shared" si="15"/>
        <v>216</v>
      </c>
      <c r="BJ214">
        <f t="shared" si="16"/>
        <v>1316</v>
      </c>
    </row>
    <row r="215" spans="2:62">
      <c r="B215">
        <v>217</v>
      </c>
      <c r="C215">
        <v>1317</v>
      </c>
      <c r="D215" t="s">
        <v>487</v>
      </c>
      <c r="E215" t="s">
        <v>327</v>
      </c>
      <c r="F215">
        <v>3</v>
      </c>
      <c r="G215">
        <v>101</v>
      </c>
      <c r="H215">
        <v>146</v>
      </c>
      <c r="I215">
        <v>65</v>
      </c>
      <c r="J215">
        <v>400</v>
      </c>
      <c r="K215">
        <v>750</v>
      </c>
      <c r="L215">
        <v>0</v>
      </c>
      <c r="M215">
        <v>42</v>
      </c>
      <c r="N215">
        <v>59</v>
      </c>
      <c r="O215">
        <v>48</v>
      </c>
      <c r="P215">
        <v>20</v>
      </c>
      <c r="Q215">
        <v>59</v>
      </c>
      <c r="R215">
        <v>24</v>
      </c>
      <c r="S215">
        <v>79</v>
      </c>
      <c r="T215">
        <v>15</v>
      </c>
      <c r="U215">
        <v>59</v>
      </c>
      <c r="V215">
        <v>29</v>
      </c>
      <c r="W215">
        <v>59</v>
      </c>
      <c r="X215">
        <v>24</v>
      </c>
      <c r="Y215">
        <v>79</v>
      </c>
      <c r="Z215">
        <f t="shared" si="17"/>
        <v>110</v>
      </c>
      <c r="AA215">
        <v>40</v>
      </c>
      <c r="AB215">
        <v>79</v>
      </c>
      <c r="AC215">
        <f t="shared" si="18"/>
        <v>101</v>
      </c>
      <c r="AD215">
        <v>10</v>
      </c>
      <c r="AE215">
        <v>49</v>
      </c>
      <c r="AF215">
        <f t="shared" si="19"/>
        <v>71</v>
      </c>
      <c r="AG215">
        <v>12</v>
      </c>
      <c r="AH215">
        <v>59</v>
      </c>
      <c r="AI215">
        <v>10</v>
      </c>
      <c r="AJ215">
        <v>2</v>
      </c>
      <c r="AK215">
        <v>4</v>
      </c>
      <c r="AL215">
        <v>3</v>
      </c>
      <c r="AM215">
        <v>1</v>
      </c>
      <c r="AN215">
        <v>1</v>
      </c>
      <c r="AO215">
        <v>1</v>
      </c>
      <c r="AP215">
        <v>0</v>
      </c>
      <c r="AQ215">
        <v>0</v>
      </c>
      <c r="AR215">
        <v>4</v>
      </c>
      <c r="AS215">
        <v>15</v>
      </c>
      <c r="AT215">
        <v>25</v>
      </c>
      <c r="AU215">
        <v>-1</v>
      </c>
      <c r="AV215">
        <v>-1</v>
      </c>
      <c r="AW215">
        <v>60</v>
      </c>
      <c r="AX215">
        <v>2</v>
      </c>
      <c r="AY215">
        <v>2</v>
      </c>
      <c r="AZ215">
        <v>10</v>
      </c>
      <c r="BA215">
        <v>0</v>
      </c>
      <c r="BB215">
        <v>1</v>
      </c>
      <c r="BC215">
        <v>1</v>
      </c>
      <c r="BD215">
        <v>1</v>
      </c>
      <c r="BE215">
        <v>2</v>
      </c>
      <c r="BF215">
        <v>25</v>
      </c>
      <c r="BG215">
        <v>30</v>
      </c>
      <c r="BI215">
        <f t="shared" si="15"/>
        <v>217</v>
      </c>
      <c r="BJ215">
        <f t="shared" si="16"/>
        <v>1317</v>
      </c>
    </row>
    <row r="216" spans="2:62">
      <c r="B216">
        <v>218</v>
      </c>
      <c r="C216">
        <v>1318</v>
      </c>
      <c r="D216" t="s">
        <v>488</v>
      </c>
      <c r="E216" t="s">
        <v>172</v>
      </c>
      <c r="F216">
        <v>3</v>
      </c>
      <c r="G216">
        <v>21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43</v>
      </c>
      <c r="N216">
        <v>59</v>
      </c>
      <c r="O216">
        <v>49</v>
      </c>
      <c r="P216">
        <v>20</v>
      </c>
      <c r="Q216">
        <v>69</v>
      </c>
      <c r="R216">
        <v>24</v>
      </c>
      <c r="S216">
        <v>89</v>
      </c>
      <c r="T216">
        <v>15</v>
      </c>
      <c r="U216">
        <v>69</v>
      </c>
      <c r="V216">
        <v>29</v>
      </c>
      <c r="W216">
        <v>69</v>
      </c>
      <c r="X216">
        <v>24</v>
      </c>
      <c r="Y216">
        <v>79</v>
      </c>
      <c r="Z216">
        <f t="shared" si="17"/>
        <v>110</v>
      </c>
      <c r="AA216">
        <v>40</v>
      </c>
      <c r="AB216">
        <v>79</v>
      </c>
      <c r="AC216">
        <f t="shared" si="18"/>
        <v>101</v>
      </c>
      <c r="AD216">
        <v>10</v>
      </c>
      <c r="AE216">
        <v>49</v>
      </c>
      <c r="AF216">
        <f t="shared" si="19"/>
        <v>71</v>
      </c>
      <c r="AG216">
        <v>12</v>
      </c>
      <c r="AH216">
        <v>59</v>
      </c>
      <c r="AI216">
        <v>10</v>
      </c>
      <c r="AJ216">
        <v>2</v>
      </c>
      <c r="AK216">
        <v>5</v>
      </c>
      <c r="AL216">
        <v>3</v>
      </c>
      <c r="AM216">
        <v>1</v>
      </c>
      <c r="AN216">
        <v>1</v>
      </c>
      <c r="AO216">
        <v>1</v>
      </c>
      <c r="AP216">
        <v>0</v>
      </c>
      <c r="AQ216">
        <v>0</v>
      </c>
      <c r="AR216">
        <v>4</v>
      </c>
      <c r="AS216">
        <v>15</v>
      </c>
      <c r="AT216">
        <v>25</v>
      </c>
      <c r="AU216">
        <v>-1</v>
      </c>
      <c r="AV216">
        <v>-1</v>
      </c>
      <c r="AW216">
        <v>60</v>
      </c>
      <c r="AX216">
        <v>2</v>
      </c>
      <c r="AY216">
        <v>2</v>
      </c>
      <c r="AZ216">
        <v>10</v>
      </c>
      <c r="BA216">
        <v>0</v>
      </c>
      <c r="BB216">
        <v>2</v>
      </c>
      <c r="BC216">
        <v>1</v>
      </c>
      <c r="BD216">
        <v>1</v>
      </c>
      <c r="BE216">
        <v>2</v>
      </c>
      <c r="BF216">
        <v>25</v>
      </c>
      <c r="BG216">
        <v>30</v>
      </c>
      <c r="BI216">
        <f t="shared" si="15"/>
        <v>218</v>
      </c>
      <c r="BJ216">
        <f t="shared" si="16"/>
        <v>1318</v>
      </c>
    </row>
    <row r="217" spans="2:62">
      <c r="B217">
        <v>219</v>
      </c>
      <c r="C217">
        <v>1319</v>
      </c>
      <c r="D217" t="s">
        <v>489</v>
      </c>
      <c r="E217" t="s">
        <v>174</v>
      </c>
      <c r="F217">
        <v>3</v>
      </c>
      <c r="G217">
        <v>22</v>
      </c>
      <c r="H217">
        <v>141</v>
      </c>
      <c r="I217">
        <v>50</v>
      </c>
      <c r="J217">
        <v>270</v>
      </c>
      <c r="K217">
        <v>360</v>
      </c>
      <c r="L217">
        <v>0</v>
      </c>
      <c r="M217">
        <v>37</v>
      </c>
      <c r="N217">
        <v>59</v>
      </c>
      <c r="O217">
        <v>42</v>
      </c>
      <c r="P217">
        <v>18</v>
      </c>
      <c r="Q217">
        <v>59</v>
      </c>
      <c r="R217">
        <v>24</v>
      </c>
      <c r="S217">
        <v>79</v>
      </c>
      <c r="T217">
        <v>40</v>
      </c>
      <c r="U217">
        <v>59</v>
      </c>
      <c r="V217">
        <v>29</v>
      </c>
      <c r="W217">
        <v>59</v>
      </c>
      <c r="X217">
        <v>48</v>
      </c>
      <c r="Y217">
        <v>79</v>
      </c>
      <c r="Z217">
        <f t="shared" si="17"/>
        <v>96</v>
      </c>
      <c r="AA217">
        <v>40</v>
      </c>
      <c r="AB217">
        <v>79</v>
      </c>
      <c r="AC217">
        <f t="shared" si="18"/>
        <v>101</v>
      </c>
      <c r="AD217">
        <v>10</v>
      </c>
      <c r="AE217">
        <v>49</v>
      </c>
      <c r="AF217">
        <f t="shared" si="19"/>
        <v>71</v>
      </c>
      <c r="AG217">
        <v>12</v>
      </c>
      <c r="AH217">
        <v>59</v>
      </c>
      <c r="AI217">
        <v>10</v>
      </c>
      <c r="AJ217">
        <v>2</v>
      </c>
      <c r="AK217">
        <v>4</v>
      </c>
      <c r="AL217">
        <v>3</v>
      </c>
      <c r="AM217">
        <v>1</v>
      </c>
      <c r="AN217">
        <v>1</v>
      </c>
      <c r="AO217">
        <v>1</v>
      </c>
      <c r="AP217">
        <v>0</v>
      </c>
      <c r="AQ217">
        <v>0</v>
      </c>
      <c r="AR217">
        <v>10</v>
      </c>
      <c r="AS217">
        <v>30</v>
      </c>
      <c r="AT217">
        <v>15</v>
      </c>
      <c r="AU217">
        <v>-1</v>
      </c>
      <c r="AV217">
        <v>-1</v>
      </c>
      <c r="AW217">
        <v>60</v>
      </c>
      <c r="AX217">
        <v>2</v>
      </c>
      <c r="AY217">
        <v>2</v>
      </c>
      <c r="AZ217">
        <v>10</v>
      </c>
      <c r="BA217">
        <v>0</v>
      </c>
      <c r="BB217">
        <v>1</v>
      </c>
      <c r="BC217">
        <v>1</v>
      </c>
      <c r="BD217">
        <v>4</v>
      </c>
      <c r="BE217">
        <v>2</v>
      </c>
      <c r="BF217">
        <v>25</v>
      </c>
      <c r="BG217">
        <v>30</v>
      </c>
      <c r="BI217">
        <f t="shared" si="15"/>
        <v>219</v>
      </c>
      <c r="BJ217">
        <f t="shared" si="16"/>
        <v>1319</v>
      </c>
    </row>
    <row r="218" spans="2:62">
      <c r="B218">
        <v>220</v>
      </c>
      <c r="C218">
        <v>1320</v>
      </c>
      <c r="D218" t="s">
        <v>490</v>
      </c>
      <c r="E218" t="s">
        <v>176</v>
      </c>
      <c r="F218">
        <v>3</v>
      </c>
      <c r="G218">
        <v>23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43</v>
      </c>
      <c r="N218">
        <v>59</v>
      </c>
      <c r="O218">
        <v>49</v>
      </c>
      <c r="P218">
        <v>20</v>
      </c>
      <c r="Q218">
        <v>59</v>
      </c>
      <c r="R218">
        <v>24</v>
      </c>
      <c r="S218">
        <v>79</v>
      </c>
      <c r="T218">
        <v>15</v>
      </c>
      <c r="U218">
        <v>59</v>
      </c>
      <c r="V218">
        <v>29</v>
      </c>
      <c r="W218">
        <v>59</v>
      </c>
      <c r="X218">
        <v>48</v>
      </c>
      <c r="Y218">
        <v>79</v>
      </c>
      <c r="Z218">
        <f t="shared" si="17"/>
        <v>96</v>
      </c>
      <c r="AA218">
        <v>40</v>
      </c>
      <c r="AB218">
        <v>79</v>
      </c>
      <c r="AC218">
        <f t="shared" si="18"/>
        <v>101</v>
      </c>
      <c r="AD218">
        <v>10</v>
      </c>
      <c r="AE218">
        <v>49</v>
      </c>
      <c r="AF218">
        <f t="shared" si="19"/>
        <v>71</v>
      </c>
      <c r="AG218">
        <v>12</v>
      </c>
      <c r="AH218">
        <v>59</v>
      </c>
      <c r="AI218">
        <v>10</v>
      </c>
      <c r="AJ218">
        <v>2</v>
      </c>
      <c r="AK218">
        <v>4</v>
      </c>
      <c r="AL218">
        <v>3</v>
      </c>
      <c r="AM218">
        <v>1</v>
      </c>
      <c r="AN218">
        <v>1</v>
      </c>
      <c r="AO218">
        <v>1</v>
      </c>
      <c r="AP218">
        <v>0</v>
      </c>
      <c r="AQ218">
        <v>0</v>
      </c>
      <c r="AR218">
        <v>4</v>
      </c>
      <c r="AS218">
        <v>15</v>
      </c>
      <c r="AT218">
        <v>25</v>
      </c>
      <c r="AU218">
        <v>-1</v>
      </c>
      <c r="AV218">
        <v>-1</v>
      </c>
      <c r="AW218">
        <v>60</v>
      </c>
      <c r="AX218">
        <v>2</v>
      </c>
      <c r="AY218">
        <v>2</v>
      </c>
      <c r="AZ218">
        <v>10</v>
      </c>
      <c r="BA218">
        <v>0</v>
      </c>
      <c r="BB218">
        <v>1</v>
      </c>
      <c r="BC218">
        <v>1</v>
      </c>
      <c r="BD218">
        <v>1</v>
      </c>
      <c r="BE218">
        <v>2</v>
      </c>
      <c r="BF218">
        <v>25</v>
      </c>
      <c r="BG218">
        <v>30</v>
      </c>
      <c r="BI218">
        <f t="shared" si="15"/>
        <v>220</v>
      </c>
      <c r="BJ218">
        <f t="shared" si="16"/>
        <v>1320</v>
      </c>
    </row>
    <row r="219" spans="2:62">
      <c r="B219">
        <v>221</v>
      </c>
      <c r="C219">
        <v>1321</v>
      </c>
      <c r="D219" t="s">
        <v>491</v>
      </c>
      <c r="E219" t="s">
        <v>236</v>
      </c>
      <c r="F219">
        <v>3</v>
      </c>
      <c r="G219">
        <v>53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43</v>
      </c>
      <c r="N219">
        <v>59</v>
      </c>
      <c r="O219">
        <v>49</v>
      </c>
      <c r="P219">
        <v>20</v>
      </c>
      <c r="Q219">
        <v>69</v>
      </c>
      <c r="R219">
        <v>24</v>
      </c>
      <c r="S219">
        <v>89</v>
      </c>
      <c r="T219">
        <v>15</v>
      </c>
      <c r="U219">
        <v>59</v>
      </c>
      <c r="V219">
        <v>29</v>
      </c>
      <c r="W219">
        <v>59</v>
      </c>
      <c r="X219">
        <v>24</v>
      </c>
      <c r="Y219">
        <v>79</v>
      </c>
      <c r="Z219">
        <f t="shared" si="17"/>
        <v>110</v>
      </c>
      <c r="AA219">
        <v>40</v>
      </c>
      <c r="AB219">
        <v>79</v>
      </c>
      <c r="AC219">
        <f t="shared" si="18"/>
        <v>101</v>
      </c>
      <c r="AD219">
        <v>10</v>
      </c>
      <c r="AE219">
        <v>49</v>
      </c>
      <c r="AF219">
        <f t="shared" si="19"/>
        <v>71</v>
      </c>
      <c r="AG219">
        <v>12</v>
      </c>
      <c r="AH219">
        <v>59</v>
      </c>
      <c r="AI219">
        <v>10</v>
      </c>
      <c r="AJ219">
        <v>2</v>
      </c>
      <c r="AK219">
        <v>4</v>
      </c>
      <c r="AL219">
        <v>3</v>
      </c>
      <c r="AM219">
        <v>1</v>
      </c>
      <c r="AN219">
        <v>1</v>
      </c>
      <c r="AO219">
        <v>1</v>
      </c>
      <c r="AP219">
        <v>0</v>
      </c>
      <c r="AQ219">
        <v>0</v>
      </c>
      <c r="AR219">
        <v>4</v>
      </c>
      <c r="AS219">
        <v>15</v>
      </c>
      <c r="AT219">
        <v>25</v>
      </c>
      <c r="AU219">
        <v>-1</v>
      </c>
      <c r="AV219">
        <v>-1</v>
      </c>
      <c r="AW219">
        <v>60</v>
      </c>
      <c r="AX219">
        <v>2</v>
      </c>
      <c r="AY219">
        <v>2</v>
      </c>
      <c r="AZ219">
        <v>10</v>
      </c>
      <c r="BA219">
        <v>0</v>
      </c>
      <c r="BB219">
        <v>1</v>
      </c>
      <c r="BC219">
        <v>1</v>
      </c>
      <c r="BD219">
        <v>1</v>
      </c>
      <c r="BE219">
        <v>2</v>
      </c>
      <c r="BF219">
        <v>25</v>
      </c>
      <c r="BG219">
        <v>30</v>
      </c>
      <c r="BI219">
        <f t="shared" si="15"/>
        <v>221</v>
      </c>
      <c r="BJ219">
        <f t="shared" si="16"/>
        <v>1321</v>
      </c>
    </row>
    <row r="220" spans="2:62">
      <c r="B220">
        <v>222</v>
      </c>
      <c r="C220">
        <v>1322</v>
      </c>
      <c r="D220" t="s">
        <v>492</v>
      </c>
      <c r="E220" t="s">
        <v>238</v>
      </c>
      <c r="F220">
        <v>3</v>
      </c>
      <c r="G220">
        <v>54</v>
      </c>
      <c r="H220">
        <v>158</v>
      </c>
      <c r="I220">
        <v>60</v>
      </c>
      <c r="J220">
        <v>300</v>
      </c>
      <c r="K220">
        <v>480</v>
      </c>
      <c r="L220">
        <v>0</v>
      </c>
      <c r="M220">
        <v>44</v>
      </c>
      <c r="N220">
        <v>59</v>
      </c>
      <c r="O220">
        <v>50</v>
      </c>
      <c r="P220">
        <v>20</v>
      </c>
      <c r="Q220">
        <v>59</v>
      </c>
      <c r="R220">
        <v>24</v>
      </c>
      <c r="S220">
        <v>79</v>
      </c>
      <c r="T220">
        <v>15</v>
      </c>
      <c r="U220">
        <v>69</v>
      </c>
      <c r="V220">
        <v>29</v>
      </c>
      <c r="W220">
        <v>69</v>
      </c>
      <c r="X220">
        <v>24</v>
      </c>
      <c r="Y220">
        <v>79</v>
      </c>
      <c r="Z220">
        <f t="shared" si="17"/>
        <v>110</v>
      </c>
      <c r="AA220">
        <v>40</v>
      </c>
      <c r="AB220">
        <v>79</v>
      </c>
      <c r="AC220">
        <f t="shared" si="18"/>
        <v>101</v>
      </c>
      <c r="AD220">
        <v>10</v>
      </c>
      <c r="AE220">
        <v>49</v>
      </c>
      <c r="AF220">
        <f t="shared" si="19"/>
        <v>71</v>
      </c>
      <c r="AG220">
        <v>12</v>
      </c>
      <c r="AH220">
        <v>59</v>
      </c>
      <c r="AI220">
        <v>10</v>
      </c>
      <c r="AJ220">
        <v>2</v>
      </c>
      <c r="AK220">
        <v>5</v>
      </c>
      <c r="AL220">
        <v>3</v>
      </c>
      <c r="AM220">
        <v>1</v>
      </c>
      <c r="AN220">
        <v>1</v>
      </c>
      <c r="AO220">
        <v>1</v>
      </c>
      <c r="AP220">
        <v>0</v>
      </c>
      <c r="AQ220">
        <v>0</v>
      </c>
      <c r="AR220">
        <v>4</v>
      </c>
      <c r="AS220">
        <v>15</v>
      </c>
      <c r="AT220">
        <v>25</v>
      </c>
      <c r="AU220">
        <v>-1</v>
      </c>
      <c r="AV220">
        <v>-1</v>
      </c>
      <c r="AW220">
        <v>60</v>
      </c>
      <c r="AX220">
        <v>2</v>
      </c>
      <c r="AY220">
        <v>2</v>
      </c>
      <c r="AZ220">
        <v>10</v>
      </c>
      <c r="BA220">
        <v>0</v>
      </c>
      <c r="BB220">
        <v>2</v>
      </c>
      <c r="BC220">
        <v>1</v>
      </c>
      <c r="BD220">
        <v>1</v>
      </c>
      <c r="BE220">
        <v>2</v>
      </c>
      <c r="BF220">
        <v>25</v>
      </c>
      <c r="BG220">
        <v>30</v>
      </c>
      <c r="BI220">
        <f t="shared" si="15"/>
        <v>222</v>
      </c>
      <c r="BJ220">
        <f t="shared" si="16"/>
        <v>1322</v>
      </c>
    </row>
    <row r="221" spans="2:62">
      <c r="B221">
        <v>223</v>
      </c>
      <c r="C221">
        <v>1323</v>
      </c>
      <c r="D221" t="s">
        <v>493</v>
      </c>
      <c r="E221" t="s">
        <v>240</v>
      </c>
      <c r="F221">
        <v>3</v>
      </c>
      <c r="G221">
        <v>55</v>
      </c>
      <c r="H221">
        <v>159</v>
      </c>
      <c r="I221">
        <v>60</v>
      </c>
      <c r="J221">
        <v>300</v>
      </c>
      <c r="K221">
        <v>480</v>
      </c>
      <c r="L221">
        <v>0</v>
      </c>
      <c r="M221">
        <v>44</v>
      </c>
      <c r="N221">
        <v>59</v>
      </c>
      <c r="O221">
        <v>50</v>
      </c>
      <c r="P221">
        <v>20</v>
      </c>
      <c r="Q221">
        <v>59</v>
      </c>
      <c r="R221">
        <v>24</v>
      </c>
      <c r="S221">
        <v>79</v>
      </c>
      <c r="T221">
        <v>15</v>
      </c>
      <c r="U221">
        <v>59</v>
      </c>
      <c r="V221">
        <v>29</v>
      </c>
      <c r="W221">
        <v>59</v>
      </c>
      <c r="X221">
        <v>24</v>
      </c>
      <c r="Y221">
        <v>79</v>
      </c>
      <c r="Z221">
        <f t="shared" si="17"/>
        <v>110</v>
      </c>
      <c r="AA221">
        <v>40</v>
      </c>
      <c r="AB221">
        <v>79</v>
      </c>
      <c r="AC221">
        <f t="shared" si="18"/>
        <v>101</v>
      </c>
      <c r="AD221">
        <v>10</v>
      </c>
      <c r="AE221">
        <v>49</v>
      </c>
      <c r="AF221">
        <f t="shared" si="19"/>
        <v>71</v>
      </c>
      <c r="AG221">
        <v>12</v>
      </c>
      <c r="AH221">
        <v>59</v>
      </c>
      <c r="AI221">
        <v>10</v>
      </c>
      <c r="AJ221">
        <v>2</v>
      </c>
      <c r="AK221">
        <v>4</v>
      </c>
      <c r="AL221">
        <v>3</v>
      </c>
      <c r="AM221">
        <v>1</v>
      </c>
      <c r="AN221">
        <v>1</v>
      </c>
      <c r="AO221">
        <v>1</v>
      </c>
      <c r="AP221">
        <v>0</v>
      </c>
      <c r="AQ221">
        <v>0</v>
      </c>
      <c r="AR221">
        <v>4</v>
      </c>
      <c r="AS221">
        <v>15</v>
      </c>
      <c r="AT221">
        <v>25</v>
      </c>
      <c r="AU221">
        <v>-1</v>
      </c>
      <c r="AV221">
        <v>-1</v>
      </c>
      <c r="AW221">
        <v>60</v>
      </c>
      <c r="AX221">
        <v>2</v>
      </c>
      <c r="AY221">
        <v>2</v>
      </c>
      <c r="AZ221">
        <v>10</v>
      </c>
      <c r="BA221">
        <v>0</v>
      </c>
      <c r="BB221">
        <v>1</v>
      </c>
      <c r="BC221">
        <v>1</v>
      </c>
      <c r="BD221">
        <v>1</v>
      </c>
      <c r="BE221">
        <v>2</v>
      </c>
      <c r="BF221">
        <v>25</v>
      </c>
      <c r="BG221">
        <v>30</v>
      </c>
      <c r="BI221">
        <f t="shared" si="15"/>
        <v>223</v>
      </c>
      <c r="BJ221">
        <f t="shared" si="16"/>
        <v>1323</v>
      </c>
    </row>
    <row r="222" spans="2:62">
      <c r="B222">
        <v>224</v>
      </c>
      <c r="C222">
        <v>1324</v>
      </c>
      <c r="D222" t="s">
        <v>494</v>
      </c>
      <c r="E222" t="s">
        <v>242</v>
      </c>
      <c r="F222">
        <v>3</v>
      </c>
      <c r="G222">
        <v>56</v>
      </c>
      <c r="H222">
        <v>160</v>
      </c>
      <c r="I222">
        <v>48</v>
      </c>
      <c r="J222">
        <v>480</v>
      </c>
      <c r="K222">
        <v>400</v>
      </c>
      <c r="L222">
        <v>0</v>
      </c>
      <c r="M222">
        <v>44</v>
      </c>
      <c r="N222">
        <v>59</v>
      </c>
      <c r="O222">
        <v>50</v>
      </c>
      <c r="P222">
        <v>20</v>
      </c>
      <c r="Q222">
        <v>59</v>
      </c>
      <c r="R222">
        <v>24</v>
      </c>
      <c r="S222">
        <v>79</v>
      </c>
      <c r="T222">
        <v>15</v>
      </c>
      <c r="U222">
        <v>59</v>
      </c>
      <c r="V222">
        <v>29</v>
      </c>
      <c r="W222">
        <v>59</v>
      </c>
      <c r="X222">
        <v>32</v>
      </c>
      <c r="Y222">
        <v>79</v>
      </c>
      <c r="Z222">
        <f t="shared" si="17"/>
        <v>105</v>
      </c>
      <c r="AA222">
        <v>40</v>
      </c>
      <c r="AB222">
        <v>79</v>
      </c>
      <c r="AC222">
        <f t="shared" si="18"/>
        <v>101</v>
      </c>
      <c r="AD222">
        <v>10</v>
      </c>
      <c r="AE222">
        <v>49</v>
      </c>
      <c r="AF222">
        <f t="shared" si="19"/>
        <v>71</v>
      </c>
      <c r="AG222">
        <v>12</v>
      </c>
      <c r="AH222">
        <v>59</v>
      </c>
      <c r="AI222">
        <v>10</v>
      </c>
      <c r="AJ222">
        <v>2</v>
      </c>
      <c r="AK222">
        <v>4</v>
      </c>
      <c r="AL222">
        <v>3</v>
      </c>
      <c r="AM222">
        <v>1</v>
      </c>
      <c r="AN222">
        <v>1</v>
      </c>
      <c r="AO222">
        <v>1</v>
      </c>
      <c r="AP222">
        <v>0</v>
      </c>
      <c r="AQ222">
        <v>0</v>
      </c>
      <c r="AR222">
        <v>4</v>
      </c>
      <c r="AS222">
        <v>15</v>
      </c>
      <c r="AT222">
        <v>25</v>
      </c>
      <c r="AU222">
        <v>-1</v>
      </c>
      <c r="AV222">
        <v>-1</v>
      </c>
      <c r="AW222">
        <v>60</v>
      </c>
      <c r="AX222">
        <v>2</v>
      </c>
      <c r="AY222">
        <v>2</v>
      </c>
      <c r="AZ222">
        <v>10</v>
      </c>
      <c r="BA222">
        <v>0</v>
      </c>
      <c r="BB222">
        <v>1</v>
      </c>
      <c r="BC222">
        <v>1</v>
      </c>
      <c r="BD222">
        <v>1</v>
      </c>
      <c r="BE222">
        <v>2</v>
      </c>
      <c r="BF222">
        <v>25</v>
      </c>
      <c r="BG222">
        <v>30</v>
      </c>
      <c r="BI222">
        <f t="shared" si="15"/>
        <v>224</v>
      </c>
      <c r="BJ222">
        <f t="shared" si="16"/>
        <v>1324</v>
      </c>
    </row>
    <row r="223" spans="2:62">
      <c r="B223">
        <v>225</v>
      </c>
      <c r="C223">
        <v>1325</v>
      </c>
      <c r="D223" t="s">
        <v>495</v>
      </c>
      <c r="E223" t="s">
        <v>164</v>
      </c>
      <c r="F223">
        <v>2</v>
      </c>
      <c r="G223">
        <v>17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32</v>
      </c>
      <c r="N223">
        <v>49</v>
      </c>
      <c r="O223">
        <v>37</v>
      </c>
      <c r="P223">
        <v>12</v>
      </c>
      <c r="Q223">
        <v>49</v>
      </c>
      <c r="R223">
        <v>28</v>
      </c>
      <c r="S223">
        <v>79</v>
      </c>
      <c r="T223">
        <v>16</v>
      </c>
      <c r="U223">
        <v>49</v>
      </c>
      <c r="V223">
        <v>14</v>
      </c>
      <c r="W223">
        <v>49</v>
      </c>
      <c r="X223">
        <v>27</v>
      </c>
      <c r="Y223">
        <v>59</v>
      </c>
      <c r="Z223">
        <f t="shared" si="17"/>
        <v>77</v>
      </c>
      <c r="AA223">
        <v>47</v>
      </c>
      <c r="AB223">
        <v>89</v>
      </c>
      <c r="AC223">
        <f t="shared" si="18"/>
        <v>112</v>
      </c>
      <c r="AD223">
        <v>8</v>
      </c>
      <c r="AE223">
        <v>39</v>
      </c>
      <c r="AF223">
        <f t="shared" si="19"/>
        <v>56</v>
      </c>
      <c r="AG223">
        <v>12</v>
      </c>
      <c r="AH223">
        <v>59</v>
      </c>
      <c r="AI223">
        <v>10</v>
      </c>
      <c r="AJ223">
        <v>1</v>
      </c>
      <c r="AK223">
        <v>4</v>
      </c>
      <c r="AL223">
        <v>3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3</v>
      </c>
      <c r="AS223">
        <v>15</v>
      </c>
      <c r="AT223">
        <v>-1</v>
      </c>
      <c r="AU223">
        <v>-1</v>
      </c>
      <c r="AV223">
        <v>-1</v>
      </c>
      <c r="AW223">
        <v>24</v>
      </c>
      <c r="AX223">
        <v>1</v>
      </c>
      <c r="AY223">
        <v>2</v>
      </c>
      <c r="AZ223">
        <v>10</v>
      </c>
      <c r="BA223">
        <v>0</v>
      </c>
      <c r="BB223">
        <v>1</v>
      </c>
      <c r="BC223">
        <v>1</v>
      </c>
      <c r="BD223">
        <v>1</v>
      </c>
      <c r="BE223">
        <v>1</v>
      </c>
      <c r="BF223">
        <v>15</v>
      </c>
      <c r="BG223">
        <v>20</v>
      </c>
      <c r="BI223">
        <f t="shared" si="15"/>
        <v>225</v>
      </c>
      <c r="BJ223">
        <f t="shared" si="16"/>
        <v>1325</v>
      </c>
    </row>
    <row r="224" spans="2:62">
      <c r="B224">
        <v>226</v>
      </c>
      <c r="C224">
        <v>1326</v>
      </c>
      <c r="D224" t="s">
        <v>496</v>
      </c>
      <c r="E224" t="s">
        <v>166</v>
      </c>
      <c r="F224">
        <v>2</v>
      </c>
      <c r="G224">
        <v>18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32</v>
      </c>
      <c r="N224">
        <v>49</v>
      </c>
      <c r="O224">
        <v>37</v>
      </c>
      <c r="P224">
        <v>12</v>
      </c>
      <c r="Q224">
        <v>49</v>
      </c>
      <c r="R224">
        <v>28</v>
      </c>
      <c r="S224">
        <v>79</v>
      </c>
      <c r="T224">
        <v>16</v>
      </c>
      <c r="U224">
        <v>49</v>
      </c>
      <c r="V224">
        <v>14</v>
      </c>
      <c r="W224">
        <v>49</v>
      </c>
      <c r="X224">
        <v>27</v>
      </c>
      <c r="Y224">
        <v>59</v>
      </c>
      <c r="Z224">
        <f t="shared" si="17"/>
        <v>77</v>
      </c>
      <c r="AA224">
        <v>47</v>
      </c>
      <c r="AB224">
        <v>89</v>
      </c>
      <c r="AC224">
        <f t="shared" si="18"/>
        <v>112</v>
      </c>
      <c r="AD224">
        <v>8</v>
      </c>
      <c r="AE224">
        <v>39</v>
      </c>
      <c r="AF224">
        <f t="shared" si="19"/>
        <v>56</v>
      </c>
      <c r="AG224">
        <v>12</v>
      </c>
      <c r="AH224">
        <v>59</v>
      </c>
      <c r="AI224">
        <v>10</v>
      </c>
      <c r="AJ224">
        <v>1</v>
      </c>
      <c r="AK224">
        <v>4</v>
      </c>
      <c r="AL224">
        <v>3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3</v>
      </c>
      <c r="AS224">
        <v>15</v>
      </c>
      <c r="AT224">
        <v>-1</v>
      </c>
      <c r="AU224">
        <v>-1</v>
      </c>
      <c r="AV224">
        <v>-1</v>
      </c>
      <c r="AW224">
        <v>24</v>
      </c>
      <c r="AX224">
        <v>1</v>
      </c>
      <c r="AY224">
        <v>2</v>
      </c>
      <c r="AZ224">
        <v>10</v>
      </c>
      <c r="BA224">
        <v>0</v>
      </c>
      <c r="BB224">
        <v>1</v>
      </c>
      <c r="BC224">
        <v>1</v>
      </c>
      <c r="BD224">
        <v>1</v>
      </c>
      <c r="BE224">
        <v>1</v>
      </c>
      <c r="BF224">
        <v>15</v>
      </c>
      <c r="BG224">
        <v>20</v>
      </c>
      <c r="BI224">
        <f t="shared" si="15"/>
        <v>226</v>
      </c>
      <c r="BJ224">
        <f t="shared" si="16"/>
        <v>1326</v>
      </c>
    </row>
    <row r="225" spans="2:62">
      <c r="B225">
        <v>227</v>
      </c>
      <c r="C225">
        <v>1327</v>
      </c>
      <c r="D225" t="s">
        <v>497</v>
      </c>
      <c r="E225" t="s">
        <v>168</v>
      </c>
      <c r="F225">
        <v>2</v>
      </c>
      <c r="G225">
        <v>19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32</v>
      </c>
      <c r="N225">
        <v>49</v>
      </c>
      <c r="O225">
        <v>37</v>
      </c>
      <c r="P225">
        <v>12</v>
      </c>
      <c r="Q225">
        <v>49</v>
      </c>
      <c r="R225">
        <v>28</v>
      </c>
      <c r="S225">
        <v>79</v>
      </c>
      <c r="T225">
        <v>16</v>
      </c>
      <c r="U225">
        <v>49</v>
      </c>
      <c r="V225">
        <v>14</v>
      </c>
      <c r="W225">
        <v>49</v>
      </c>
      <c r="X225">
        <v>27</v>
      </c>
      <c r="Y225">
        <v>59</v>
      </c>
      <c r="Z225">
        <f t="shared" si="17"/>
        <v>77</v>
      </c>
      <c r="AA225">
        <v>47</v>
      </c>
      <c r="AB225">
        <v>89</v>
      </c>
      <c r="AC225">
        <f t="shared" si="18"/>
        <v>112</v>
      </c>
      <c r="AD225">
        <v>8</v>
      </c>
      <c r="AE225">
        <v>39</v>
      </c>
      <c r="AF225">
        <f t="shared" si="19"/>
        <v>56</v>
      </c>
      <c r="AG225">
        <v>12</v>
      </c>
      <c r="AH225">
        <v>59</v>
      </c>
      <c r="AI225">
        <v>10</v>
      </c>
      <c r="AJ225">
        <v>1</v>
      </c>
      <c r="AK225">
        <v>4</v>
      </c>
      <c r="AL225">
        <v>3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3</v>
      </c>
      <c r="AS225">
        <v>15</v>
      </c>
      <c r="AT225">
        <v>-1</v>
      </c>
      <c r="AU225">
        <v>-1</v>
      </c>
      <c r="AV225">
        <v>-1</v>
      </c>
      <c r="AW225">
        <v>24</v>
      </c>
      <c r="AX225">
        <v>1</v>
      </c>
      <c r="AY225">
        <v>2</v>
      </c>
      <c r="AZ225">
        <v>10</v>
      </c>
      <c r="BA225">
        <v>0</v>
      </c>
      <c r="BB225">
        <v>1</v>
      </c>
      <c r="BC225">
        <v>1</v>
      </c>
      <c r="BD225">
        <v>1</v>
      </c>
      <c r="BE225">
        <v>1</v>
      </c>
      <c r="BF225">
        <v>15</v>
      </c>
      <c r="BG225">
        <v>20</v>
      </c>
      <c r="BI225">
        <f t="shared" si="15"/>
        <v>227</v>
      </c>
      <c r="BJ225">
        <f t="shared" si="16"/>
        <v>1327</v>
      </c>
    </row>
    <row r="226" spans="2:62">
      <c r="B226">
        <v>228</v>
      </c>
      <c r="C226">
        <v>1328</v>
      </c>
      <c r="D226" t="s">
        <v>498</v>
      </c>
      <c r="E226" t="s">
        <v>170</v>
      </c>
      <c r="F226">
        <v>2</v>
      </c>
      <c r="G226">
        <v>20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32</v>
      </c>
      <c r="N226">
        <v>49</v>
      </c>
      <c r="O226">
        <v>37</v>
      </c>
      <c r="P226">
        <v>12</v>
      </c>
      <c r="Q226">
        <v>59</v>
      </c>
      <c r="R226">
        <v>28</v>
      </c>
      <c r="S226">
        <v>89</v>
      </c>
      <c r="T226">
        <v>16</v>
      </c>
      <c r="U226">
        <v>59</v>
      </c>
      <c r="V226">
        <v>14</v>
      </c>
      <c r="W226">
        <v>59</v>
      </c>
      <c r="X226">
        <v>27</v>
      </c>
      <c r="Y226">
        <v>59</v>
      </c>
      <c r="Z226">
        <f t="shared" si="17"/>
        <v>77</v>
      </c>
      <c r="AA226">
        <v>67</v>
      </c>
      <c r="AB226">
        <v>99</v>
      </c>
      <c r="AC226">
        <f t="shared" si="18"/>
        <v>117</v>
      </c>
      <c r="AD226">
        <v>8</v>
      </c>
      <c r="AE226">
        <v>39</v>
      </c>
      <c r="AF226">
        <f t="shared" si="19"/>
        <v>56</v>
      </c>
      <c r="AG226">
        <v>60</v>
      </c>
      <c r="AH226">
        <v>99</v>
      </c>
      <c r="AI226">
        <v>10</v>
      </c>
      <c r="AJ226">
        <v>1</v>
      </c>
      <c r="AK226">
        <v>6</v>
      </c>
      <c r="AL226">
        <v>3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3</v>
      </c>
      <c r="AS226">
        <v>15</v>
      </c>
      <c r="AT226">
        <v>-1</v>
      </c>
      <c r="AU226">
        <v>-1</v>
      </c>
      <c r="AV226">
        <v>-1</v>
      </c>
      <c r="AW226">
        <v>24</v>
      </c>
      <c r="AX226">
        <v>1</v>
      </c>
      <c r="AY226">
        <v>2</v>
      </c>
      <c r="AZ226">
        <v>10</v>
      </c>
      <c r="BA226">
        <v>0</v>
      </c>
      <c r="BB226">
        <v>1</v>
      </c>
      <c r="BC226">
        <v>1</v>
      </c>
      <c r="BD226">
        <v>2</v>
      </c>
      <c r="BE226">
        <v>2</v>
      </c>
      <c r="BF226">
        <v>15</v>
      </c>
      <c r="BG226">
        <v>20</v>
      </c>
      <c r="BI226">
        <f t="shared" si="15"/>
        <v>228</v>
      </c>
      <c r="BJ226">
        <f t="shared" si="16"/>
        <v>1328</v>
      </c>
    </row>
    <row r="227" spans="2:62">
      <c r="B227">
        <v>229</v>
      </c>
      <c r="C227">
        <v>1329</v>
      </c>
      <c r="D227" t="s">
        <v>499</v>
      </c>
      <c r="E227" t="s">
        <v>230</v>
      </c>
      <c r="F227">
        <v>2</v>
      </c>
      <c r="G227">
        <v>50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36</v>
      </c>
      <c r="N227">
        <v>59</v>
      </c>
      <c r="O227">
        <v>41</v>
      </c>
      <c r="P227">
        <v>14</v>
      </c>
      <c r="Q227">
        <v>59</v>
      </c>
      <c r="R227">
        <v>48</v>
      </c>
      <c r="S227">
        <v>99</v>
      </c>
      <c r="T227">
        <v>16</v>
      </c>
      <c r="U227">
        <v>59</v>
      </c>
      <c r="V227">
        <v>14</v>
      </c>
      <c r="W227">
        <v>59</v>
      </c>
      <c r="X227">
        <v>27</v>
      </c>
      <c r="Y227">
        <v>59</v>
      </c>
      <c r="Z227">
        <f t="shared" si="17"/>
        <v>77</v>
      </c>
      <c r="AA227">
        <v>55</v>
      </c>
      <c r="AB227">
        <v>99</v>
      </c>
      <c r="AC227">
        <f t="shared" si="18"/>
        <v>123</v>
      </c>
      <c r="AD227">
        <v>9</v>
      </c>
      <c r="AE227">
        <v>39</v>
      </c>
      <c r="AF227">
        <f t="shared" si="19"/>
        <v>55</v>
      </c>
      <c r="AG227">
        <v>12</v>
      </c>
      <c r="AH227">
        <v>59</v>
      </c>
      <c r="AI227">
        <v>10</v>
      </c>
      <c r="AJ227">
        <v>1</v>
      </c>
      <c r="AK227">
        <v>6</v>
      </c>
      <c r="AL227">
        <v>3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3</v>
      </c>
      <c r="AS227">
        <v>15</v>
      </c>
      <c r="AT227">
        <v>-1</v>
      </c>
      <c r="AU227">
        <v>-1</v>
      </c>
      <c r="AV227">
        <v>-1</v>
      </c>
      <c r="AW227">
        <v>30</v>
      </c>
      <c r="AX227">
        <v>1</v>
      </c>
      <c r="AY227">
        <v>3</v>
      </c>
      <c r="AZ227">
        <v>15</v>
      </c>
      <c r="BA227">
        <v>0</v>
      </c>
      <c r="BB227">
        <v>1</v>
      </c>
      <c r="BC227">
        <v>2</v>
      </c>
      <c r="BD227">
        <v>1</v>
      </c>
      <c r="BE227">
        <v>2</v>
      </c>
      <c r="BF227">
        <v>20</v>
      </c>
      <c r="BG227">
        <v>25</v>
      </c>
      <c r="BI227">
        <f t="shared" si="15"/>
        <v>229</v>
      </c>
      <c r="BJ227">
        <f t="shared" si="16"/>
        <v>1329</v>
      </c>
    </row>
    <row r="228" spans="2:62">
      <c r="B228">
        <v>230</v>
      </c>
      <c r="C228">
        <v>1330</v>
      </c>
      <c r="D228" t="s">
        <v>500</v>
      </c>
      <c r="E228" t="s">
        <v>311</v>
      </c>
      <c r="F228">
        <v>2</v>
      </c>
      <c r="G228">
        <v>93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30</v>
      </c>
      <c r="N228">
        <v>49</v>
      </c>
      <c r="O228">
        <v>35</v>
      </c>
      <c r="P228">
        <v>12</v>
      </c>
      <c r="Q228">
        <v>49</v>
      </c>
      <c r="R228">
        <v>28</v>
      </c>
      <c r="S228">
        <v>79</v>
      </c>
      <c r="T228">
        <v>15</v>
      </c>
      <c r="U228">
        <v>49</v>
      </c>
      <c r="V228">
        <v>13</v>
      </c>
      <c r="W228">
        <v>49</v>
      </c>
      <c r="X228">
        <v>24</v>
      </c>
      <c r="Y228">
        <v>59</v>
      </c>
      <c r="Z228">
        <f t="shared" si="17"/>
        <v>78</v>
      </c>
      <c r="AA228">
        <v>45</v>
      </c>
      <c r="AB228">
        <v>89</v>
      </c>
      <c r="AC228">
        <f t="shared" si="18"/>
        <v>113</v>
      </c>
      <c r="AD228">
        <v>7</v>
      </c>
      <c r="AE228">
        <v>39</v>
      </c>
      <c r="AF228">
        <f t="shared" si="19"/>
        <v>57</v>
      </c>
      <c r="AG228">
        <v>12</v>
      </c>
      <c r="AH228">
        <v>59</v>
      </c>
      <c r="AI228">
        <v>10</v>
      </c>
      <c r="AJ228">
        <v>1</v>
      </c>
      <c r="AK228">
        <v>4</v>
      </c>
      <c r="AL228">
        <v>3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3</v>
      </c>
      <c r="AS228">
        <v>13</v>
      </c>
      <c r="AT228">
        <v>-1</v>
      </c>
      <c r="AU228">
        <v>-1</v>
      </c>
      <c r="AV228">
        <v>-1</v>
      </c>
      <c r="AW228">
        <v>20</v>
      </c>
      <c r="AX228">
        <v>1</v>
      </c>
      <c r="AY228">
        <v>2</v>
      </c>
      <c r="AZ228">
        <v>10</v>
      </c>
      <c r="BA228">
        <v>0</v>
      </c>
      <c r="BB228">
        <v>1</v>
      </c>
      <c r="BC228">
        <v>1</v>
      </c>
      <c r="BD228">
        <v>1</v>
      </c>
      <c r="BE228">
        <v>1</v>
      </c>
      <c r="BF228">
        <v>15</v>
      </c>
      <c r="BG228">
        <v>20</v>
      </c>
      <c r="BI228">
        <f t="shared" si="15"/>
        <v>230</v>
      </c>
      <c r="BJ228">
        <f t="shared" si="16"/>
        <v>1330</v>
      </c>
    </row>
    <row r="229" spans="2:62">
      <c r="B229">
        <v>231</v>
      </c>
      <c r="C229">
        <v>1331</v>
      </c>
      <c r="D229" t="s">
        <v>501</v>
      </c>
      <c r="E229" t="s">
        <v>160</v>
      </c>
      <c r="F229">
        <v>2</v>
      </c>
      <c r="G229">
        <v>15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30</v>
      </c>
      <c r="N229">
        <v>49</v>
      </c>
      <c r="O229">
        <v>35</v>
      </c>
      <c r="P229">
        <v>12</v>
      </c>
      <c r="Q229">
        <v>49</v>
      </c>
      <c r="R229">
        <v>28</v>
      </c>
      <c r="S229">
        <v>79</v>
      </c>
      <c r="T229">
        <v>15</v>
      </c>
      <c r="U229">
        <v>49</v>
      </c>
      <c r="V229">
        <v>13</v>
      </c>
      <c r="W229">
        <v>49</v>
      </c>
      <c r="X229">
        <v>24</v>
      </c>
      <c r="Y229">
        <v>59</v>
      </c>
      <c r="Z229">
        <f t="shared" si="17"/>
        <v>78</v>
      </c>
      <c r="AA229">
        <v>45</v>
      </c>
      <c r="AB229">
        <v>89</v>
      </c>
      <c r="AC229">
        <f t="shared" si="18"/>
        <v>113</v>
      </c>
      <c r="AD229">
        <v>7</v>
      </c>
      <c r="AE229">
        <v>39</v>
      </c>
      <c r="AF229">
        <f t="shared" si="19"/>
        <v>57</v>
      </c>
      <c r="AG229">
        <v>12</v>
      </c>
      <c r="AH229">
        <v>59</v>
      </c>
      <c r="AI229">
        <v>10</v>
      </c>
      <c r="AJ229">
        <v>1</v>
      </c>
      <c r="AK229">
        <v>4</v>
      </c>
      <c r="AL229">
        <v>3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3</v>
      </c>
      <c r="AS229">
        <v>13</v>
      </c>
      <c r="AT229">
        <v>-1</v>
      </c>
      <c r="AU229">
        <v>-1</v>
      </c>
      <c r="AV229">
        <v>-1</v>
      </c>
      <c r="AW229">
        <v>20</v>
      </c>
      <c r="AX229">
        <v>1</v>
      </c>
      <c r="AY229">
        <v>2</v>
      </c>
      <c r="AZ229">
        <v>10</v>
      </c>
      <c r="BA229">
        <v>0</v>
      </c>
      <c r="BB229">
        <v>1</v>
      </c>
      <c r="BC229">
        <v>1</v>
      </c>
      <c r="BD229">
        <v>1</v>
      </c>
      <c r="BE229">
        <v>1</v>
      </c>
      <c r="BF229">
        <v>15</v>
      </c>
      <c r="BG229">
        <v>20</v>
      </c>
      <c r="BI229">
        <f t="shared" si="15"/>
        <v>231</v>
      </c>
      <c r="BJ229">
        <f t="shared" si="16"/>
        <v>1331</v>
      </c>
    </row>
    <row r="230" spans="2:62">
      <c r="B230">
        <v>232</v>
      </c>
      <c r="C230">
        <v>1332</v>
      </c>
      <c r="D230" t="s">
        <v>502</v>
      </c>
      <c r="E230" t="s">
        <v>313</v>
      </c>
      <c r="F230">
        <v>2</v>
      </c>
      <c r="G230">
        <v>94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30</v>
      </c>
      <c r="N230">
        <v>49</v>
      </c>
      <c r="O230">
        <v>35</v>
      </c>
      <c r="P230">
        <v>12</v>
      </c>
      <c r="Q230">
        <v>49</v>
      </c>
      <c r="R230">
        <v>28</v>
      </c>
      <c r="S230">
        <v>79</v>
      </c>
      <c r="T230">
        <v>15</v>
      </c>
      <c r="U230">
        <v>49</v>
      </c>
      <c r="V230">
        <v>13</v>
      </c>
      <c r="W230">
        <v>49</v>
      </c>
      <c r="X230">
        <v>24</v>
      </c>
      <c r="Y230">
        <v>59</v>
      </c>
      <c r="Z230">
        <f t="shared" si="17"/>
        <v>78</v>
      </c>
      <c r="AA230">
        <v>45</v>
      </c>
      <c r="AB230">
        <v>89</v>
      </c>
      <c r="AC230">
        <f t="shared" si="18"/>
        <v>113</v>
      </c>
      <c r="AD230">
        <v>7</v>
      </c>
      <c r="AE230">
        <v>39</v>
      </c>
      <c r="AF230">
        <f t="shared" si="19"/>
        <v>57</v>
      </c>
      <c r="AG230">
        <v>12</v>
      </c>
      <c r="AH230">
        <v>59</v>
      </c>
      <c r="AI230">
        <v>10</v>
      </c>
      <c r="AJ230">
        <v>1</v>
      </c>
      <c r="AK230">
        <v>4</v>
      </c>
      <c r="AL230">
        <v>3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3</v>
      </c>
      <c r="AS230">
        <v>13</v>
      </c>
      <c r="AT230">
        <v>-1</v>
      </c>
      <c r="AU230">
        <v>-1</v>
      </c>
      <c r="AV230">
        <v>-1</v>
      </c>
      <c r="AW230">
        <v>20</v>
      </c>
      <c r="AX230">
        <v>1</v>
      </c>
      <c r="AY230">
        <v>2</v>
      </c>
      <c r="AZ230">
        <v>10</v>
      </c>
      <c r="BA230">
        <v>0</v>
      </c>
      <c r="BB230">
        <v>1</v>
      </c>
      <c r="BC230">
        <v>1</v>
      </c>
      <c r="BD230">
        <v>1</v>
      </c>
      <c r="BE230">
        <v>1</v>
      </c>
      <c r="BF230">
        <v>15</v>
      </c>
      <c r="BG230">
        <v>20</v>
      </c>
      <c r="BI230">
        <f t="shared" si="15"/>
        <v>232</v>
      </c>
      <c r="BJ230">
        <f t="shared" si="16"/>
        <v>1332</v>
      </c>
    </row>
    <row r="231" spans="2:62">
      <c r="B231">
        <v>233</v>
      </c>
      <c r="C231">
        <v>1333</v>
      </c>
      <c r="D231" t="s">
        <v>503</v>
      </c>
      <c r="E231" t="s">
        <v>162</v>
      </c>
      <c r="F231">
        <v>2</v>
      </c>
      <c r="G231">
        <v>16</v>
      </c>
      <c r="H231">
        <v>407</v>
      </c>
      <c r="I231">
        <v>60</v>
      </c>
      <c r="J231">
        <v>170</v>
      </c>
      <c r="K231">
        <v>30</v>
      </c>
      <c r="L231">
        <v>0</v>
      </c>
      <c r="M231">
        <v>30</v>
      </c>
      <c r="N231">
        <v>49</v>
      </c>
      <c r="O231">
        <v>35</v>
      </c>
      <c r="P231">
        <v>12</v>
      </c>
      <c r="Q231">
        <v>49</v>
      </c>
      <c r="R231">
        <v>28</v>
      </c>
      <c r="S231">
        <v>79</v>
      </c>
      <c r="T231">
        <v>15</v>
      </c>
      <c r="U231">
        <v>49</v>
      </c>
      <c r="V231">
        <v>13</v>
      </c>
      <c r="W231">
        <v>49</v>
      </c>
      <c r="X231">
        <v>24</v>
      </c>
      <c r="Y231">
        <v>59</v>
      </c>
      <c r="Z231">
        <f t="shared" si="17"/>
        <v>78</v>
      </c>
      <c r="AA231">
        <v>45</v>
      </c>
      <c r="AB231">
        <v>89</v>
      </c>
      <c r="AC231">
        <f t="shared" si="18"/>
        <v>113</v>
      </c>
      <c r="AD231">
        <v>7</v>
      </c>
      <c r="AE231">
        <v>39</v>
      </c>
      <c r="AF231">
        <f t="shared" si="19"/>
        <v>57</v>
      </c>
      <c r="AG231">
        <v>20</v>
      </c>
      <c r="AH231">
        <v>79</v>
      </c>
      <c r="AI231">
        <v>10</v>
      </c>
      <c r="AJ231">
        <v>1</v>
      </c>
      <c r="AK231">
        <v>4</v>
      </c>
      <c r="AL231">
        <v>3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3</v>
      </c>
      <c r="AS231">
        <v>13</v>
      </c>
      <c r="AT231">
        <v>-1</v>
      </c>
      <c r="AU231">
        <v>-1</v>
      </c>
      <c r="AV231">
        <v>-1</v>
      </c>
      <c r="AW231">
        <v>20</v>
      </c>
      <c r="AX231">
        <v>1</v>
      </c>
      <c r="AY231">
        <v>2</v>
      </c>
      <c r="AZ231">
        <v>10</v>
      </c>
      <c r="BA231">
        <v>0</v>
      </c>
      <c r="BB231">
        <v>1</v>
      </c>
      <c r="BC231">
        <v>1</v>
      </c>
      <c r="BD231">
        <v>1</v>
      </c>
      <c r="BE231">
        <v>1</v>
      </c>
      <c r="BF231">
        <v>15</v>
      </c>
      <c r="BG231">
        <v>20</v>
      </c>
      <c r="BI231">
        <f t="shared" si="15"/>
        <v>233</v>
      </c>
      <c r="BJ231">
        <f t="shared" si="16"/>
        <v>1333</v>
      </c>
    </row>
    <row r="232" spans="2:62">
      <c r="B232">
        <v>234</v>
      </c>
      <c r="C232">
        <v>1334</v>
      </c>
      <c r="D232" t="s">
        <v>504</v>
      </c>
      <c r="E232" t="s">
        <v>198</v>
      </c>
      <c r="F232">
        <v>2</v>
      </c>
      <c r="G232">
        <v>34</v>
      </c>
      <c r="H232">
        <v>437</v>
      </c>
      <c r="I232">
        <v>70</v>
      </c>
      <c r="J232">
        <v>190</v>
      </c>
      <c r="K232">
        <v>190</v>
      </c>
      <c r="L232">
        <v>0</v>
      </c>
      <c r="M232">
        <v>30</v>
      </c>
      <c r="N232">
        <v>49</v>
      </c>
      <c r="O232">
        <v>35</v>
      </c>
      <c r="P232">
        <v>12</v>
      </c>
      <c r="Q232">
        <v>49</v>
      </c>
      <c r="R232">
        <v>28</v>
      </c>
      <c r="S232">
        <v>79</v>
      </c>
      <c r="T232">
        <v>15</v>
      </c>
      <c r="U232">
        <v>49</v>
      </c>
      <c r="V232">
        <v>13</v>
      </c>
      <c r="W232">
        <v>49</v>
      </c>
      <c r="X232">
        <v>24</v>
      </c>
      <c r="Y232">
        <v>59</v>
      </c>
      <c r="Z232">
        <f t="shared" si="17"/>
        <v>78</v>
      </c>
      <c r="AA232">
        <v>45</v>
      </c>
      <c r="AB232">
        <v>89</v>
      </c>
      <c r="AC232">
        <f t="shared" si="18"/>
        <v>113</v>
      </c>
      <c r="AD232">
        <v>7</v>
      </c>
      <c r="AE232">
        <v>39</v>
      </c>
      <c r="AF232">
        <f t="shared" si="19"/>
        <v>57</v>
      </c>
      <c r="AG232">
        <v>12</v>
      </c>
      <c r="AH232">
        <v>59</v>
      </c>
      <c r="AI232">
        <v>10</v>
      </c>
      <c r="AJ232">
        <v>1</v>
      </c>
      <c r="AK232">
        <v>4</v>
      </c>
      <c r="AL232">
        <v>3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3</v>
      </c>
      <c r="AS232">
        <v>13</v>
      </c>
      <c r="AT232">
        <v>-1</v>
      </c>
      <c r="AU232">
        <v>-1</v>
      </c>
      <c r="AV232">
        <v>-1</v>
      </c>
      <c r="AW232">
        <v>20</v>
      </c>
      <c r="AX232">
        <v>1</v>
      </c>
      <c r="AY232">
        <v>2</v>
      </c>
      <c r="AZ232">
        <v>10</v>
      </c>
      <c r="BA232">
        <v>0</v>
      </c>
      <c r="BB232">
        <v>1</v>
      </c>
      <c r="BC232">
        <v>1</v>
      </c>
      <c r="BD232">
        <v>1</v>
      </c>
      <c r="BE232">
        <v>1</v>
      </c>
      <c r="BF232">
        <v>15</v>
      </c>
      <c r="BG232">
        <v>20</v>
      </c>
      <c r="BI232">
        <f t="shared" si="15"/>
        <v>234</v>
      </c>
      <c r="BJ232">
        <f t="shared" si="16"/>
        <v>1334</v>
      </c>
    </row>
    <row r="233" spans="2:62">
      <c r="B233">
        <v>235</v>
      </c>
      <c r="C233">
        <v>1335</v>
      </c>
      <c r="D233" t="s">
        <v>505</v>
      </c>
      <c r="E233" t="s">
        <v>200</v>
      </c>
      <c r="F233">
        <v>2</v>
      </c>
      <c r="G233">
        <v>35</v>
      </c>
      <c r="H233">
        <v>147</v>
      </c>
      <c r="I233">
        <v>70</v>
      </c>
      <c r="J233">
        <v>240</v>
      </c>
      <c r="K233">
        <v>200</v>
      </c>
      <c r="L233">
        <v>0</v>
      </c>
      <c r="M233">
        <v>30</v>
      </c>
      <c r="N233">
        <v>49</v>
      </c>
      <c r="O233">
        <v>35</v>
      </c>
      <c r="P233">
        <v>12</v>
      </c>
      <c r="Q233">
        <v>49</v>
      </c>
      <c r="R233">
        <v>28</v>
      </c>
      <c r="S233">
        <v>79</v>
      </c>
      <c r="T233">
        <v>15</v>
      </c>
      <c r="U233">
        <v>49</v>
      </c>
      <c r="V233">
        <v>13</v>
      </c>
      <c r="W233">
        <v>49</v>
      </c>
      <c r="X233">
        <v>24</v>
      </c>
      <c r="Y233">
        <v>59</v>
      </c>
      <c r="Z233">
        <f t="shared" si="17"/>
        <v>78</v>
      </c>
      <c r="AA233">
        <v>45</v>
      </c>
      <c r="AB233">
        <v>89</v>
      </c>
      <c r="AC233">
        <f t="shared" si="18"/>
        <v>113</v>
      </c>
      <c r="AD233">
        <v>7</v>
      </c>
      <c r="AE233">
        <v>39</v>
      </c>
      <c r="AF233">
        <f t="shared" si="19"/>
        <v>57</v>
      </c>
      <c r="AG233">
        <v>12</v>
      </c>
      <c r="AH233">
        <v>59</v>
      </c>
      <c r="AI233">
        <v>10</v>
      </c>
      <c r="AJ233">
        <v>1</v>
      </c>
      <c r="AK233">
        <v>4</v>
      </c>
      <c r="AL233">
        <v>3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3</v>
      </c>
      <c r="AS233">
        <v>13</v>
      </c>
      <c r="AT233">
        <v>-1</v>
      </c>
      <c r="AU233">
        <v>-1</v>
      </c>
      <c r="AV233">
        <v>-1</v>
      </c>
      <c r="AW233">
        <v>20</v>
      </c>
      <c r="AX233">
        <v>1</v>
      </c>
      <c r="AY233">
        <v>2</v>
      </c>
      <c r="AZ233">
        <v>10</v>
      </c>
      <c r="BA233">
        <v>0</v>
      </c>
      <c r="BB233">
        <v>1</v>
      </c>
      <c r="BC233">
        <v>1</v>
      </c>
      <c r="BD233">
        <v>1</v>
      </c>
      <c r="BE233">
        <v>1</v>
      </c>
      <c r="BF233">
        <v>15</v>
      </c>
      <c r="BG233">
        <v>20</v>
      </c>
      <c r="BI233">
        <f t="shared" si="15"/>
        <v>235</v>
      </c>
      <c r="BJ233">
        <f t="shared" si="16"/>
        <v>1335</v>
      </c>
    </row>
    <row r="234" spans="2:62">
      <c r="B234">
        <v>236</v>
      </c>
      <c r="C234">
        <v>1336</v>
      </c>
      <c r="D234" t="s">
        <v>506</v>
      </c>
      <c r="E234" t="s">
        <v>202</v>
      </c>
      <c r="F234">
        <v>2</v>
      </c>
      <c r="G234">
        <v>36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30</v>
      </c>
      <c r="N234">
        <v>49</v>
      </c>
      <c r="O234">
        <v>35</v>
      </c>
      <c r="P234">
        <v>12</v>
      </c>
      <c r="Q234">
        <v>49</v>
      </c>
      <c r="R234">
        <v>28</v>
      </c>
      <c r="S234">
        <v>79</v>
      </c>
      <c r="T234">
        <v>15</v>
      </c>
      <c r="U234">
        <v>49</v>
      </c>
      <c r="V234">
        <v>13</v>
      </c>
      <c r="W234">
        <v>49</v>
      </c>
      <c r="X234">
        <v>24</v>
      </c>
      <c r="Y234">
        <v>59</v>
      </c>
      <c r="Z234">
        <f t="shared" si="17"/>
        <v>78</v>
      </c>
      <c r="AA234">
        <v>45</v>
      </c>
      <c r="AB234">
        <v>89</v>
      </c>
      <c r="AC234">
        <f t="shared" si="18"/>
        <v>113</v>
      </c>
      <c r="AD234">
        <v>7</v>
      </c>
      <c r="AE234">
        <v>39</v>
      </c>
      <c r="AF234">
        <f t="shared" si="19"/>
        <v>57</v>
      </c>
      <c r="AG234">
        <v>12</v>
      </c>
      <c r="AH234">
        <v>59</v>
      </c>
      <c r="AI234">
        <v>10</v>
      </c>
      <c r="AJ234">
        <v>1</v>
      </c>
      <c r="AK234">
        <v>4</v>
      </c>
      <c r="AL234">
        <v>3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3</v>
      </c>
      <c r="AS234">
        <v>13</v>
      </c>
      <c r="AT234">
        <v>-1</v>
      </c>
      <c r="AU234">
        <v>-1</v>
      </c>
      <c r="AV234">
        <v>-1</v>
      </c>
      <c r="AW234">
        <v>20</v>
      </c>
      <c r="AX234">
        <v>1</v>
      </c>
      <c r="AY234">
        <v>2</v>
      </c>
      <c r="AZ234">
        <v>10</v>
      </c>
      <c r="BA234">
        <v>0</v>
      </c>
      <c r="BB234">
        <v>1</v>
      </c>
      <c r="BC234">
        <v>1</v>
      </c>
      <c r="BD234">
        <v>1</v>
      </c>
      <c r="BE234">
        <v>1</v>
      </c>
      <c r="BF234">
        <v>15</v>
      </c>
      <c r="BG234">
        <v>20</v>
      </c>
      <c r="BI234">
        <f t="shared" si="15"/>
        <v>236</v>
      </c>
      <c r="BJ234">
        <f t="shared" si="16"/>
        <v>1336</v>
      </c>
    </row>
    <row r="235" spans="2:62">
      <c r="B235">
        <v>237</v>
      </c>
      <c r="C235">
        <v>1337</v>
      </c>
      <c r="D235" t="s">
        <v>507</v>
      </c>
      <c r="E235" t="s">
        <v>204</v>
      </c>
      <c r="F235">
        <v>2</v>
      </c>
      <c r="G235">
        <v>37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30</v>
      </c>
      <c r="N235">
        <v>49</v>
      </c>
      <c r="O235">
        <v>35</v>
      </c>
      <c r="P235">
        <v>12</v>
      </c>
      <c r="Q235">
        <v>49</v>
      </c>
      <c r="R235">
        <v>28</v>
      </c>
      <c r="S235">
        <v>79</v>
      </c>
      <c r="T235">
        <v>15</v>
      </c>
      <c r="U235">
        <v>49</v>
      </c>
      <c r="V235">
        <v>13</v>
      </c>
      <c r="W235">
        <v>49</v>
      </c>
      <c r="X235">
        <v>24</v>
      </c>
      <c r="Y235">
        <v>59</v>
      </c>
      <c r="Z235">
        <f t="shared" si="17"/>
        <v>78</v>
      </c>
      <c r="AA235">
        <v>45</v>
      </c>
      <c r="AB235">
        <v>89</v>
      </c>
      <c r="AC235">
        <f t="shared" si="18"/>
        <v>113</v>
      </c>
      <c r="AD235">
        <v>7</v>
      </c>
      <c r="AE235">
        <v>39</v>
      </c>
      <c r="AF235">
        <f t="shared" si="19"/>
        <v>57</v>
      </c>
      <c r="AG235">
        <v>12</v>
      </c>
      <c r="AH235">
        <v>59</v>
      </c>
      <c r="AI235">
        <v>10</v>
      </c>
      <c r="AJ235">
        <v>1</v>
      </c>
      <c r="AK235">
        <v>4</v>
      </c>
      <c r="AL235">
        <v>3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3</v>
      </c>
      <c r="AS235">
        <v>13</v>
      </c>
      <c r="AT235">
        <v>-1</v>
      </c>
      <c r="AU235">
        <v>-1</v>
      </c>
      <c r="AV235">
        <v>-1</v>
      </c>
      <c r="AW235">
        <v>20</v>
      </c>
      <c r="AX235">
        <v>1</v>
      </c>
      <c r="AY235">
        <v>2</v>
      </c>
      <c r="AZ235">
        <v>10</v>
      </c>
      <c r="BA235">
        <v>0</v>
      </c>
      <c r="BB235">
        <v>1</v>
      </c>
      <c r="BC235">
        <v>1</v>
      </c>
      <c r="BD235">
        <v>1</v>
      </c>
      <c r="BE235">
        <v>1</v>
      </c>
      <c r="BF235">
        <v>15</v>
      </c>
      <c r="BG235">
        <v>20</v>
      </c>
      <c r="BI235">
        <f t="shared" si="15"/>
        <v>237</v>
      </c>
      <c r="BJ235">
        <f t="shared" si="16"/>
        <v>1337</v>
      </c>
    </row>
    <row r="236" spans="2:62">
      <c r="B236">
        <v>238</v>
      </c>
      <c r="C236">
        <v>1338</v>
      </c>
      <c r="D236" t="s">
        <v>508</v>
      </c>
      <c r="E236" t="s">
        <v>206</v>
      </c>
      <c r="F236">
        <v>2</v>
      </c>
      <c r="G236">
        <v>38</v>
      </c>
      <c r="H236">
        <v>326</v>
      </c>
      <c r="I236">
        <v>65</v>
      </c>
      <c r="J236">
        <v>200</v>
      </c>
      <c r="K236">
        <v>200</v>
      </c>
      <c r="L236">
        <v>0</v>
      </c>
      <c r="M236">
        <v>30</v>
      </c>
      <c r="N236">
        <v>48</v>
      </c>
      <c r="O236">
        <v>35</v>
      </c>
      <c r="P236">
        <v>12</v>
      </c>
      <c r="Q236">
        <v>49</v>
      </c>
      <c r="R236">
        <v>28</v>
      </c>
      <c r="S236">
        <v>79</v>
      </c>
      <c r="T236">
        <v>15</v>
      </c>
      <c r="U236">
        <v>49</v>
      </c>
      <c r="V236">
        <v>13</v>
      </c>
      <c r="W236">
        <v>49</v>
      </c>
      <c r="X236">
        <v>24</v>
      </c>
      <c r="Y236">
        <v>59</v>
      </c>
      <c r="Z236">
        <f t="shared" si="17"/>
        <v>78</v>
      </c>
      <c r="AA236">
        <v>45</v>
      </c>
      <c r="AB236">
        <v>89</v>
      </c>
      <c r="AC236">
        <f t="shared" si="18"/>
        <v>113</v>
      </c>
      <c r="AD236">
        <v>7</v>
      </c>
      <c r="AE236">
        <v>39</v>
      </c>
      <c r="AF236">
        <f t="shared" si="19"/>
        <v>57</v>
      </c>
      <c r="AG236">
        <v>12</v>
      </c>
      <c r="AH236">
        <v>59</v>
      </c>
      <c r="AI236">
        <v>10</v>
      </c>
      <c r="AJ236">
        <v>1</v>
      </c>
      <c r="AK236">
        <v>4</v>
      </c>
      <c r="AL236">
        <v>3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3</v>
      </c>
      <c r="AS236">
        <v>14</v>
      </c>
      <c r="AT236">
        <v>-1</v>
      </c>
      <c r="AU236">
        <v>-1</v>
      </c>
      <c r="AV236">
        <v>-1</v>
      </c>
      <c r="AW236">
        <v>20</v>
      </c>
      <c r="AX236">
        <v>1</v>
      </c>
      <c r="AY236">
        <v>2</v>
      </c>
      <c r="AZ236">
        <v>10</v>
      </c>
      <c r="BA236">
        <v>0</v>
      </c>
      <c r="BB236">
        <v>1</v>
      </c>
      <c r="BC236">
        <v>1</v>
      </c>
      <c r="BD236">
        <v>1</v>
      </c>
      <c r="BE236">
        <v>1</v>
      </c>
      <c r="BF236">
        <v>15</v>
      </c>
      <c r="BG236">
        <v>20</v>
      </c>
      <c r="BI236">
        <f t="shared" si="15"/>
        <v>238</v>
      </c>
      <c r="BJ236">
        <f t="shared" si="16"/>
        <v>1338</v>
      </c>
    </row>
    <row r="237" spans="2:62">
      <c r="B237">
        <v>239</v>
      </c>
      <c r="C237">
        <v>1339</v>
      </c>
      <c r="D237" t="s">
        <v>509</v>
      </c>
      <c r="E237" t="s">
        <v>208</v>
      </c>
      <c r="F237">
        <v>2</v>
      </c>
      <c r="G237">
        <v>39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30</v>
      </c>
      <c r="N237">
        <v>48</v>
      </c>
      <c r="O237">
        <v>35</v>
      </c>
      <c r="P237">
        <v>12</v>
      </c>
      <c r="Q237">
        <v>49</v>
      </c>
      <c r="R237">
        <v>28</v>
      </c>
      <c r="S237">
        <v>79</v>
      </c>
      <c r="T237">
        <v>15</v>
      </c>
      <c r="U237">
        <v>49</v>
      </c>
      <c r="V237">
        <v>13</v>
      </c>
      <c r="W237">
        <v>49</v>
      </c>
      <c r="X237">
        <v>24</v>
      </c>
      <c r="Y237">
        <v>59</v>
      </c>
      <c r="Z237">
        <f t="shared" si="17"/>
        <v>78</v>
      </c>
      <c r="AA237">
        <v>45</v>
      </c>
      <c r="AB237">
        <v>89</v>
      </c>
      <c r="AC237">
        <f t="shared" si="18"/>
        <v>113</v>
      </c>
      <c r="AD237">
        <v>7</v>
      </c>
      <c r="AE237">
        <v>39</v>
      </c>
      <c r="AF237">
        <f t="shared" si="19"/>
        <v>57</v>
      </c>
      <c r="AG237">
        <v>12</v>
      </c>
      <c r="AH237">
        <v>59</v>
      </c>
      <c r="AI237">
        <v>10</v>
      </c>
      <c r="AJ237">
        <v>1</v>
      </c>
      <c r="AK237">
        <v>4</v>
      </c>
      <c r="AL237">
        <v>3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3</v>
      </c>
      <c r="AS237">
        <v>14</v>
      </c>
      <c r="AT237">
        <v>-1</v>
      </c>
      <c r="AU237">
        <v>-1</v>
      </c>
      <c r="AV237">
        <v>-1</v>
      </c>
      <c r="AW237">
        <v>20</v>
      </c>
      <c r="AX237">
        <v>1</v>
      </c>
      <c r="AY237">
        <v>2</v>
      </c>
      <c r="AZ237">
        <v>10</v>
      </c>
      <c r="BA237">
        <v>0</v>
      </c>
      <c r="BB237">
        <v>1</v>
      </c>
      <c r="BC237">
        <v>1</v>
      </c>
      <c r="BD237">
        <v>1</v>
      </c>
      <c r="BE237">
        <v>1</v>
      </c>
      <c r="BF237">
        <v>15</v>
      </c>
      <c r="BG237">
        <v>20</v>
      </c>
      <c r="BI237">
        <f t="shared" si="15"/>
        <v>239</v>
      </c>
      <c r="BJ237">
        <f t="shared" si="16"/>
        <v>1339</v>
      </c>
    </row>
    <row r="238" spans="2:62">
      <c r="B238">
        <v>240</v>
      </c>
      <c r="C238">
        <v>1340</v>
      </c>
      <c r="D238" t="s">
        <v>510</v>
      </c>
      <c r="E238" t="s">
        <v>210</v>
      </c>
      <c r="F238">
        <v>2</v>
      </c>
      <c r="G238">
        <v>40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30</v>
      </c>
      <c r="N238">
        <v>48</v>
      </c>
      <c r="O238">
        <v>35</v>
      </c>
      <c r="P238">
        <v>12</v>
      </c>
      <c r="Q238">
        <v>49</v>
      </c>
      <c r="R238">
        <v>28</v>
      </c>
      <c r="S238">
        <v>79</v>
      </c>
      <c r="T238">
        <v>15</v>
      </c>
      <c r="U238">
        <v>49</v>
      </c>
      <c r="V238">
        <v>13</v>
      </c>
      <c r="W238">
        <v>49</v>
      </c>
      <c r="X238">
        <v>24</v>
      </c>
      <c r="Y238">
        <v>59</v>
      </c>
      <c r="Z238">
        <f t="shared" si="17"/>
        <v>78</v>
      </c>
      <c r="AA238">
        <v>45</v>
      </c>
      <c r="AB238">
        <v>89</v>
      </c>
      <c r="AC238">
        <f t="shared" si="18"/>
        <v>113</v>
      </c>
      <c r="AD238">
        <v>7</v>
      </c>
      <c r="AE238">
        <v>39</v>
      </c>
      <c r="AF238">
        <f t="shared" si="19"/>
        <v>57</v>
      </c>
      <c r="AG238">
        <v>12</v>
      </c>
      <c r="AH238">
        <v>59</v>
      </c>
      <c r="AI238">
        <v>10</v>
      </c>
      <c r="AJ238">
        <v>1</v>
      </c>
      <c r="AK238">
        <v>4</v>
      </c>
      <c r="AL238">
        <v>3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3</v>
      </c>
      <c r="AS238">
        <v>14</v>
      </c>
      <c r="AT238">
        <v>-1</v>
      </c>
      <c r="AU238">
        <v>-1</v>
      </c>
      <c r="AV238">
        <v>-1</v>
      </c>
      <c r="AW238">
        <v>20</v>
      </c>
      <c r="AX238">
        <v>1</v>
      </c>
      <c r="AY238">
        <v>2</v>
      </c>
      <c r="AZ238">
        <v>10</v>
      </c>
      <c r="BA238">
        <v>0</v>
      </c>
      <c r="BB238">
        <v>1</v>
      </c>
      <c r="BC238">
        <v>1</v>
      </c>
      <c r="BD238">
        <v>1</v>
      </c>
      <c r="BE238">
        <v>1</v>
      </c>
      <c r="BF238">
        <v>15</v>
      </c>
      <c r="BG238">
        <v>20</v>
      </c>
      <c r="BI238">
        <f t="shared" si="15"/>
        <v>240</v>
      </c>
      <c r="BJ238">
        <f t="shared" si="16"/>
        <v>1340</v>
      </c>
    </row>
    <row r="239" spans="2:62">
      <c r="B239">
        <v>241</v>
      </c>
      <c r="C239">
        <v>1341</v>
      </c>
      <c r="D239" t="s">
        <v>511</v>
      </c>
      <c r="E239" t="s">
        <v>212</v>
      </c>
      <c r="F239">
        <v>2</v>
      </c>
      <c r="G239">
        <v>41</v>
      </c>
      <c r="H239">
        <v>419</v>
      </c>
      <c r="I239">
        <v>70</v>
      </c>
      <c r="J239">
        <v>220</v>
      </c>
      <c r="K239">
        <v>230</v>
      </c>
      <c r="L239">
        <v>0</v>
      </c>
      <c r="M239">
        <v>30</v>
      </c>
      <c r="N239">
        <v>48</v>
      </c>
      <c r="O239">
        <v>35</v>
      </c>
      <c r="P239">
        <v>12</v>
      </c>
      <c r="Q239">
        <v>49</v>
      </c>
      <c r="R239">
        <v>28</v>
      </c>
      <c r="S239">
        <v>79</v>
      </c>
      <c r="T239">
        <v>15</v>
      </c>
      <c r="U239">
        <v>49</v>
      </c>
      <c r="V239">
        <v>13</v>
      </c>
      <c r="W239">
        <v>49</v>
      </c>
      <c r="X239">
        <v>24</v>
      </c>
      <c r="Y239">
        <v>59</v>
      </c>
      <c r="Z239">
        <f t="shared" si="17"/>
        <v>78</v>
      </c>
      <c r="AA239">
        <v>45</v>
      </c>
      <c r="AB239">
        <v>89</v>
      </c>
      <c r="AC239">
        <f t="shared" si="18"/>
        <v>113</v>
      </c>
      <c r="AD239">
        <v>7</v>
      </c>
      <c r="AE239">
        <v>39</v>
      </c>
      <c r="AF239">
        <f t="shared" si="19"/>
        <v>57</v>
      </c>
      <c r="AG239">
        <v>12</v>
      </c>
      <c r="AH239">
        <v>59</v>
      </c>
      <c r="AI239">
        <v>10</v>
      </c>
      <c r="AJ239">
        <v>1</v>
      </c>
      <c r="AK239">
        <v>4</v>
      </c>
      <c r="AL239">
        <v>3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3</v>
      </c>
      <c r="AS239">
        <v>14</v>
      </c>
      <c r="AT239">
        <v>-1</v>
      </c>
      <c r="AU239">
        <v>-1</v>
      </c>
      <c r="AV239">
        <v>-1</v>
      </c>
      <c r="AW239">
        <v>20</v>
      </c>
      <c r="AX239">
        <v>1</v>
      </c>
      <c r="AY239">
        <v>2</v>
      </c>
      <c r="AZ239">
        <v>10</v>
      </c>
      <c r="BA239">
        <v>0</v>
      </c>
      <c r="BB239">
        <v>1</v>
      </c>
      <c r="BC239">
        <v>1</v>
      </c>
      <c r="BD239">
        <v>1</v>
      </c>
      <c r="BE239">
        <v>1</v>
      </c>
      <c r="BF239">
        <v>15</v>
      </c>
      <c r="BG239">
        <v>20</v>
      </c>
      <c r="BI239">
        <f t="shared" si="15"/>
        <v>241</v>
      </c>
      <c r="BJ239">
        <f t="shared" si="16"/>
        <v>1341</v>
      </c>
    </row>
    <row r="240" spans="2:62">
      <c r="B240">
        <v>242</v>
      </c>
      <c r="C240">
        <v>1342</v>
      </c>
      <c r="D240" t="s">
        <v>512</v>
      </c>
      <c r="E240" t="s">
        <v>214</v>
      </c>
      <c r="F240">
        <v>2</v>
      </c>
      <c r="G240">
        <v>42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30</v>
      </c>
      <c r="N240">
        <v>48</v>
      </c>
      <c r="O240">
        <v>35</v>
      </c>
      <c r="P240">
        <v>12</v>
      </c>
      <c r="Q240">
        <v>49</v>
      </c>
      <c r="R240">
        <v>28</v>
      </c>
      <c r="S240">
        <v>79</v>
      </c>
      <c r="T240">
        <v>15</v>
      </c>
      <c r="U240">
        <v>49</v>
      </c>
      <c r="V240">
        <v>14</v>
      </c>
      <c r="W240">
        <v>49</v>
      </c>
      <c r="X240">
        <v>24</v>
      </c>
      <c r="Y240">
        <v>59</v>
      </c>
      <c r="Z240">
        <f t="shared" si="17"/>
        <v>78</v>
      </c>
      <c r="AA240">
        <v>45</v>
      </c>
      <c r="AB240">
        <v>89</v>
      </c>
      <c r="AC240">
        <f t="shared" si="18"/>
        <v>113</v>
      </c>
      <c r="AD240">
        <v>7</v>
      </c>
      <c r="AE240">
        <v>39</v>
      </c>
      <c r="AF240">
        <f t="shared" si="19"/>
        <v>57</v>
      </c>
      <c r="AG240">
        <v>12</v>
      </c>
      <c r="AH240">
        <v>59</v>
      </c>
      <c r="AI240">
        <v>10</v>
      </c>
      <c r="AJ240">
        <v>1</v>
      </c>
      <c r="AK240">
        <v>4</v>
      </c>
      <c r="AL240">
        <v>3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3</v>
      </c>
      <c r="AS240">
        <v>15</v>
      </c>
      <c r="AT240">
        <v>-1</v>
      </c>
      <c r="AU240">
        <v>-1</v>
      </c>
      <c r="AV240">
        <v>-1</v>
      </c>
      <c r="AW240">
        <v>22</v>
      </c>
      <c r="AX240">
        <v>1</v>
      </c>
      <c r="AY240">
        <v>2</v>
      </c>
      <c r="AZ240">
        <v>10</v>
      </c>
      <c r="BA240">
        <v>0</v>
      </c>
      <c r="BB240">
        <v>1</v>
      </c>
      <c r="BC240">
        <v>1</v>
      </c>
      <c r="BD240">
        <v>1</v>
      </c>
      <c r="BE240">
        <v>1</v>
      </c>
      <c r="BF240">
        <v>15</v>
      </c>
      <c r="BG240">
        <v>20</v>
      </c>
      <c r="BI240">
        <f t="shared" si="15"/>
        <v>242</v>
      </c>
      <c r="BJ240">
        <f t="shared" si="16"/>
        <v>1342</v>
      </c>
    </row>
    <row r="241" spans="2:62">
      <c r="B241">
        <v>243</v>
      </c>
      <c r="C241">
        <v>1343</v>
      </c>
      <c r="D241" t="s">
        <v>513</v>
      </c>
      <c r="E241" t="s">
        <v>216</v>
      </c>
      <c r="F241">
        <v>2</v>
      </c>
      <c r="G241">
        <v>43</v>
      </c>
      <c r="H241">
        <v>145</v>
      </c>
      <c r="I241">
        <v>60</v>
      </c>
      <c r="J241">
        <v>180</v>
      </c>
      <c r="K241">
        <v>200</v>
      </c>
      <c r="L241">
        <v>0</v>
      </c>
      <c r="M241">
        <v>30</v>
      </c>
      <c r="N241">
        <v>48</v>
      </c>
      <c r="O241">
        <v>35</v>
      </c>
      <c r="P241">
        <v>12</v>
      </c>
      <c r="Q241">
        <v>49</v>
      </c>
      <c r="R241">
        <v>28</v>
      </c>
      <c r="S241">
        <v>79</v>
      </c>
      <c r="T241">
        <v>15</v>
      </c>
      <c r="U241">
        <v>49</v>
      </c>
      <c r="V241">
        <v>14</v>
      </c>
      <c r="W241">
        <v>49</v>
      </c>
      <c r="X241">
        <v>24</v>
      </c>
      <c r="Y241">
        <v>59</v>
      </c>
      <c r="Z241">
        <f t="shared" si="17"/>
        <v>78</v>
      </c>
      <c r="AA241">
        <v>45</v>
      </c>
      <c r="AB241">
        <v>89</v>
      </c>
      <c r="AC241">
        <f t="shared" si="18"/>
        <v>113</v>
      </c>
      <c r="AD241">
        <v>7</v>
      </c>
      <c r="AE241">
        <v>39</v>
      </c>
      <c r="AF241">
        <f t="shared" si="19"/>
        <v>57</v>
      </c>
      <c r="AG241">
        <v>12</v>
      </c>
      <c r="AH241">
        <v>59</v>
      </c>
      <c r="AI241">
        <v>10</v>
      </c>
      <c r="AJ241">
        <v>1</v>
      </c>
      <c r="AK241">
        <v>4</v>
      </c>
      <c r="AL241">
        <v>3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3</v>
      </c>
      <c r="AS241">
        <v>15</v>
      </c>
      <c r="AT241">
        <v>-1</v>
      </c>
      <c r="AU241">
        <v>-1</v>
      </c>
      <c r="AV241">
        <v>-1</v>
      </c>
      <c r="AW241">
        <v>22</v>
      </c>
      <c r="AX241">
        <v>1</v>
      </c>
      <c r="AY241">
        <v>2</v>
      </c>
      <c r="AZ241">
        <v>10</v>
      </c>
      <c r="BA241">
        <v>0</v>
      </c>
      <c r="BB241">
        <v>1</v>
      </c>
      <c r="BC241">
        <v>1</v>
      </c>
      <c r="BD241">
        <v>1</v>
      </c>
      <c r="BE241">
        <v>1</v>
      </c>
      <c r="BF241">
        <v>15</v>
      </c>
      <c r="BG241">
        <v>20</v>
      </c>
      <c r="BI241">
        <f t="shared" si="15"/>
        <v>243</v>
      </c>
      <c r="BJ241">
        <f t="shared" si="16"/>
        <v>1343</v>
      </c>
    </row>
    <row r="242" spans="2:62">
      <c r="B242">
        <v>244</v>
      </c>
      <c r="C242">
        <v>1344</v>
      </c>
      <c r="D242" t="s">
        <v>514</v>
      </c>
      <c r="E242" t="s">
        <v>218</v>
      </c>
      <c r="F242">
        <v>2</v>
      </c>
      <c r="G242">
        <v>44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30</v>
      </c>
      <c r="N242">
        <v>48</v>
      </c>
      <c r="O242">
        <v>35</v>
      </c>
      <c r="P242">
        <v>12</v>
      </c>
      <c r="Q242">
        <v>49</v>
      </c>
      <c r="R242">
        <v>28</v>
      </c>
      <c r="S242">
        <v>79</v>
      </c>
      <c r="T242">
        <v>15</v>
      </c>
      <c r="U242">
        <v>49</v>
      </c>
      <c r="V242">
        <v>14</v>
      </c>
      <c r="W242">
        <v>49</v>
      </c>
      <c r="X242">
        <v>24</v>
      </c>
      <c r="Y242">
        <v>59</v>
      </c>
      <c r="Z242">
        <f t="shared" si="17"/>
        <v>78</v>
      </c>
      <c r="AA242">
        <v>45</v>
      </c>
      <c r="AB242">
        <v>89</v>
      </c>
      <c r="AC242">
        <f t="shared" si="18"/>
        <v>113</v>
      </c>
      <c r="AD242">
        <v>7</v>
      </c>
      <c r="AE242">
        <v>39</v>
      </c>
      <c r="AF242">
        <f t="shared" si="19"/>
        <v>57</v>
      </c>
      <c r="AG242">
        <v>12</v>
      </c>
      <c r="AH242">
        <v>59</v>
      </c>
      <c r="AI242">
        <v>10</v>
      </c>
      <c r="AJ242">
        <v>1</v>
      </c>
      <c r="AK242">
        <v>4</v>
      </c>
      <c r="AL242">
        <v>3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3</v>
      </c>
      <c r="AS242">
        <v>15</v>
      </c>
      <c r="AT242">
        <v>-1</v>
      </c>
      <c r="AU242">
        <v>-1</v>
      </c>
      <c r="AV242">
        <v>-1</v>
      </c>
      <c r="AW242">
        <v>22</v>
      </c>
      <c r="AX242">
        <v>1</v>
      </c>
      <c r="AY242">
        <v>2</v>
      </c>
      <c r="AZ242">
        <v>10</v>
      </c>
      <c r="BA242">
        <v>0</v>
      </c>
      <c r="BB242">
        <v>1</v>
      </c>
      <c r="BC242">
        <v>1</v>
      </c>
      <c r="BD242">
        <v>1</v>
      </c>
      <c r="BE242">
        <v>1</v>
      </c>
      <c r="BF242">
        <v>15</v>
      </c>
      <c r="BG242">
        <v>20</v>
      </c>
      <c r="BI242">
        <f t="shared" si="15"/>
        <v>244</v>
      </c>
      <c r="BJ242">
        <f t="shared" si="16"/>
        <v>1344</v>
      </c>
    </row>
    <row r="243" spans="2:62">
      <c r="B243">
        <v>245</v>
      </c>
      <c r="C243">
        <v>1345</v>
      </c>
      <c r="D243" t="s">
        <v>515</v>
      </c>
      <c r="E243" t="s">
        <v>220</v>
      </c>
      <c r="F243">
        <v>2</v>
      </c>
      <c r="G243">
        <v>45</v>
      </c>
      <c r="H243">
        <v>144</v>
      </c>
      <c r="I243">
        <v>55</v>
      </c>
      <c r="J243">
        <v>180</v>
      </c>
      <c r="K243">
        <v>200</v>
      </c>
      <c r="L243">
        <v>0</v>
      </c>
      <c r="M243">
        <v>30</v>
      </c>
      <c r="N243">
        <v>48</v>
      </c>
      <c r="O243">
        <v>35</v>
      </c>
      <c r="P243">
        <v>12</v>
      </c>
      <c r="Q243">
        <v>49</v>
      </c>
      <c r="R243">
        <v>28</v>
      </c>
      <c r="S243">
        <v>79</v>
      </c>
      <c r="T243">
        <v>15</v>
      </c>
      <c r="U243">
        <v>49</v>
      </c>
      <c r="V243">
        <v>14</v>
      </c>
      <c r="W243">
        <v>49</v>
      </c>
      <c r="X243">
        <v>24</v>
      </c>
      <c r="Y243">
        <v>59</v>
      </c>
      <c r="Z243">
        <f t="shared" si="17"/>
        <v>78</v>
      </c>
      <c r="AA243">
        <v>45</v>
      </c>
      <c r="AB243">
        <v>89</v>
      </c>
      <c r="AC243">
        <f t="shared" si="18"/>
        <v>113</v>
      </c>
      <c r="AD243">
        <v>7</v>
      </c>
      <c r="AE243">
        <v>39</v>
      </c>
      <c r="AF243">
        <f t="shared" si="19"/>
        <v>57</v>
      </c>
      <c r="AG243">
        <v>12</v>
      </c>
      <c r="AH243">
        <v>59</v>
      </c>
      <c r="AI243">
        <v>10</v>
      </c>
      <c r="AJ243">
        <v>1</v>
      </c>
      <c r="AK243">
        <v>4</v>
      </c>
      <c r="AL243">
        <v>3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3</v>
      </c>
      <c r="AS243">
        <v>15</v>
      </c>
      <c r="AT243">
        <v>-1</v>
      </c>
      <c r="AU243">
        <v>-1</v>
      </c>
      <c r="AV243">
        <v>-1</v>
      </c>
      <c r="AW243">
        <v>22</v>
      </c>
      <c r="AX243">
        <v>1</v>
      </c>
      <c r="AY243">
        <v>2</v>
      </c>
      <c r="AZ243">
        <v>10</v>
      </c>
      <c r="BA243">
        <v>0</v>
      </c>
      <c r="BB243">
        <v>1</v>
      </c>
      <c r="BC243">
        <v>1</v>
      </c>
      <c r="BD243">
        <v>1</v>
      </c>
      <c r="BE243">
        <v>1</v>
      </c>
      <c r="BF243">
        <v>15</v>
      </c>
      <c r="BG243">
        <v>20</v>
      </c>
      <c r="BI243">
        <f t="shared" si="15"/>
        <v>245</v>
      </c>
      <c r="BJ243">
        <f t="shared" si="16"/>
        <v>1345</v>
      </c>
    </row>
    <row r="244" spans="2:62">
      <c r="B244">
        <v>246</v>
      </c>
      <c r="C244">
        <v>1346</v>
      </c>
      <c r="D244" t="s">
        <v>516</v>
      </c>
      <c r="E244" t="s">
        <v>222</v>
      </c>
      <c r="F244">
        <v>2</v>
      </c>
      <c r="G244">
        <v>46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30</v>
      </c>
      <c r="N244">
        <v>48</v>
      </c>
      <c r="O244">
        <v>35</v>
      </c>
      <c r="P244">
        <v>12</v>
      </c>
      <c r="Q244">
        <v>49</v>
      </c>
      <c r="R244">
        <v>28</v>
      </c>
      <c r="S244">
        <v>79</v>
      </c>
      <c r="T244">
        <v>15</v>
      </c>
      <c r="U244">
        <v>49</v>
      </c>
      <c r="V244">
        <v>14</v>
      </c>
      <c r="W244">
        <v>49</v>
      </c>
      <c r="X244">
        <v>24</v>
      </c>
      <c r="Y244">
        <v>59</v>
      </c>
      <c r="Z244">
        <f t="shared" si="17"/>
        <v>78</v>
      </c>
      <c r="AA244">
        <v>45</v>
      </c>
      <c r="AB244">
        <v>89</v>
      </c>
      <c r="AC244">
        <f t="shared" si="18"/>
        <v>113</v>
      </c>
      <c r="AD244">
        <v>7</v>
      </c>
      <c r="AE244">
        <v>39</v>
      </c>
      <c r="AF244">
        <f t="shared" si="19"/>
        <v>57</v>
      </c>
      <c r="AG244">
        <v>12</v>
      </c>
      <c r="AH244">
        <v>59</v>
      </c>
      <c r="AI244">
        <v>10</v>
      </c>
      <c r="AJ244">
        <v>1</v>
      </c>
      <c r="AK244">
        <v>4</v>
      </c>
      <c r="AL244">
        <v>3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3</v>
      </c>
      <c r="AS244">
        <v>15</v>
      </c>
      <c r="AT244">
        <v>-1</v>
      </c>
      <c r="AU244">
        <v>-1</v>
      </c>
      <c r="AV244">
        <v>-1</v>
      </c>
      <c r="AW244">
        <v>22</v>
      </c>
      <c r="AX244">
        <v>1</v>
      </c>
      <c r="AY244">
        <v>2</v>
      </c>
      <c r="AZ244">
        <v>10</v>
      </c>
      <c r="BA244">
        <v>0</v>
      </c>
      <c r="BB244">
        <v>1</v>
      </c>
      <c r="BC244">
        <v>1</v>
      </c>
      <c r="BD244">
        <v>1</v>
      </c>
      <c r="BE244">
        <v>1</v>
      </c>
      <c r="BF244">
        <v>15</v>
      </c>
      <c r="BG244">
        <v>20</v>
      </c>
      <c r="BI244">
        <f t="shared" si="15"/>
        <v>246</v>
      </c>
      <c r="BJ244">
        <f t="shared" si="16"/>
        <v>1346</v>
      </c>
    </row>
    <row r="245" spans="2:62">
      <c r="B245">
        <v>247</v>
      </c>
      <c r="C245">
        <v>1347</v>
      </c>
      <c r="D245" t="s">
        <v>517</v>
      </c>
      <c r="E245" t="s">
        <v>224</v>
      </c>
      <c r="F245">
        <v>2</v>
      </c>
      <c r="G245">
        <v>47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30</v>
      </c>
      <c r="N245">
        <v>48</v>
      </c>
      <c r="O245">
        <v>35</v>
      </c>
      <c r="P245">
        <v>12</v>
      </c>
      <c r="Q245">
        <v>49</v>
      </c>
      <c r="R245">
        <v>28</v>
      </c>
      <c r="S245">
        <v>79</v>
      </c>
      <c r="T245">
        <v>15</v>
      </c>
      <c r="U245">
        <v>49</v>
      </c>
      <c r="V245">
        <v>14</v>
      </c>
      <c r="W245">
        <v>49</v>
      </c>
      <c r="X245">
        <v>24</v>
      </c>
      <c r="Y245">
        <v>59</v>
      </c>
      <c r="Z245">
        <f t="shared" si="17"/>
        <v>78</v>
      </c>
      <c r="AA245">
        <v>45</v>
      </c>
      <c r="AB245">
        <v>89</v>
      </c>
      <c r="AC245">
        <f t="shared" si="18"/>
        <v>113</v>
      </c>
      <c r="AD245">
        <v>7</v>
      </c>
      <c r="AE245">
        <v>39</v>
      </c>
      <c r="AF245">
        <f t="shared" si="19"/>
        <v>57</v>
      </c>
      <c r="AG245">
        <v>12</v>
      </c>
      <c r="AH245">
        <v>59</v>
      </c>
      <c r="AI245">
        <v>10</v>
      </c>
      <c r="AJ245">
        <v>1</v>
      </c>
      <c r="AK245">
        <v>4</v>
      </c>
      <c r="AL245">
        <v>3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3</v>
      </c>
      <c r="AS245">
        <v>15</v>
      </c>
      <c r="AT245">
        <v>-1</v>
      </c>
      <c r="AU245">
        <v>-1</v>
      </c>
      <c r="AV245">
        <v>-1</v>
      </c>
      <c r="AW245">
        <v>22</v>
      </c>
      <c r="AX245">
        <v>1</v>
      </c>
      <c r="AY245">
        <v>2</v>
      </c>
      <c r="AZ245">
        <v>10</v>
      </c>
      <c r="BA245">
        <v>0</v>
      </c>
      <c r="BB245">
        <v>1</v>
      </c>
      <c r="BC245">
        <v>1</v>
      </c>
      <c r="BD245">
        <v>1</v>
      </c>
      <c r="BE245">
        <v>1</v>
      </c>
      <c r="BF245">
        <v>15</v>
      </c>
      <c r="BG245">
        <v>20</v>
      </c>
      <c r="BI245">
        <f t="shared" si="15"/>
        <v>247</v>
      </c>
      <c r="BJ245">
        <f t="shared" si="16"/>
        <v>1347</v>
      </c>
    </row>
    <row r="246" spans="2:62">
      <c r="B246">
        <v>248</v>
      </c>
      <c r="C246">
        <v>1348</v>
      </c>
      <c r="D246" t="s">
        <v>518</v>
      </c>
      <c r="E246" t="s">
        <v>315</v>
      </c>
      <c r="F246">
        <v>2</v>
      </c>
      <c r="G246">
        <v>95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31</v>
      </c>
      <c r="N246">
        <v>49</v>
      </c>
      <c r="O246">
        <v>36</v>
      </c>
      <c r="P246">
        <v>12</v>
      </c>
      <c r="Q246">
        <v>49</v>
      </c>
      <c r="R246">
        <v>28</v>
      </c>
      <c r="S246">
        <v>79</v>
      </c>
      <c r="T246">
        <v>16</v>
      </c>
      <c r="U246">
        <v>49</v>
      </c>
      <c r="V246">
        <v>14</v>
      </c>
      <c r="W246">
        <v>49</v>
      </c>
      <c r="X246">
        <v>24</v>
      </c>
      <c r="Y246">
        <v>59</v>
      </c>
      <c r="Z246">
        <f t="shared" si="17"/>
        <v>78</v>
      </c>
      <c r="AA246">
        <v>46</v>
      </c>
      <c r="AB246">
        <v>89</v>
      </c>
      <c r="AC246">
        <f t="shared" si="18"/>
        <v>113</v>
      </c>
      <c r="AD246">
        <v>8</v>
      </c>
      <c r="AE246">
        <v>39</v>
      </c>
      <c r="AF246">
        <f t="shared" si="19"/>
        <v>56</v>
      </c>
      <c r="AG246">
        <v>12</v>
      </c>
      <c r="AH246">
        <v>59</v>
      </c>
      <c r="AI246">
        <v>10</v>
      </c>
      <c r="AJ246">
        <v>1</v>
      </c>
      <c r="AK246">
        <v>4</v>
      </c>
      <c r="AL246">
        <v>3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3</v>
      </c>
      <c r="AS246">
        <v>15</v>
      </c>
      <c r="AT246">
        <v>-1</v>
      </c>
      <c r="AU246">
        <v>-1</v>
      </c>
      <c r="AV246">
        <v>-1</v>
      </c>
      <c r="AW246">
        <v>22</v>
      </c>
      <c r="AX246">
        <v>1</v>
      </c>
      <c r="AY246">
        <v>2</v>
      </c>
      <c r="AZ246">
        <v>10</v>
      </c>
      <c r="BA246">
        <v>0</v>
      </c>
      <c r="BB246">
        <v>1</v>
      </c>
      <c r="BC246">
        <v>1</v>
      </c>
      <c r="BD246">
        <v>1</v>
      </c>
      <c r="BE246">
        <v>1</v>
      </c>
      <c r="BF246">
        <v>15</v>
      </c>
      <c r="BG246">
        <v>20</v>
      </c>
      <c r="BI246">
        <f t="shared" si="15"/>
        <v>248</v>
      </c>
      <c r="BJ246">
        <f t="shared" si="16"/>
        <v>1348</v>
      </c>
    </row>
    <row r="247" spans="2:62">
      <c r="B247">
        <v>249</v>
      </c>
      <c r="C247">
        <v>1349</v>
      </c>
      <c r="D247" t="s">
        <v>3162</v>
      </c>
      <c r="E247" t="s">
        <v>317</v>
      </c>
      <c r="F247">
        <v>2</v>
      </c>
      <c r="G247">
        <v>96</v>
      </c>
      <c r="H247">
        <v>199</v>
      </c>
      <c r="I247">
        <v>65</v>
      </c>
      <c r="J247">
        <v>200</v>
      </c>
      <c r="K247">
        <v>270</v>
      </c>
      <c r="L247">
        <v>1</v>
      </c>
      <c r="M247">
        <v>31</v>
      </c>
      <c r="N247">
        <v>49</v>
      </c>
      <c r="O247">
        <v>36</v>
      </c>
      <c r="P247">
        <v>12</v>
      </c>
      <c r="Q247">
        <v>49</v>
      </c>
      <c r="R247">
        <v>28</v>
      </c>
      <c r="S247">
        <v>79</v>
      </c>
      <c r="T247">
        <v>16</v>
      </c>
      <c r="U247">
        <v>49</v>
      </c>
      <c r="V247">
        <v>14</v>
      </c>
      <c r="W247">
        <v>49</v>
      </c>
      <c r="X247">
        <v>24</v>
      </c>
      <c r="Y247">
        <v>59</v>
      </c>
      <c r="Z247">
        <f t="shared" si="17"/>
        <v>78</v>
      </c>
      <c r="AA247">
        <v>46</v>
      </c>
      <c r="AB247">
        <v>89</v>
      </c>
      <c r="AC247">
        <f t="shared" si="18"/>
        <v>113</v>
      </c>
      <c r="AD247">
        <v>8</v>
      </c>
      <c r="AE247">
        <v>39</v>
      </c>
      <c r="AF247">
        <f t="shared" si="19"/>
        <v>56</v>
      </c>
      <c r="AG247">
        <v>12</v>
      </c>
      <c r="AH247">
        <v>59</v>
      </c>
      <c r="AI247">
        <v>10</v>
      </c>
      <c r="AJ247">
        <v>1</v>
      </c>
      <c r="AK247">
        <v>4</v>
      </c>
      <c r="AL247">
        <v>3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3</v>
      </c>
      <c r="AS247">
        <v>15</v>
      </c>
      <c r="AT247">
        <v>-1</v>
      </c>
      <c r="AU247">
        <v>-1</v>
      </c>
      <c r="AV247">
        <v>-1</v>
      </c>
      <c r="AW247">
        <v>22</v>
      </c>
      <c r="AX247">
        <v>1</v>
      </c>
      <c r="AY247">
        <v>2</v>
      </c>
      <c r="AZ247">
        <v>10</v>
      </c>
      <c r="BA247">
        <v>0</v>
      </c>
      <c r="BB247">
        <v>1</v>
      </c>
      <c r="BC247">
        <v>1</v>
      </c>
      <c r="BD247">
        <v>1</v>
      </c>
      <c r="BE247">
        <v>1</v>
      </c>
      <c r="BF247">
        <v>15</v>
      </c>
      <c r="BG247">
        <v>20</v>
      </c>
      <c r="BI247">
        <f t="shared" si="15"/>
        <v>249</v>
      </c>
      <c r="BJ247">
        <f t="shared" si="16"/>
        <v>1349</v>
      </c>
    </row>
    <row r="248" spans="2:62">
      <c r="B248">
        <v>250</v>
      </c>
      <c r="C248">
        <v>1350</v>
      </c>
      <c r="D248" t="s">
        <v>520</v>
      </c>
      <c r="E248" t="s">
        <v>319</v>
      </c>
      <c r="F248">
        <v>2</v>
      </c>
      <c r="G248">
        <v>97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31</v>
      </c>
      <c r="N248">
        <v>49</v>
      </c>
      <c r="O248">
        <v>36</v>
      </c>
      <c r="P248">
        <v>12</v>
      </c>
      <c r="Q248">
        <v>49</v>
      </c>
      <c r="R248">
        <v>28</v>
      </c>
      <c r="S248">
        <v>79</v>
      </c>
      <c r="T248">
        <v>16</v>
      </c>
      <c r="U248">
        <v>49</v>
      </c>
      <c r="V248">
        <v>14</v>
      </c>
      <c r="W248">
        <v>49</v>
      </c>
      <c r="X248">
        <v>24</v>
      </c>
      <c r="Y248">
        <v>59</v>
      </c>
      <c r="Z248">
        <f t="shared" si="17"/>
        <v>78</v>
      </c>
      <c r="AA248">
        <v>46</v>
      </c>
      <c r="AB248">
        <v>89</v>
      </c>
      <c r="AC248">
        <f t="shared" si="18"/>
        <v>113</v>
      </c>
      <c r="AD248">
        <v>8</v>
      </c>
      <c r="AE248">
        <v>39</v>
      </c>
      <c r="AF248">
        <f t="shared" si="19"/>
        <v>56</v>
      </c>
      <c r="AG248">
        <v>12</v>
      </c>
      <c r="AH248">
        <v>59</v>
      </c>
      <c r="AI248">
        <v>10</v>
      </c>
      <c r="AJ248">
        <v>1</v>
      </c>
      <c r="AK248">
        <v>4</v>
      </c>
      <c r="AL248">
        <v>3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3</v>
      </c>
      <c r="AS248">
        <v>15</v>
      </c>
      <c r="AT248">
        <v>-1</v>
      </c>
      <c r="AU248">
        <v>-1</v>
      </c>
      <c r="AV248">
        <v>-1</v>
      </c>
      <c r="AW248">
        <v>22</v>
      </c>
      <c r="AX248">
        <v>1</v>
      </c>
      <c r="AY248">
        <v>2</v>
      </c>
      <c r="AZ248">
        <v>10</v>
      </c>
      <c r="BA248">
        <v>0</v>
      </c>
      <c r="BB248">
        <v>1</v>
      </c>
      <c r="BC248">
        <v>1</v>
      </c>
      <c r="BD248">
        <v>1</v>
      </c>
      <c r="BE248">
        <v>1</v>
      </c>
      <c r="BF248">
        <v>15</v>
      </c>
      <c r="BG248">
        <v>20</v>
      </c>
      <c r="BI248">
        <f t="shared" si="15"/>
        <v>250</v>
      </c>
      <c r="BJ248">
        <f t="shared" si="16"/>
        <v>1350</v>
      </c>
    </row>
    <row r="249" spans="2:62">
      <c r="B249">
        <v>251</v>
      </c>
      <c r="C249">
        <v>1351</v>
      </c>
      <c r="D249" t="s">
        <v>521</v>
      </c>
      <c r="E249" t="s">
        <v>321</v>
      </c>
      <c r="F249">
        <v>2</v>
      </c>
      <c r="G249">
        <v>98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31</v>
      </c>
      <c r="N249">
        <v>49</v>
      </c>
      <c r="O249">
        <v>36</v>
      </c>
      <c r="P249">
        <v>12</v>
      </c>
      <c r="Q249">
        <v>49</v>
      </c>
      <c r="R249">
        <v>28</v>
      </c>
      <c r="S249">
        <v>79</v>
      </c>
      <c r="T249">
        <v>16</v>
      </c>
      <c r="U249">
        <v>49</v>
      </c>
      <c r="V249">
        <v>14</v>
      </c>
      <c r="W249">
        <v>49</v>
      </c>
      <c r="X249">
        <v>24</v>
      </c>
      <c r="Y249">
        <v>59</v>
      </c>
      <c r="Z249">
        <f t="shared" si="17"/>
        <v>78</v>
      </c>
      <c r="AA249">
        <v>46</v>
      </c>
      <c r="AB249">
        <v>89</v>
      </c>
      <c r="AC249">
        <f t="shared" si="18"/>
        <v>113</v>
      </c>
      <c r="AD249">
        <v>8</v>
      </c>
      <c r="AE249">
        <v>39</v>
      </c>
      <c r="AF249">
        <f t="shared" si="19"/>
        <v>56</v>
      </c>
      <c r="AG249">
        <v>12</v>
      </c>
      <c r="AH249">
        <v>59</v>
      </c>
      <c r="AI249">
        <v>10</v>
      </c>
      <c r="AJ249">
        <v>1</v>
      </c>
      <c r="AK249">
        <v>4</v>
      </c>
      <c r="AL249">
        <v>3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3</v>
      </c>
      <c r="AS249">
        <v>15</v>
      </c>
      <c r="AT249">
        <v>-1</v>
      </c>
      <c r="AU249">
        <v>-1</v>
      </c>
      <c r="AV249">
        <v>-1</v>
      </c>
      <c r="AW249">
        <v>22</v>
      </c>
      <c r="AX249">
        <v>1</v>
      </c>
      <c r="AY249">
        <v>2</v>
      </c>
      <c r="AZ249">
        <v>10</v>
      </c>
      <c r="BA249">
        <v>0</v>
      </c>
      <c r="BB249">
        <v>1</v>
      </c>
      <c r="BC249">
        <v>1</v>
      </c>
      <c r="BD249">
        <v>1</v>
      </c>
      <c r="BE249">
        <v>1</v>
      </c>
      <c r="BF249">
        <v>15</v>
      </c>
      <c r="BG249">
        <v>20</v>
      </c>
      <c r="BI249">
        <f t="shared" si="15"/>
        <v>251</v>
      </c>
      <c r="BJ249">
        <f t="shared" si="16"/>
        <v>1351</v>
      </c>
    </row>
    <row r="250" spans="2:62">
      <c r="B250">
        <v>252</v>
      </c>
      <c r="C250">
        <v>1352</v>
      </c>
      <c r="D250" t="s">
        <v>522</v>
      </c>
      <c r="E250" t="s">
        <v>226</v>
      </c>
      <c r="F250">
        <v>2</v>
      </c>
      <c r="G250">
        <v>48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31</v>
      </c>
      <c r="N250">
        <v>49</v>
      </c>
      <c r="O250">
        <v>36</v>
      </c>
      <c r="P250">
        <v>12</v>
      </c>
      <c r="Q250">
        <v>49</v>
      </c>
      <c r="R250">
        <v>28</v>
      </c>
      <c r="S250">
        <v>79</v>
      </c>
      <c r="T250">
        <v>16</v>
      </c>
      <c r="U250">
        <v>49</v>
      </c>
      <c r="V250">
        <v>14</v>
      </c>
      <c r="W250">
        <v>49</v>
      </c>
      <c r="X250">
        <v>24</v>
      </c>
      <c r="Y250">
        <v>59</v>
      </c>
      <c r="Z250">
        <f t="shared" si="17"/>
        <v>78</v>
      </c>
      <c r="AA250">
        <v>46</v>
      </c>
      <c r="AB250">
        <v>89</v>
      </c>
      <c r="AC250">
        <f t="shared" si="18"/>
        <v>113</v>
      </c>
      <c r="AD250">
        <v>8</v>
      </c>
      <c r="AE250">
        <v>39</v>
      </c>
      <c r="AF250">
        <f t="shared" si="19"/>
        <v>56</v>
      </c>
      <c r="AG250">
        <v>12</v>
      </c>
      <c r="AH250">
        <v>59</v>
      </c>
      <c r="AI250">
        <v>10</v>
      </c>
      <c r="AJ250">
        <v>1</v>
      </c>
      <c r="AK250">
        <v>4</v>
      </c>
      <c r="AL250">
        <v>3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3</v>
      </c>
      <c r="AS250">
        <v>15</v>
      </c>
      <c r="AT250">
        <v>-1</v>
      </c>
      <c r="AU250">
        <v>-1</v>
      </c>
      <c r="AV250">
        <v>-1</v>
      </c>
      <c r="AW250">
        <v>22</v>
      </c>
      <c r="AX250">
        <v>1</v>
      </c>
      <c r="AY250">
        <v>2</v>
      </c>
      <c r="AZ250">
        <v>10</v>
      </c>
      <c r="BA250">
        <v>0</v>
      </c>
      <c r="BB250">
        <v>1</v>
      </c>
      <c r="BC250">
        <v>1</v>
      </c>
      <c r="BD250">
        <v>1</v>
      </c>
      <c r="BE250">
        <v>1</v>
      </c>
      <c r="BF250">
        <v>15</v>
      </c>
      <c r="BG250">
        <v>20</v>
      </c>
      <c r="BI250">
        <f t="shared" si="15"/>
        <v>252</v>
      </c>
      <c r="BJ250">
        <f t="shared" si="16"/>
        <v>1352</v>
      </c>
    </row>
    <row r="251" spans="2:62">
      <c r="B251">
        <v>253</v>
      </c>
      <c r="C251">
        <v>1353</v>
      </c>
      <c r="D251" t="s">
        <v>523</v>
      </c>
      <c r="E251" t="s">
        <v>228</v>
      </c>
      <c r="F251">
        <v>2</v>
      </c>
      <c r="G251">
        <v>49</v>
      </c>
      <c r="H251">
        <v>464</v>
      </c>
      <c r="I251">
        <v>75</v>
      </c>
      <c r="J251">
        <v>390</v>
      </c>
      <c r="K251">
        <v>300</v>
      </c>
      <c r="L251">
        <v>0</v>
      </c>
      <c r="M251">
        <v>31</v>
      </c>
      <c r="N251">
        <v>49</v>
      </c>
      <c r="O251">
        <v>36</v>
      </c>
      <c r="P251">
        <v>12</v>
      </c>
      <c r="Q251">
        <v>49</v>
      </c>
      <c r="R251">
        <v>28</v>
      </c>
      <c r="S251">
        <v>79</v>
      </c>
      <c r="T251">
        <v>16</v>
      </c>
      <c r="U251">
        <v>49</v>
      </c>
      <c r="V251">
        <v>14</v>
      </c>
      <c r="W251">
        <v>49</v>
      </c>
      <c r="X251">
        <v>24</v>
      </c>
      <c r="Y251">
        <v>59</v>
      </c>
      <c r="Z251">
        <f t="shared" si="17"/>
        <v>78</v>
      </c>
      <c r="AA251">
        <v>46</v>
      </c>
      <c r="AB251">
        <v>89</v>
      </c>
      <c r="AC251">
        <f t="shared" si="18"/>
        <v>113</v>
      </c>
      <c r="AD251">
        <v>8</v>
      </c>
      <c r="AE251">
        <v>39</v>
      </c>
      <c r="AF251">
        <f t="shared" si="19"/>
        <v>56</v>
      </c>
      <c r="AG251">
        <v>20</v>
      </c>
      <c r="AH251">
        <v>79</v>
      </c>
      <c r="AI251">
        <v>10</v>
      </c>
      <c r="AJ251">
        <v>1</v>
      </c>
      <c r="AK251">
        <v>4</v>
      </c>
      <c r="AL251">
        <v>3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3</v>
      </c>
      <c r="AS251">
        <v>15</v>
      </c>
      <c r="AT251">
        <v>-1</v>
      </c>
      <c r="AU251">
        <v>-1</v>
      </c>
      <c r="AV251">
        <v>-1</v>
      </c>
      <c r="AW251">
        <v>22</v>
      </c>
      <c r="AX251">
        <v>1</v>
      </c>
      <c r="AY251">
        <v>2</v>
      </c>
      <c r="AZ251">
        <v>10</v>
      </c>
      <c r="BA251">
        <v>0</v>
      </c>
      <c r="BB251">
        <v>1</v>
      </c>
      <c r="BC251">
        <v>1</v>
      </c>
      <c r="BD251">
        <v>1</v>
      </c>
      <c r="BE251">
        <v>1</v>
      </c>
      <c r="BF251">
        <v>15</v>
      </c>
      <c r="BG251">
        <v>20</v>
      </c>
      <c r="BI251">
        <f t="shared" si="15"/>
        <v>253</v>
      </c>
      <c r="BJ251">
        <f t="shared" si="16"/>
        <v>1353</v>
      </c>
    </row>
    <row r="252" spans="2:62">
      <c r="B252">
        <v>254</v>
      </c>
      <c r="C252">
        <v>1354</v>
      </c>
      <c r="D252" t="s">
        <v>524</v>
      </c>
      <c r="E252" t="s">
        <v>140</v>
      </c>
      <c r="F252">
        <v>2</v>
      </c>
      <c r="G252">
        <v>1</v>
      </c>
      <c r="H252">
        <v>434</v>
      </c>
      <c r="I252">
        <v>65</v>
      </c>
      <c r="J252">
        <v>170</v>
      </c>
      <c r="K252">
        <v>100</v>
      </c>
      <c r="L252">
        <v>0</v>
      </c>
      <c r="M252">
        <v>24</v>
      </c>
      <c r="N252">
        <v>39</v>
      </c>
      <c r="O252">
        <v>28</v>
      </c>
      <c r="P252">
        <v>9</v>
      </c>
      <c r="Q252">
        <v>39</v>
      </c>
      <c r="R252">
        <v>18</v>
      </c>
      <c r="S252">
        <v>69</v>
      </c>
      <c r="T252">
        <v>12</v>
      </c>
      <c r="U252">
        <v>39</v>
      </c>
      <c r="V252">
        <v>11</v>
      </c>
      <c r="W252">
        <v>39</v>
      </c>
      <c r="X252">
        <v>18</v>
      </c>
      <c r="Y252">
        <v>59</v>
      </c>
      <c r="Z252">
        <f t="shared" si="17"/>
        <v>82</v>
      </c>
      <c r="AA252">
        <v>40</v>
      </c>
      <c r="AB252">
        <v>89</v>
      </c>
      <c r="AC252">
        <f t="shared" si="18"/>
        <v>116</v>
      </c>
      <c r="AD252">
        <v>6</v>
      </c>
      <c r="AE252">
        <v>39</v>
      </c>
      <c r="AF252">
        <f t="shared" si="19"/>
        <v>57</v>
      </c>
      <c r="AG252">
        <v>12</v>
      </c>
      <c r="AH252">
        <v>59</v>
      </c>
      <c r="AI252">
        <v>10</v>
      </c>
      <c r="AJ252">
        <v>1</v>
      </c>
      <c r="AK252">
        <v>4</v>
      </c>
      <c r="AL252">
        <v>3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2</v>
      </c>
      <c r="AS252">
        <v>13</v>
      </c>
      <c r="AT252">
        <v>-1</v>
      </c>
      <c r="AU252">
        <v>-1</v>
      </c>
      <c r="AV252">
        <v>-1</v>
      </c>
      <c r="AW252">
        <v>18</v>
      </c>
      <c r="AX252">
        <v>1</v>
      </c>
      <c r="AY252">
        <v>1</v>
      </c>
      <c r="AZ252">
        <v>4</v>
      </c>
      <c r="BA252">
        <v>0</v>
      </c>
      <c r="BB252">
        <v>1</v>
      </c>
      <c r="BC252">
        <v>1</v>
      </c>
      <c r="BD252">
        <v>0</v>
      </c>
      <c r="BE252">
        <v>0</v>
      </c>
      <c r="BF252">
        <v>15</v>
      </c>
      <c r="BG252">
        <v>15</v>
      </c>
      <c r="BI252">
        <f t="shared" si="15"/>
        <v>254</v>
      </c>
      <c r="BJ252">
        <f t="shared" si="16"/>
        <v>1354</v>
      </c>
    </row>
    <row r="253" spans="2:62">
      <c r="B253">
        <v>255</v>
      </c>
      <c r="C253">
        <v>1355</v>
      </c>
      <c r="D253" t="s">
        <v>525</v>
      </c>
      <c r="E253" t="s">
        <v>142</v>
      </c>
      <c r="F253">
        <v>2</v>
      </c>
      <c r="G253">
        <v>2</v>
      </c>
      <c r="H253">
        <v>435</v>
      </c>
      <c r="I253">
        <v>65</v>
      </c>
      <c r="J253">
        <v>170</v>
      </c>
      <c r="K253">
        <v>100</v>
      </c>
      <c r="L253">
        <v>0</v>
      </c>
      <c r="M253">
        <v>24</v>
      </c>
      <c r="N253">
        <v>39</v>
      </c>
      <c r="O253">
        <v>28</v>
      </c>
      <c r="P253">
        <v>9</v>
      </c>
      <c r="Q253">
        <v>39</v>
      </c>
      <c r="R253">
        <v>18</v>
      </c>
      <c r="S253">
        <v>69</v>
      </c>
      <c r="T253">
        <v>12</v>
      </c>
      <c r="U253">
        <v>39</v>
      </c>
      <c r="V253">
        <v>11</v>
      </c>
      <c r="W253">
        <v>39</v>
      </c>
      <c r="X253">
        <v>18</v>
      </c>
      <c r="Y253">
        <v>59</v>
      </c>
      <c r="Z253">
        <f t="shared" si="17"/>
        <v>82</v>
      </c>
      <c r="AA253">
        <v>40</v>
      </c>
      <c r="AB253">
        <v>89</v>
      </c>
      <c r="AC253">
        <f t="shared" si="18"/>
        <v>116</v>
      </c>
      <c r="AD253">
        <v>6</v>
      </c>
      <c r="AE253">
        <v>39</v>
      </c>
      <c r="AF253">
        <f t="shared" si="19"/>
        <v>57</v>
      </c>
      <c r="AG253">
        <v>12</v>
      </c>
      <c r="AH253">
        <v>59</v>
      </c>
      <c r="AI253">
        <v>10</v>
      </c>
      <c r="AJ253">
        <v>1</v>
      </c>
      <c r="AK253">
        <v>4</v>
      </c>
      <c r="AL253">
        <v>3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2</v>
      </c>
      <c r="AS253">
        <v>13</v>
      </c>
      <c r="AT253">
        <v>-1</v>
      </c>
      <c r="AU253">
        <v>-1</v>
      </c>
      <c r="AV253">
        <v>-1</v>
      </c>
      <c r="AW253">
        <v>18</v>
      </c>
      <c r="AX253">
        <v>1</v>
      </c>
      <c r="AY253">
        <v>1</v>
      </c>
      <c r="AZ253">
        <v>4</v>
      </c>
      <c r="BA253">
        <v>0</v>
      </c>
      <c r="BB253">
        <v>0</v>
      </c>
      <c r="BC253">
        <v>1</v>
      </c>
      <c r="BD253">
        <v>0</v>
      </c>
      <c r="BE253">
        <v>0</v>
      </c>
      <c r="BF253">
        <v>15</v>
      </c>
      <c r="BG253">
        <v>15</v>
      </c>
      <c r="BI253">
        <f t="shared" si="15"/>
        <v>255</v>
      </c>
      <c r="BJ253">
        <f t="shared" si="16"/>
        <v>1355</v>
      </c>
    </row>
    <row r="254" spans="2:62">
      <c r="B254">
        <v>256</v>
      </c>
      <c r="C254">
        <v>1356</v>
      </c>
      <c r="D254" t="s">
        <v>526</v>
      </c>
      <c r="E254" t="s">
        <v>186</v>
      </c>
      <c r="F254">
        <v>2</v>
      </c>
      <c r="G254">
        <v>28</v>
      </c>
      <c r="H254">
        <v>418</v>
      </c>
      <c r="I254">
        <v>75</v>
      </c>
      <c r="J254">
        <v>330</v>
      </c>
      <c r="K254">
        <v>270</v>
      </c>
      <c r="L254">
        <v>0</v>
      </c>
      <c r="M254">
        <v>24</v>
      </c>
      <c r="N254">
        <v>39</v>
      </c>
      <c r="O254">
        <v>28</v>
      </c>
      <c r="P254">
        <v>9</v>
      </c>
      <c r="Q254">
        <v>39</v>
      </c>
      <c r="R254">
        <v>18</v>
      </c>
      <c r="S254">
        <v>69</v>
      </c>
      <c r="T254">
        <v>12</v>
      </c>
      <c r="U254">
        <v>39</v>
      </c>
      <c r="V254">
        <v>11</v>
      </c>
      <c r="W254">
        <v>39</v>
      </c>
      <c r="X254">
        <v>18</v>
      </c>
      <c r="Y254">
        <v>59</v>
      </c>
      <c r="Z254">
        <f t="shared" si="17"/>
        <v>82</v>
      </c>
      <c r="AA254">
        <v>40</v>
      </c>
      <c r="AB254">
        <v>89</v>
      </c>
      <c r="AC254">
        <f t="shared" si="18"/>
        <v>116</v>
      </c>
      <c r="AD254">
        <v>6</v>
      </c>
      <c r="AE254">
        <v>39</v>
      </c>
      <c r="AF254">
        <f t="shared" si="19"/>
        <v>57</v>
      </c>
      <c r="AG254">
        <v>12</v>
      </c>
      <c r="AH254">
        <v>59</v>
      </c>
      <c r="AI254">
        <v>10</v>
      </c>
      <c r="AJ254">
        <v>1</v>
      </c>
      <c r="AK254">
        <v>4</v>
      </c>
      <c r="AL254">
        <v>3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2</v>
      </c>
      <c r="AS254">
        <v>13</v>
      </c>
      <c r="AT254">
        <v>-1</v>
      </c>
      <c r="AU254">
        <v>-1</v>
      </c>
      <c r="AV254">
        <v>-1</v>
      </c>
      <c r="AW254">
        <v>18</v>
      </c>
      <c r="AX254">
        <v>1</v>
      </c>
      <c r="AY254">
        <v>1</v>
      </c>
      <c r="AZ254">
        <v>4</v>
      </c>
      <c r="BA254">
        <v>0</v>
      </c>
      <c r="BB254">
        <v>0</v>
      </c>
      <c r="BC254">
        <v>1</v>
      </c>
      <c r="BD254">
        <v>0</v>
      </c>
      <c r="BE254">
        <v>0</v>
      </c>
      <c r="BF254">
        <v>15</v>
      </c>
      <c r="BG254">
        <v>15</v>
      </c>
      <c r="BI254">
        <f t="shared" si="15"/>
        <v>256</v>
      </c>
      <c r="BJ254">
        <f t="shared" si="16"/>
        <v>1356</v>
      </c>
    </row>
    <row r="255" spans="2:62">
      <c r="B255">
        <v>257</v>
      </c>
      <c r="C255">
        <v>1357</v>
      </c>
      <c r="D255" t="s">
        <v>527</v>
      </c>
      <c r="E255" t="s">
        <v>188</v>
      </c>
      <c r="F255">
        <v>2</v>
      </c>
      <c r="G255">
        <v>29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24</v>
      </c>
      <c r="N255">
        <v>39</v>
      </c>
      <c r="O255">
        <v>28</v>
      </c>
      <c r="P255">
        <v>9</v>
      </c>
      <c r="Q255">
        <v>39</v>
      </c>
      <c r="R255">
        <v>18</v>
      </c>
      <c r="S255">
        <v>69</v>
      </c>
      <c r="T255">
        <v>12</v>
      </c>
      <c r="U255">
        <v>39</v>
      </c>
      <c r="V255">
        <v>11</v>
      </c>
      <c r="W255">
        <v>39</v>
      </c>
      <c r="X255">
        <v>18</v>
      </c>
      <c r="Y255">
        <v>59</v>
      </c>
      <c r="Z255">
        <f t="shared" si="17"/>
        <v>82</v>
      </c>
      <c r="AA255">
        <v>40</v>
      </c>
      <c r="AB255">
        <v>89</v>
      </c>
      <c r="AC255">
        <f t="shared" si="18"/>
        <v>116</v>
      </c>
      <c r="AD255">
        <v>6</v>
      </c>
      <c r="AE255">
        <v>39</v>
      </c>
      <c r="AF255">
        <f t="shared" si="19"/>
        <v>57</v>
      </c>
      <c r="AG255">
        <v>12</v>
      </c>
      <c r="AH255">
        <v>59</v>
      </c>
      <c r="AI255">
        <v>10</v>
      </c>
      <c r="AJ255">
        <v>1</v>
      </c>
      <c r="AK255">
        <v>4</v>
      </c>
      <c r="AL255">
        <v>3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2</v>
      </c>
      <c r="AS255">
        <v>14</v>
      </c>
      <c r="AT255">
        <v>-1</v>
      </c>
      <c r="AU255">
        <v>-1</v>
      </c>
      <c r="AV255">
        <v>-1</v>
      </c>
      <c r="AW255">
        <v>18</v>
      </c>
      <c r="AX255">
        <v>1</v>
      </c>
      <c r="AY255">
        <v>1</v>
      </c>
      <c r="AZ255">
        <v>4</v>
      </c>
      <c r="BA255">
        <v>0</v>
      </c>
      <c r="BB255">
        <v>0</v>
      </c>
      <c r="BC255">
        <v>1</v>
      </c>
      <c r="BD255">
        <v>0</v>
      </c>
      <c r="BE255">
        <v>0</v>
      </c>
      <c r="BF255">
        <v>15</v>
      </c>
      <c r="BG255">
        <v>15</v>
      </c>
      <c r="BI255">
        <f t="shared" si="15"/>
        <v>257</v>
      </c>
      <c r="BJ255">
        <f t="shared" si="16"/>
        <v>1357</v>
      </c>
    </row>
    <row r="256" spans="2:62">
      <c r="B256">
        <v>258</v>
      </c>
      <c r="C256">
        <v>1358</v>
      </c>
      <c r="D256" t="s">
        <v>528</v>
      </c>
      <c r="E256" t="s">
        <v>144</v>
      </c>
      <c r="F256">
        <v>2</v>
      </c>
      <c r="G256">
        <v>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24</v>
      </c>
      <c r="N256">
        <v>39</v>
      </c>
      <c r="O256">
        <v>28</v>
      </c>
      <c r="P256">
        <v>9</v>
      </c>
      <c r="Q256">
        <v>39</v>
      </c>
      <c r="R256">
        <v>18</v>
      </c>
      <c r="S256">
        <v>69</v>
      </c>
      <c r="T256">
        <v>12</v>
      </c>
      <c r="U256">
        <v>39</v>
      </c>
      <c r="V256">
        <v>11</v>
      </c>
      <c r="W256">
        <v>39</v>
      </c>
      <c r="X256">
        <v>18</v>
      </c>
      <c r="Y256">
        <v>59</v>
      </c>
      <c r="Z256">
        <f t="shared" si="17"/>
        <v>82</v>
      </c>
      <c r="AA256">
        <v>40</v>
      </c>
      <c r="AB256">
        <v>89</v>
      </c>
      <c r="AC256">
        <f t="shared" si="18"/>
        <v>116</v>
      </c>
      <c r="AD256">
        <v>6</v>
      </c>
      <c r="AE256">
        <v>39</v>
      </c>
      <c r="AF256">
        <f t="shared" si="19"/>
        <v>57</v>
      </c>
      <c r="AG256">
        <v>20</v>
      </c>
      <c r="AH256">
        <v>79</v>
      </c>
      <c r="AI256">
        <v>10</v>
      </c>
      <c r="AJ256">
        <v>1</v>
      </c>
      <c r="AK256">
        <v>4</v>
      </c>
      <c r="AL256">
        <v>3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2</v>
      </c>
      <c r="AS256">
        <v>15</v>
      </c>
      <c r="AT256">
        <v>-1</v>
      </c>
      <c r="AU256">
        <v>-1</v>
      </c>
      <c r="AV256">
        <v>-1</v>
      </c>
      <c r="AW256">
        <v>18</v>
      </c>
      <c r="AX256">
        <v>1</v>
      </c>
      <c r="AY256">
        <v>1</v>
      </c>
      <c r="AZ256">
        <v>4</v>
      </c>
      <c r="BA256">
        <v>0</v>
      </c>
      <c r="BB256">
        <v>0</v>
      </c>
      <c r="BC256">
        <v>1</v>
      </c>
      <c r="BD256">
        <v>0</v>
      </c>
      <c r="BE256">
        <v>0</v>
      </c>
      <c r="BF256">
        <v>15</v>
      </c>
      <c r="BG256">
        <v>15</v>
      </c>
      <c r="BI256">
        <f t="shared" si="15"/>
        <v>258</v>
      </c>
      <c r="BJ256">
        <f t="shared" si="16"/>
        <v>1358</v>
      </c>
    </row>
    <row r="257" spans="2:62">
      <c r="B257">
        <v>259</v>
      </c>
      <c r="C257">
        <v>1359</v>
      </c>
      <c r="D257" t="s">
        <v>529</v>
      </c>
      <c r="E257" t="s">
        <v>190</v>
      </c>
      <c r="F257">
        <v>2</v>
      </c>
      <c r="G257">
        <v>30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24</v>
      </c>
      <c r="N257">
        <v>39</v>
      </c>
      <c r="O257">
        <v>28</v>
      </c>
      <c r="P257">
        <v>9</v>
      </c>
      <c r="Q257">
        <v>39</v>
      </c>
      <c r="R257">
        <v>18</v>
      </c>
      <c r="S257">
        <v>69</v>
      </c>
      <c r="T257">
        <v>12</v>
      </c>
      <c r="U257">
        <v>39</v>
      </c>
      <c r="V257">
        <v>11</v>
      </c>
      <c r="W257">
        <v>39</v>
      </c>
      <c r="X257">
        <v>18</v>
      </c>
      <c r="Y257">
        <v>59</v>
      </c>
      <c r="Z257">
        <f t="shared" si="17"/>
        <v>82</v>
      </c>
      <c r="AA257">
        <v>40</v>
      </c>
      <c r="AB257">
        <v>89</v>
      </c>
      <c r="AC257">
        <f t="shared" si="18"/>
        <v>116</v>
      </c>
      <c r="AD257">
        <v>6</v>
      </c>
      <c r="AE257">
        <v>39</v>
      </c>
      <c r="AF257">
        <f t="shared" si="19"/>
        <v>57</v>
      </c>
      <c r="AG257">
        <v>12</v>
      </c>
      <c r="AH257">
        <v>59</v>
      </c>
      <c r="AI257">
        <v>10</v>
      </c>
      <c r="AJ257">
        <v>1</v>
      </c>
      <c r="AK257">
        <v>4</v>
      </c>
      <c r="AL257">
        <v>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2</v>
      </c>
      <c r="AS257">
        <v>13</v>
      </c>
      <c r="AT257">
        <v>-1</v>
      </c>
      <c r="AU257">
        <v>-1</v>
      </c>
      <c r="AV257">
        <v>-1</v>
      </c>
      <c r="AW257">
        <v>18</v>
      </c>
      <c r="AX257">
        <v>1</v>
      </c>
      <c r="AY257">
        <v>1</v>
      </c>
      <c r="AZ257">
        <v>4</v>
      </c>
      <c r="BA257">
        <v>0</v>
      </c>
      <c r="BB257">
        <v>0</v>
      </c>
      <c r="BC257">
        <v>1</v>
      </c>
      <c r="BD257">
        <v>0</v>
      </c>
      <c r="BE257">
        <v>0</v>
      </c>
      <c r="BF257">
        <v>15</v>
      </c>
      <c r="BG257">
        <v>15</v>
      </c>
      <c r="BI257">
        <f t="shared" si="15"/>
        <v>259</v>
      </c>
      <c r="BJ257">
        <f t="shared" si="16"/>
        <v>1359</v>
      </c>
    </row>
    <row r="258" spans="2:62">
      <c r="B258">
        <v>260</v>
      </c>
      <c r="C258">
        <v>1360</v>
      </c>
      <c r="D258" t="s">
        <v>530</v>
      </c>
      <c r="E258" t="s">
        <v>146</v>
      </c>
      <c r="F258">
        <v>2</v>
      </c>
      <c r="G258">
        <v>7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24</v>
      </c>
      <c r="N258">
        <v>39</v>
      </c>
      <c r="O258">
        <v>28</v>
      </c>
      <c r="P258">
        <v>9</v>
      </c>
      <c r="Q258">
        <v>39</v>
      </c>
      <c r="R258">
        <v>18</v>
      </c>
      <c r="S258">
        <v>69</v>
      </c>
      <c r="T258">
        <v>12</v>
      </c>
      <c r="U258">
        <v>39</v>
      </c>
      <c r="V258">
        <v>11</v>
      </c>
      <c r="W258">
        <v>39</v>
      </c>
      <c r="X258">
        <v>18</v>
      </c>
      <c r="Y258">
        <v>59</v>
      </c>
      <c r="Z258">
        <f t="shared" si="17"/>
        <v>82</v>
      </c>
      <c r="AA258">
        <v>40</v>
      </c>
      <c r="AB258">
        <v>89</v>
      </c>
      <c r="AC258">
        <f t="shared" si="18"/>
        <v>116</v>
      </c>
      <c r="AD258">
        <v>6</v>
      </c>
      <c r="AE258">
        <v>39</v>
      </c>
      <c r="AF258">
        <f t="shared" si="19"/>
        <v>57</v>
      </c>
      <c r="AG258">
        <v>12</v>
      </c>
      <c r="AH258">
        <v>59</v>
      </c>
      <c r="AI258">
        <v>10</v>
      </c>
      <c r="AJ258">
        <v>1</v>
      </c>
      <c r="AK258">
        <v>4</v>
      </c>
      <c r="AL258">
        <v>3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2</v>
      </c>
      <c r="AS258">
        <v>13</v>
      </c>
      <c r="AT258">
        <v>-1</v>
      </c>
      <c r="AU258">
        <v>-1</v>
      </c>
      <c r="AV258">
        <v>-1</v>
      </c>
      <c r="AW258">
        <v>18</v>
      </c>
      <c r="AX258">
        <v>1</v>
      </c>
      <c r="AY258">
        <v>1</v>
      </c>
      <c r="AZ258">
        <v>4</v>
      </c>
      <c r="BA258">
        <v>0</v>
      </c>
      <c r="BB258">
        <v>0</v>
      </c>
      <c r="BC258">
        <v>1</v>
      </c>
      <c r="BD258">
        <v>0</v>
      </c>
      <c r="BE258">
        <v>0</v>
      </c>
      <c r="BF258">
        <v>15</v>
      </c>
      <c r="BG258">
        <v>15</v>
      </c>
      <c r="BI258">
        <f t="shared" si="15"/>
        <v>260</v>
      </c>
      <c r="BJ258">
        <f t="shared" si="16"/>
        <v>1360</v>
      </c>
    </row>
    <row r="259" spans="2:62">
      <c r="B259">
        <v>261</v>
      </c>
      <c r="C259">
        <v>1361</v>
      </c>
      <c r="D259" t="s">
        <v>531</v>
      </c>
      <c r="E259" t="s">
        <v>192</v>
      </c>
      <c r="F259">
        <v>2</v>
      </c>
      <c r="G259">
        <v>31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24</v>
      </c>
      <c r="N259">
        <v>39</v>
      </c>
      <c r="O259">
        <v>28</v>
      </c>
      <c r="P259">
        <v>9</v>
      </c>
      <c r="Q259">
        <v>39</v>
      </c>
      <c r="R259">
        <v>18</v>
      </c>
      <c r="S259">
        <v>69</v>
      </c>
      <c r="T259">
        <v>12</v>
      </c>
      <c r="U259">
        <v>39</v>
      </c>
      <c r="V259">
        <v>11</v>
      </c>
      <c r="W259">
        <v>39</v>
      </c>
      <c r="X259">
        <v>18</v>
      </c>
      <c r="Y259">
        <v>59</v>
      </c>
      <c r="Z259">
        <f t="shared" si="17"/>
        <v>82</v>
      </c>
      <c r="AA259">
        <v>40</v>
      </c>
      <c r="AB259">
        <v>89</v>
      </c>
      <c r="AC259">
        <f t="shared" si="18"/>
        <v>116</v>
      </c>
      <c r="AD259">
        <v>6</v>
      </c>
      <c r="AE259">
        <v>39</v>
      </c>
      <c r="AF259">
        <f t="shared" si="19"/>
        <v>57</v>
      </c>
      <c r="AG259">
        <v>12</v>
      </c>
      <c r="AH259">
        <v>59</v>
      </c>
      <c r="AI259">
        <v>10</v>
      </c>
      <c r="AJ259">
        <v>1</v>
      </c>
      <c r="AK259">
        <v>4</v>
      </c>
      <c r="AL259">
        <v>3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2</v>
      </c>
      <c r="AS259">
        <v>13</v>
      </c>
      <c r="AT259">
        <v>-1</v>
      </c>
      <c r="AU259">
        <v>-1</v>
      </c>
      <c r="AV259">
        <v>-1</v>
      </c>
      <c r="AW259">
        <v>18</v>
      </c>
      <c r="AX259">
        <v>1</v>
      </c>
      <c r="AY259">
        <v>1</v>
      </c>
      <c r="AZ259">
        <v>4</v>
      </c>
      <c r="BA259">
        <v>0</v>
      </c>
      <c r="BB259">
        <v>0</v>
      </c>
      <c r="BC259">
        <v>1</v>
      </c>
      <c r="BD259">
        <v>0</v>
      </c>
      <c r="BE259">
        <v>0</v>
      </c>
      <c r="BF259">
        <v>15</v>
      </c>
      <c r="BG259">
        <v>15</v>
      </c>
      <c r="BI259">
        <f t="shared" si="15"/>
        <v>261</v>
      </c>
      <c r="BJ259">
        <f t="shared" si="16"/>
        <v>1361</v>
      </c>
    </row>
    <row r="260" spans="2:62">
      <c r="B260">
        <v>262</v>
      </c>
      <c r="C260">
        <v>1362</v>
      </c>
      <c r="D260" t="s">
        <v>532</v>
      </c>
      <c r="E260" t="s">
        <v>246</v>
      </c>
      <c r="F260">
        <v>5</v>
      </c>
      <c r="G260">
        <v>59</v>
      </c>
      <c r="H260">
        <v>416</v>
      </c>
      <c r="I260">
        <v>65</v>
      </c>
      <c r="J260">
        <v>380</v>
      </c>
      <c r="K260">
        <v>480</v>
      </c>
      <c r="L260">
        <v>0</v>
      </c>
      <c r="M260">
        <v>48</v>
      </c>
      <c r="N260">
        <v>65</v>
      </c>
      <c r="O260">
        <v>54</v>
      </c>
      <c r="P260">
        <v>36</v>
      </c>
      <c r="Q260">
        <v>70</v>
      </c>
      <c r="R260">
        <v>18</v>
      </c>
      <c r="S260">
        <v>59</v>
      </c>
      <c r="T260">
        <v>18</v>
      </c>
      <c r="U260">
        <v>59</v>
      </c>
      <c r="V260">
        <v>32</v>
      </c>
      <c r="W260">
        <v>70</v>
      </c>
      <c r="X260">
        <v>0</v>
      </c>
      <c r="Y260">
        <v>0</v>
      </c>
      <c r="Z260">
        <f t="shared" si="17"/>
        <v>0</v>
      </c>
      <c r="AA260">
        <v>38</v>
      </c>
      <c r="AB260">
        <v>75</v>
      </c>
      <c r="AC260">
        <f t="shared" si="18"/>
        <v>95</v>
      </c>
      <c r="AD260">
        <v>12</v>
      </c>
      <c r="AE260">
        <v>49</v>
      </c>
      <c r="AF260">
        <f t="shared" si="19"/>
        <v>69</v>
      </c>
      <c r="AG260">
        <v>10</v>
      </c>
      <c r="AH260">
        <v>59</v>
      </c>
      <c r="AI260">
        <v>10</v>
      </c>
      <c r="AJ260">
        <v>2</v>
      </c>
      <c r="AK260">
        <v>4</v>
      </c>
      <c r="AL260">
        <v>4</v>
      </c>
      <c r="AM260">
        <v>2</v>
      </c>
      <c r="AN260">
        <v>2</v>
      </c>
      <c r="AO260">
        <v>2</v>
      </c>
      <c r="AP260">
        <v>2</v>
      </c>
      <c r="AQ260">
        <v>0</v>
      </c>
      <c r="AR260">
        <v>6</v>
      </c>
      <c r="AS260">
        <v>10</v>
      </c>
      <c r="AT260">
        <v>14</v>
      </c>
      <c r="AU260">
        <v>-1</v>
      </c>
      <c r="AV260">
        <v>-1</v>
      </c>
      <c r="AW260">
        <v>60</v>
      </c>
      <c r="AX260">
        <v>3</v>
      </c>
      <c r="AY260">
        <v>6</v>
      </c>
      <c r="AZ260">
        <v>15</v>
      </c>
      <c r="BA260">
        <v>1</v>
      </c>
      <c r="BB260">
        <v>2</v>
      </c>
      <c r="BC260">
        <v>1</v>
      </c>
      <c r="BD260">
        <v>1</v>
      </c>
      <c r="BE260">
        <v>2</v>
      </c>
      <c r="BF260">
        <v>35</v>
      </c>
      <c r="BG260">
        <v>55</v>
      </c>
      <c r="BI260">
        <f t="shared" si="15"/>
        <v>262</v>
      </c>
      <c r="BJ260">
        <f t="shared" si="16"/>
        <v>1362</v>
      </c>
    </row>
    <row r="261" spans="2:62">
      <c r="B261">
        <v>263</v>
      </c>
      <c r="C261">
        <v>1363</v>
      </c>
      <c r="D261" t="s">
        <v>533</v>
      </c>
      <c r="E261" t="s">
        <v>248</v>
      </c>
      <c r="F261">
        <v>5</v>
      </c>
      <c r="G261">
        <v>60</v>
      </c>
      <c r="H261">
        <v>417</v>
      </c>
      <c r="I261">
        <v>65</v>
      </c>
      <c r="J261">
        <v>380</v>
      </c>
      <c r="K261">
        <v>480</v>
      </c>
      <c r="L261">
        <v>0</v>
      </c>
      <c r="M261">
        <v>48</v>
      </c>
      <c r="N261">
        <v>65</v>
      </c>
      <c r="O261">
        <v>54</v>
      </c>
      <c r="P261">
        <v>36</v>
      </c>
      <c r="Q261">
        <v>70</v>
      </c>
      <c r="R261">
        <v>18</v>
      </c>
      <c r="S261">
        <v>59</v>
      </c>
      <c r="T261">
        <v>18</v>
      </c>
      <c r="U261">
        <v>59</v>
      </c>
      <c r="V261">
        <v>32</v>
      </c>
      <c r="W261">
        <v>70</v>
      </c>
      <c r="X261">
        <v>0</v>
      </c>
      <c r="Y261">
        <v>0</v>
      </c>
      <c r="Z261">
        <f t="shared" si="17"/>
        <v>0</v>
      </c>
      <c r="AA261">
        <v>38</v>
      </c>
      <c r="AB261">
        <v>75</v>
      </c>
      <c r="AC261">
        <f t="shared" si="18"/>
        <v>95</v>
      </c>
      <c r="AD261">
        <v>12</v>
      </c>
      <c r="AE261">
        <v>49</v>
      </c>
      <c r="AF261">
        <f t="shared" si="19"/>
        <v>69</v>
      </c>
      <c r="AG261">
        <v>10</v>
      </c>
      <c r="AH261">
        <v>59</v>
      </c>
      <c r="AI261">
        <v>10</v>
      </c>
      <c r="AJ261">
        <v>2</v>
      </c>
      <c r="AK261">
        <v>4</v>
      </c>
      <c r="AL261">
        <v>4</v>
      </c>
      <c r="AM261">
        <v>2</v>
      </c>
      <c r="AN261">
        <v>2</v>
      </c>
      <c r="AO261">
        <v>2</v>
      </c>
      <c r="AP261">
        <v>2</v>
      </c>
      <c r="AQ261">
        <v>0</v>
      </c>
      <c r="AR261">
        <v>6</v>
      </c>
      <c r="AS261">
        <v>10</v>
      </c>
      <c r="AT261">
        <v>14</v>
      </c>
      <c r="AU261">
        <v>-1</v>
      </c>
      <c r="AV261">
        <v>-1</v>
      </c>
      <c r="AW261">
        <v>60</v>
      </c>
      <c r="AX261">
        <v>3</v>
      </c>
      <c r="AY261">
        <v>6</v>
      </c>
      <c r="AZ261">
        <v>15</v>
      </c>
      <c r="BA261">
        <v>1</v>
      </c>
      <c r="BB261">
        <v>2</v>
      </c>
      <c r="BC261">
        <v>1</v>
      </c>
      <c r="BD261">
        <v>1</v>
      </c>
      <c r="BE261">
        <v>2</v>
      </c>
      <c r="BF261">
        <v>35</v>
      </c>
      <c r="BG261">
        <v>55</v>
      </c>
      <c r="BI261">
        <f t="shared" si="15"/>
        <v>263</v>
      </c>
      <c r="BJ261">
        <f t="shared" si="16"/>
        <v>1363</v>
      </c>
    </row>
    <row r="262" spans="2:62">
      <c r="B262">
        <v>264</v>
      </c>
      <c r="C262">
        <v>1364</v>
      </c>
      <c r="D262" t="s">
        <v>534</v>
      </c>
      <c r="E262" t="s">
        <v>250</v>
      </c>
      <c r="F262">
        <v>5</v>
      </c>
      <c r="G262">
        <v>61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49</v>
      </c>
      <c r="N262">
        <v>65</v>
      </c>
      <c r="O262">
        <v>55</v>
      </c>
      <c r="P262">
        <v>36</v>
      </c>
      <c r="Q262">
        <v>72</v>
      </c>
      <c r="R262">
        <v>18</v>
      </c>
      <c r="S262">
        <v>59</v>
      </c>
      <c r="T262">
        <v>18</v>
      </c>
      <c r="U262">
        <v>59</v>
      </c>
      <c r="V262">
        <v>34</v>
      </c>
      <c r="W262">
        <v>70</v>
      </c>
      <c r="X262">
        <v>0</v>
      </c>
      <c r="Y262">
        <v>0</v>
      </c>
      <c r="Z262">
        <f t="shared" si="17"/>
        <v>0</v>
      </c>
      <c r="AA262">
        <v>38</v>
      </c>
      <c r="AB262">
        <v>75</v>
      </c>
      <c r="AC262">
        <f t="shared" si="18"/>
        <v>95</v>
      </c>
      <c r="AD262">
        <v>12</v>
      </c>
      <c r="AE262">
        <v>49</v>
      </c>
      <c r="AF262">
        <f t="shared" si="19"/>
        <v>69</v>
      </c>
      <c r="AG262">
        <v>30</v>
      </c>
      <c r="AH262">
        <v>79</v>
      </c>
      <c r="AI262">
        <v>10</v>
      </c>
      <c r="AJ262">
        <v>2</v>
      </c>
      <c r="AK262">
        <v>4</v>
      </c>
      <c r="AL262">
        <v>4</v>
      </c>
      <c r="AM262">
        <v>2</v>
      </c>
      <c r="AN262">
        <v>2</v>
      </c>
      <c r="AO262">
        <v>2</v>
      </c>
      <c r="AP262">
        <v>2</v>
      </c>
      <c r="AQ262">
        <v>0</v>
      </c>
      <c r="AR262">
        <v>6</v>
      </c>
      <c r="AS262">
        <v>39</v>
      </c>
      <c r="AT262">
        <v>14</v>
      </c>
      <c r="AU262">
        <v>-1</v>
      </c>
      <c r="AV262">
        <v>-1</v>
      </c>
      <c r="AW262">
        <v>60</v>
      </c>
      <c r="AX262">
        <v>3</v>
      </c>
      <c r="AY262">
        <v>6</v>
      </c>
      <c r="AZ262">
        <v>15</v>
      </c>
      <c r="BA262">
        <v>1</v>
      </c>
      <c r="BB262">
        <v>2</v>
      </c>
      <c r="BC262">
        <v>1</v>
      </c>
      <c r="BD262">
        <v>1</v>
      </c>
      <c r="BE262">
        <v>2</v>
      </c>
      <c r="BF262">
        <v>35</v>
      </c>
      <c r="BG262">
        <v>55</v>
      </c>
      <c r="BI262">
        <f t="shared" ref="BI262:BI325" si="20">B262</f>
        <v>264</v>
      </c>
      <c r="BJ262">
        <f t="shared" ref="BJ262:BJ325" si="21">C262</f>
        <v>1364</v>
      </c>
    </row>
    <row r="263" spans="2:62">
      <c r="B263">
        <v>265</v>
      </c>
      <c r="C263">
        <v>1365</v>
      </c>
      <c r="D263" t="s">
        <v>535</v>
      </c>
      <c r="E263" t="s">
        <v>252</v>
      </c>
      <c r="F263">
        <v>5</v>
      </c>
      <c r="G263">
        <v>62</v>
      </c>
      <c r="H263">
        <v>319</v>
      </c>
      <c r="I263">
        <v>70</v>
      </c>
      <c r="J263">
        <v>800</v>
      </c>
      <c r="K263">
        <v>900</v>
      </c>
      <c r="L263">
        <v>0</v>
      </c>
      <c r="M263">
        <v>55</v>
      </c>
      <c r="N263">
        <v>69</v>
      </c>
      <c r="O263">
        <v>62</v>
      </c>
      <c r="P263">
        <v>48</v>
      </c>
      <c r="Q263">
        <v>76</v>
      </c>
      <c r="R263">
        <v>24</v>
      </c>
      <c r="S263">
        <v>79</v>
      </c>
      <c r="T263">
        <v>18</v>
      </c>
      <c r="U263">
        <v>69</v>
      </c>
      <c r="V263">
        <v>42</v>
      </c>
      <c r="W263">
        <v>73</v>
      </c>
      <c r="X263">
        <v>0</v>
      </c>
      <c r="Y263">
        <v>0</v>
      </c>
      <c r="Z263">
        <f t="shared" ref="Z263:Z326" si="22">TRUNC(((Y263-X263)*155/99)+X263)</f>
        <v>0</v>
      </c>
      <c r="AA263">
        <v>39</v>
      </c>
      <c r="AB263">
        <v>79</v>
      </c>
      <c r="AC263">
        <f t="shared" ref="AC263:AC326" si="23">TRUNC(((AB263-AA263)*155/99)+AA263)</f>
        <v>101</v>
      </c>
      <c r="AD263">
        <v>14</v>
      </c>
      <c r="AE263">
        <v>49</v>
      </c>
      <c r="AF263">
        <f t="shared" ref="AF263:AF326" si="24">TRUNC(((AE263-AD263)*155/99)+AD263)</f>
        <v>68</v>
      </c>
      <c r="AG263">
        <v>10</v>
      </c>
      <c r="AH263">
        <v>59</v>
      </c>
      <c r="AI263">
        <v>10</v>
      </c>
      <c r="AJ263">
        <v>2</v>
      </c>
      <c r="AK263">
        <v>5</v>
      </c>
      <c r="AL263">
        <v>4</v>
      </c>
      <c r="AM263">
        <v>2</v>
      </c>
      <c r="AN263">
        <v>2</v>
      </c>
      <c r="AO263">
        <v>2</v>
      </c>
      <c r="AP263">
        <v>2</v>
      </c>
      <c r="AQ263">
        <v>0</v>
      </c>
      <c r="AR263">
        <v>6</v>
      </c>
      <c r="AS263">
        <v>15</v>
      </c>
      <c r="AT263">
        <v>25</v>
      </c>
      <c r="AU263">
        <v>-1</v>
      </c>
      <c r="AV263">
        <v>-1</v>
      </c>
      <c r="AW263">
        <v>80</v>
      </c>
      <c r="AX263">
        <v>4</v>
      </c>
      <c r="AY263">
        <v>7</v>
      </c>
      <c r="AZ263">
        <v>20</v>
      </c>
      <c r="BA263">
        <v>2</v>
      </c>
      <c r="BB263">
        <v>3</v>
      </c>
      <c r="BC263">
        <v>1</v>
      </c>
      <c r="BD263">
        <v>1</v>
      </c>
      <c r="BE263">
        <v>2</v>
      </c>
      <c r="BF263">
        <v>40</v>
      </c>
      <c r="BG263">
        <v>70</v>
      </c>
      <c r="BI263">
        <f t="shared" si="20"/>
        <v>265</v>
      </c>
      <c r="BJ263">
        <f t="shared" si="21"/>
        <v>1365</v>
      </c>
    </row>
    <row r="264" spans="2:62">
      <c r="B264">
        <v>266</v>
      </c>
      <c r="C264">
        <v>1366</v>
      </c>
      <c r="D264" t="s">
        <v>536</v>
      </c>
      <c r="E264" t="s">
        <v>254</v>
      </c>
      <c r="F264">
        <v>5</v>
      </c>
      <c r="G264">
        <v>63</v>
      </c>
      <c r="H264">
        <v>192</v>
      </c>
      <c r="I264">
        <v>65</v>
      </c>
      <c r="J264">
        <v>800</v>
      </c>
      <c r="K264">
        <v>900</v>
      </c>
      <c r="L264">
        <v>0</v>
      </c>
      <c r="M264">
        <v>55</v>
      </c>
      <c r="N264">
        <v>69</v>
      </c>
      <c r="O264">
        <v>62</v>
      </c>
      <c r="P264">
        <v>48</v>
      </c>
      <c r="Q264">
        <v>76</v>
      </c>
      <c r="R264">
        <v>24</v>
      </c>
      <c r="S264">
        <v>69</v>
      </c>
      <c r="T264">
        <v>18</v>
      </c>
      <c r="U264">
        <v>69</v>
      </c>
      <c r="V264">
        <v>42</v>
      </c>
      <c r="W264">
        <v>73</v>
      </c>
      <c r="X264">
        <v>0</v>
      </c>
      <c r="Y264">
        <v>0</v>
      </c>
      <c r="Z264">
        <f t="shared" si="22"/>
        <v>0</v>
      </c>
      <c r="AA264">
        <v>39</v>
      </c>
      <c r="AB264">
        <v>79</v>
      </c>
      <c r="AC264">
        <f t="shared" si="23"/>
        <v>101</v>
      </c>
      <c r="AD264">
        <v>14</v>
      </c>
      <c r="AE264">
        <v>49</v>
      </c>
      <c r="AF264">
        <f t="shared" si="24"/>
        <v>68</v>
      </c>
      <c r="AG264">
        <v>10</v>
      </c>
      <c r="AH264">
        <v>59</v>
      </c>
      <c r="AI264">
        <v>10</v>
      </c>
      <c r="AJ264">
        <v>2</v>
      </c>
      <c r="AK264">
        <v>4</v>
      </c>
      <c r="AL264">
        <v>4</v>
      </c>
      <c r="AM264">
        <v>2</v>
      </c>
      <c r="AN264">
        <v>2</v>
      </c>
      <c r="AO264">
        <v>2</v>
      </c>
      <c r="AP264">
        <v>2</v>
      </c>
      <c r="AQ264">
        <v>0</v>
      </c>
      <c r="AR264">
        <v>6</v>
      </c>
      <c r="AS264">
        <v>10</v>
      </c>
      <c r="AT264">
        <v>15</v>
      </c>
      <c r="AU264">
        <v>-1</v>
      </c>
      <c r="AV264">
        <v>-1</v>
      </c>
      <c r="AW264">
        <v>80</v>
      </c>
      <c r="AX264">
        <v>4</v>
      </c>
      <c r="AY264">
        <v>7</v>
      </c>
      <c r="AZ264">
        <v>20</v>
      </c>
      <c r="BA264">
        <v>2</v>
      </c>
      <c r="BB264">
        <v>3</v>
      </c>
      <c r="BC264">
        <v>1</v>
      </c>
      <c r="BD264">
        <v>1</v>
      </c>
      <c r="BE264">
        <v>2</v>
      </c>
      <c r="BF264">
        <v>40</v>
      </c>
      <c r="BG264">
        <v>70</v>
      </c>
      <c r="BI264">
        <f t="shared" si="20"/>
        <v>266</v>
      </c>
      <c r="BJ264">
        <f t="shared" si="21"/>
        <v>1366</v>
      </c>
    </row>
    <row r="265" spans="2:62">
      <c r="B265">
        <v>267</v>
      </c>
      <c r="C265">
        <v>1367</v>
      </c>
      <c r="D265" t="s">
        <v>537</v>
      </c>
      <c r="E265" t="s">
        <v>256</v>
      </c>
      <c r="F265">
        <v>5</v>
      </c>
      <c r="G265">
        <v>64</v>
      </c>
      <c r="H265">
        <v>193</v>
      </c>
      <c r="I265">
        <v>65</v>
      </c>
      <c r="J265">
        <v>800</v>
      </c>
      <c r="K265">
        <v>900</v>
      </c>
      <c r="L265">
        <v>0</v>
      </c>
      <c r="M265">
        <v>55</v>
      </c>
      <c r="N265">
        <v>69</v>
      </c>
      <c r="O265">
        <v>62</v>
      </c>
      <c r="P265">
        <v>48</v>
      </c>
      <c r="Q265">
        <v>77</v>
      </c>
      <c r="R265">
        <v>24</v>
      </c>
      <c r="S265">
        <v>69</v>
      </c>
      <c r="T265">
        <v>18</v>
      </c>
      <c r="U265">
        <v>69</v>
      </c>
      <c r="V265">
        <v>42</v>
      </c>
      <c r="W265">
        <v>73</v>
      </c>
      <c r="X265">
        <v>0</v>
      </c>
      <c r="Y265">
        <v>0</v>
      </c>
      <c r="Z265">
        <f t="shared" si="22"/>
        <v>0</v>
      </c>
      <c r="AA265">
        <v>39</v>
      </c>
      <c r="AB265">
        <v>79</v>
      </c>
      <c r="AC265">
        <f t="shared" si="23"/>
        <v>101</v>
      </c>
      <c r="AD265">
        <v>14</v>
      </c>
      <c r="AE265">
        <v>49</v>
      </c>
      <c r="AF265">
        <f t="shared" si="24"/>
        <v>68</v>
      </c>
      <c r="AG265">
        <v>10</v>
      </c>
      <c r="AH265">
        <v>59</v>
      </c>
      <c r="AI265">
        <v>10</v>
      </c>
      <c r="AJ265">
        <v>2</v>
      </c>
      <c r="AK265">
        <v>4</v>
      </c>
      <c r="AL265">
        <v>4</v>
      </c>
      <c r="AM265">
        <v>2</v>
      </c>
      <c r="AN265">
        <v>2</v>
      </c>
      <c r="AO265">
        <v>2</v>
      </c>
      <c r="AP265">
        <v>2</v>
      </c>
      <c r="AQ265">
        <v>0</v>
      </c>
      <c r="AR265">
        <v>6</v>
      </c>
      <c r="AS265">
        <v>10</v>
      </c>
      <c r="AT265">
        <v>15</v>
      </c>
      <c r="AU265">
        <v>-1</v>
      </c>
      <c r="AV265">
        <v>-1</v>
      </c>
      <c r="AW265">
        <v>80</v>
      </c>
      <c r="AX265">
        <v>4</v>
      </c>
      <c r="AY265">
        <v>7</v>
      </c>
      <c r="AZ265">
        <v>20</v>
      </c>
      <c r="BA265">
        <v>2</v>
      </c>
      <c r="BB265">
        <v>3</v>
      </c>
      <c r="BC265">
        <v>1</v>
      </c>
      <c r="BD265">
        <v>1</v>
      </c>
      <c r="BE265">
        <v>2</v>
      </c>
      <c r="BF265">
        <v>40</v>
      </c>
      <c r="BG265">
        <v>70</v>
      </c>
      <c r="BI265">
        <f t="shared" si="20"/>
        <v>267</v>
      </c>
      <c r="BJ265">
        <f t="shared" si="21"/>
        <v>1367</v>
      </c>
    </row>
    <row r="266" spans="2:62">
      <c r="B266">
        <v>268</v>
      </c>
      <c r="C266">
        <v>1368</v>
      </c>
      <c r="D266" t="s">
        <v>538</v>
      </c>
      <c r="E266" t="s">
        <v>258</v>
      </c>
      <c r="F266">
        <v>5</v>
      </c>
      <c r="G266">
        <v>65</v>
      </c>
      <c r="H266">
        <v>194</v>
      </c>
      <c r="I266">
        <v>65</v>
      </c>
      <c r="J266">
        <v>800</v>
      </c>
      <c r="K266">
        <v>900</v>
      </c>
      <c r="L266">
        <v>0</v>
      </c>
      <c r="M266">
        <v>55</v>
      </c>
      <c r="N266">
        <v>69</v>
      </c>
      <c r="O266">
        <v>62</v>
      </c>
      <c r="P266">
        <v>48</v>
      </c>
      <c r="Q266">
        <v>77</v>
      </c>
      <c r="R266">
        <v>24</v>
      </c>
      <c r="S266">
        <v>69</v>
      </c>
      <c r="T266">
        <v>18</v>
      </c>
      <c r="U266">
        <v>69</v>
      </c>
      <c r="V266">
        <v>42</v>
      </c>
      <c r="W266">
        <v>73</v>
      </c>
      <c r="X266">
        <v>0</v>
      </c>
      <c r="Y266">
        <v>0</v>
      </c>
      <c r="Z266">
        <f t="shared" si="22"/>
        <v>0</v>
      </c>
      <c r="AA266">
        <v>39</v>
      </c>
      <c r="AB266">
        <v>79</v>
      </c>
      <c r="AC266">
        <f t="shared" si="23"/>
        <v>101</v>
      </c>
      <c r="AD266">
        <v>14</v>
      </c>
      <c r="AE266">
        <v>49</v>
      </c>
      <c r="AF266">
        <f t="shared" si="24"/>
        <v>68</v>
      </c>
      <c r="AG266">
        <v>10</v>
      </c>
      <c r="AH266">
        <v>59</v>
      </c>
      <c r="AI266">
        <v>10</v>
      </c>
      <c r="AJ266">
        <v>2</v>
      </c>
      <c r="AK266">
        <v>4</v>
      </c>
      <c r="AL266">
        <v>4</v>
      </c>
      <c r="AM266">
        <v>2</v>
      </c>
      <c r="AN266">
        <v>2</v>
      </c>
      <c r="AO266">
        <v>2</v>
      </c>
      <c r="AP266">
        <v>2</v>
      </c>
      <c r="AQ266">
        <v>0</v>
      </c>
      <c r="AR266">
        <v>6</v>
      </c>
      <c r="AS266">
        <v>10</v>
      </c>
      <c r="AT266">
        <v>15</v>
      </c>
      <c r="AU266">
        <v>-1</v>
      </c>
      <c r="AV266">
        <v>-1</v>
      </c>
      <c r="AW266">
        <v>80</v>
      </c>
      <c r="AX266">
        <v>4</v>
      </c>
      <c r="AY266">
        <v>7</v>
      </c>
      <c r="AZ266">
        <v>20</v>
      </c>
      <c r="BA266">
        <v>2</v>
      </c>
      <c r="BB266">
        <v>3</v>
      </c>
      <c r="BC266">
        <v>1</v>
      </c>
      <c r="BD266">
        <v>1</v>
      </c>
      <c r="BE266">
        <v>2</v>
      </c>
      <c r="BF266">
        <v>40</v>
      </c>
      <c r="BG266">
        <v>70</v>
      </c>
      <c r="BI266">
        <f t="shared" si="20"/>
        <v>268</v>
      </c>
      <c r="BJ266">
        <f t="shared" si="21"/>
        <v>1368</v>
      </c>
    </row>
    <row r="267" spans="2:62">
      <c r="B267">
        <v>269</v>
      </c>
      <c r="C267">
        <v>1369</v>
      </c>
      <c r="D267" t="s">
        <v>539</v>
      </c>
      <c r="E267" t="s">
        <v>260</v>
      </c>
      <c r="F267">
        <v>5</v>
      </c>
      <c r="G267">
        <v>66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57</v>
      </c>
      <c r="N267">
        <v>69</v>
      </c>
      <c r="O267">
        <v>64</v>
      </c>
      <c r="P267">
        <v>48</v>
      </c>
      <c r="Q267">
        <v>77</v>
      </c>
      <c r="R267">
        <v>24</v>
      </c>
      <c r="S267">
        <v>79</v>
      </c>
      <c r="T267">
        <v>20</v>
      </c>
      <c r="U267">
        <v>69</v>
      </c>
      <c r="V267">
        <v>45</v>
      </c>
      <c r="W267">
        <v>75</v>
      </c>
      <c r="X267">
        <v>0</v>
      </c>
      <c r="Y267">
        <v>0</v>
      </c>
      <c r="Z267">
        <f t="shared" si="22"/>
        <v>0</v>
      </c>
      <c r="AA267">
        <v>40</v>
      </c>
      <c r="AB267">
        <v>79</v>
      </c>
      <c r="AC267">
        <f t="shared" si="23"/>
        <v>101</v>
      </c>
      <c r="AD267">
        <v>14</v>
      </c>
      <c r="AE267">
        <v>49</v>
      </c>
      <c r="AF267">
        <f t="shared" si="24"/>
        <v>68</v>
      </c>
      <c r="AG267">
        <v>10</v>
      </c>
      <c r="AH267">
        <v>59</v>
      </c>
      <c r="AI267">
        <v>10</v>
      </c>
      <c r="AJ267">
        <v>2</v>
      </c>
      <c r="AK267">
        <v>5</v>
      </c>
      <c r="AL267">
        <v>4</v>
      </c>
      <c r="AM267">
        <v>2</v>
      </c>
      <c r="AN267">
        <v>2</v>
      </c>
      <c r="AO267">
        <v>2</v>
      </c>
      <c r="AP267">
        <v>2</v>
      </c>
      <c r="AQ267">
        <v>0</v>
      </c>
      <c r="AR267">
        <v>6</v>
      </c>
      <c r="AS267">
        <v>15</v>
      </c>
      <c r="AT267">
        <v>25</v>
      </c>
      <c r="AU267">
        <v>-1</v>
      </c>
      <c r="AV267">
        <v>-1</v>
      </c>
      <c r="AW267">
        <v>85</v>
      </c>
      <c r="AX267">
        <v>4</v>
      </c>
      <c r="AY267">
        <v>7</v>
      </c>
      <c r="AZ267">
        <v>20</v>
      </c>
      <c r="BA267">
        <v>2</v>
      </c>
      <c r="BB267">
        <v>3</v>
      </c>
      <c r="BC267">
        <v>1</v>
      </c>
      <c r="BD267">
        <v>1</v>
      </c>
      <c r="BE267">
        <v>2</v>
      </c>
      <c r="BF267">
        <v>40</v>
      </c>
      <c r="BG267">
        <v>70</v>
      </c>
      <c r="BI267">
        <f t="shared" si="20"/>
        <v>269</v>
      </c>
      <c r="BJ267">
        <f t="shared" si="21"/>
        <v>1369</v>
      </c>
    </row>
    <row r="268" spans="2:62">
      <c r="B268">
        <v>270</v>
      </c>
      <c r="C268">
        <v>1370</v>
      </c>
      <c r="D268" t="s">
        <v>540</v>
      </c>
      <c r="E268" t="s">
        <v>262</v>
      </c>
      <c r="F268">
        <v>5</v>
      </c>
      <c r="G268">
        <v>67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57</v>
      </c>
      <c r="N268">
        <v>69</v>
      </c>
      <c r="O268">
        <v>64</v>
      </c>
      <c r="P268">
        <v>48</v>
      </c>
      <c r="Q268">
        <v>77</v>
      </c>
      <c r="R268">
        <v>24</v>
      </c>
      <c r="S268">
        <v>79</v>
      </c>
      <c r="T268">
        <v>20</v>
      </c>
      <c r="U268">
        <v>69</v>
      </c>
      <c r="V268">
        <v>45</v>
      </c>
      <c r="W268">
        <v>75</v>
      </c>
      <c r="X268">
        <v>0</v>
      </c>
      <c r="Y268">
        <v>0</v>
      </c>
      <c r="Z268">
        <f t="shared" si="22"/>
        <v>0</v>
      </c>
      <c r="AA268">
        <v>40</v>
      </c>
      <c r="AB268">
        <v>79</v>
      </c>
      <c r="AC268">
        <f t="shared" si="23"/>
        <v>101</v>
      </c>
      <c r="AD268">
        <v>14</v>
      </c>
      <c r="AE268">
        <v>49</v>
      </c>
      <c r="AF268">
        <f t="shared" si="24"/>
        <v>68</v>
      </c>
      <c r="AG268">
        <v>10</v>
      </c>
      <c r="AH268">
        <v>59</v>
      </c>
      <c r="AI268">
        <v>10</v>
      </c>
      <c r="AJ268">
        <v>2</v>
      </c>
      <c r="AK268">
        <v>5</v>
      </c>
      <c r="AL268">
        <v>4</v>
      </c>
      <c r="AM268">
        <v>2</v>
      </c>
      <c r="AN268">
        <v>2</v>
      </c>
      <c r="AO268">
        <v>2</v>
      </c>
      <c r="AP268">
        <v>2</v>
      </c>
      <c r="AQ268">
        <v>0</v>
      </c>
      <c r="AR268">
        <v>6</v>
      </c>
      <c r="AS268">
        <v>15</v>
      </c>
      <c r="AT268">
        <v>25</v>
      </c>
      <c r="AU268">
        <v>-1</v>
      </c>
      <c r="AV268">
        <v>-1</v>
      </c>
      <c r="AW268">
        <v>85</v>
      </c>
      <c r="AX268">
        <v>4</v>
      </c>
      <c r="AY268">
        <v>7</v>
      </c>
      <c r="AZ268">
        <v>20</v>
      </c>
      <c r="BA268">
        <v>2</v>
      </c>
      <c r="BB268">
        <v>3</v>
      </c>
      <c r="BC268">
        <v>1</v>
      </c>
      <c r="BD268">
        <v>1</v>
      </c>
      <c r="BE268">
        <v>2</v>
      </c>
      <c r="BF268">
        <v>40</v>
      </c>
      <c r="BG268">
        <v>70</v>
      </c>
      <c r="BI268">
        <f t="shared" si="20"/>
        <v>270</v>
      </c>
      <c r="BJ268">
        <f t="shared" si="21"/>
        <v>1370</v>
      </c>
    </row>
    <row r="269" spans="2:62">
      <c r="B269">
        <v>271</v>
      </c>
      <c r="C269">
        <v>1371</v>
      </c>
      <c r="D269" t="s">
        <v>541</v>
      </c>
      <c r="E269" t="s">
        <v>264</v>
      </c>
      <c r="F269">
        <v>5</v>
      </c>
      <c r="G269">
        <v>68</v>
      </c>
      <c r="H269">
        <v>428</v>
      </c>
      <c r="I269">
        <v>75</v>
      </c>
      <c r="J269">
        <v>750</v>
      </c>
      <c r="K269">
        <v>1150</v>
      </c>
      <c r="L269">
        <v>0</v>
      </c>
      <c r="M269">
        <v>55</v>
      </c>
      <c r="N269">
        <v>69</v>
      </c>
      <c r="O269">
        <v>62</v>
      </c>
      <c r="P269">
        <v>43</v>
      </c>
      <c r="Q269">
        <v>78</v>
      </c>
      <c r="R269">
        <v>24</v>
      </c>
      <c r="S269">
        <v>69</v>
      </c>
      <c r="T269">
        <v>55</v>
      </c>
      <c r="U269">
        <v>89</v>
      </c>
      <c r="V269">
        <v>45</v>
      </c>
      <c r="W269">
        <v>75</v>
      </c>
      <c r="X269">
        <v>0</v>
      </c>
      <c r="Y269">
        <v>0</v>
      </c>
      <c r="Z269">
        <f t="shared" si="22"/>
        <v>0</v>
      </c>
      <c r="AA269">
        <v>40</v>
      </c>
      <c r="AB269">
        <v>79</v>
      </c>
      <c r="AC269">
        <f t="shared" si="23"/>
        <v>101</v>
      </c>
      <c r="AD269">
        <v>14</v>
      </c>
      <c r="AE269">
        <v>49</v>
      </c>
      <c r="AF269">
        <f t="shared" si="24"/>
        <v>68</v>
      </c>
      <c r="AG269">
        <v>10</v>
      </c>
      <c r="AH269">
        <v>59</v>
      </c>
      <c r="AI269">
        <v>10</v>
      </c>
      <c r="AJ269">
        <v>2</v>
      </c>
      <c r="AK269">
        <v>4</v>
      </c>
      <c r="AL269">
        <v>4</v>
      </c>
      <c r="AM269">
        <v>2</v>
      </c>
      <c r="AN269">
        <v>2</v>
      </c>
      <c r="AO269">
        <v>2</v>
      </c>
      <c r="AP269">
        <v>2</v>
      </c>
      <c r="AQ269">
        <v>0</v>
      </c>
      <c r="AR269">
        <v>10</v>
      </c>
      <c r="AS269">
        <v>30</v>
      </c>
      <c r="AT269">
        <v>15</v>
      </c>
      <c r="AU269">
        <v>-1</v>
      </c>
      <c r="AV269">
        <v>-1</v>
      </c>
      <c r="AW269">
        <v>85</v>
      </c>
      <c r="AX269">
        <v>4</v>
      </c>
      <c r="AY269">
        <v>7</v>
      </c>
      <c r="AZ269">
        <v>20</v>
      </c>
      <c r="BA269">
        <v>2</v>
      </c>
      <c r="BB269">
        <v>2</v>
      </c>
      <c r="BC269">
        <v>1</v>
      </c>
      <c r="BD269">
        <v>4</v>
      </c>
      <c r="BE269">
        <v>2</v>
      </c>
      <c r="BF269">
        <v>40</v>
      </c>
      <c r="BG269">
        <v>70</v>
      </c>
      <c r="BI269">
        <f t="shared" si="20"/>
        <v>271</v>
      </c>
      <c r="BJ269">
        <f t="shared" si="21"/>
        <v>1371</v>
      </c>
    </row>
    <row r="270" spans="2:62">
      <c r="B270">
        <v>272</v>
      </c>
      <c r="C270">
        <v>1372</v>
      </c>
      <c r="D270" t="s">
        <v>542</v>
      </c>
      <c r="E270" t="s">
        <v>266</v>
      </c>
      <c r="F270">
        <v>5</v>
      </c>
      <c r="G270">
        <v>69</v>
      </c>
      <c r="H270">
        <v>427</v>
      </c>
      <c r="I270">
        <v>65</v>
      </c>
      <c r="J270">
        <v>650</v>
      </c>
      <c r="K270">
        <v>1300</v>
      </c>
      <c r="L270">
        <v>1</v>
      </c>
      <c r="M270">
        <v>57</v>
      </c>
      <c r="N270">
        <v>69</v>
      </c>
      <c r="O270">
        <v>64</v>
      </c>
      <c r="P270">
        <v>48</v>
      </c>
      <c r="Q270">
        <v>78</v>
      </c>
      <c r="R270">
        <v>24</v>
      </c>
      <c r="S270">
        <v>69</v>
      </c>
      <c r="T270">
        <v>20</v>
      </c>
      <c r="U270">
        <v>69</v>
      </c>
      <c r="V270">
        <v>45</v>
      </c>
      <c r="W270">
        <v>75</v>
      </c>
      <c r="X270">
        <v>0</v>
      </c>
      <c r="Y270">
        <v>0</v>
      </c>
      <c r="Z270">
        <f t="shared" si="22"/>
        <v>0</v>
      </c>
      <c r="AA270">
        <v>40</v>
      </c>
      <c r="AB270">
        <v>79</v>
      </c>
      <c r="AC270">
        <f t="shared" si="23"/>
        <v>101</v>
      </c>
      <c r="AD270">
        <v>14</v>
      </c>
      <c r="AE270">
        <v>49</v>
      </c>
      <c r="AF270">
        <f t="shared" si="24"/>
        <v>68</v>
      </c>
      <c r="AG270">
        <v>10</v>
      </c>
      <c r="AH270">
        <v>59</v>
      </c>
      <c r="AI270">
        <v>10</v>
      </c>
      <c r="AJ270">
        <v>2</v>
      </c>
      <c r="AK270">
        <v>4</v>
      </c>
      <c r="AL270">
        <v>4</v>
      </c>
      <c r="AM270">
        <v>2</v>
      </c>
      <c r="AN270">
        <v>2</v>
      </c>
      <c r="AO270">
        <v>2</v>
      </c>
      <c r="AP270">
        <v>2</v>
      </c>
      <c r="AQ270">
        <v>0</v>
      </c>
      <c r="AR270">
        <v>6</v>
      </c>
      <c r="AS270">
        <v>10</v>
      </c>
      <c r="AT270">
        <v>15</v>
      </c>
      <c r="AU270">
        <v>-1</v>
      </c>
      <c r="AV270">
        <v>-1</v>
      </c>
      <c r="AW270">
        <v>85</v>
      </c>
      <c r="AX270">
        <v>4</v>
      </c>
      <c r="AY270">
        <v>7</v>
      </c>
      <c r="AZ270">
        <v>20</v>
      </c>
      <c r="BA270">
        <v>2</v>
      </c>
      <c r="BB270">
        <v>3</v>
      </c>
      <c r="BC270">
        <v>1</v>
      </c>
      <c r="BD270">
        <v>1</v>
      </c>
      <c r="BE270">
        <v>2</v>
      </c>
      <c r="BF270">
        <v>40</v>
      </c>
      <c r="BG270">
        <v>70</v>
      </c>
      <c r="BI270">
        <f t="shared" si="20"/>
        <v>272</v>
      </c>
      <c r="BJ270">
        <f t="shared" si="21"/>
        <v>1372</v>
      </c>
    </row>
    <row r="271" spans="2:62">
      <c r="B271">
        <v>273</v>
      </c>
      <c r="C271">
        <v>1373</v>
      </c>
      <c r="D271" t="s">
        <v>543</v>
      </c>
      <c r="E271" t="s">
        <v>270</v>
      </c>
      <c r="F271">
        <v>5</v>
      </c>
      <c r="G271">
        <v>71</v>
      </c>
      <c r="H271">
        <v>188</v>
      </c>
      <c r="I271">
        <v>70</v>
      </c>
      <c r="J271">
        <v>1000</v>
      </c>
      <c r="K271">
        <v>700</v>
      </c>
      <c r="L271">
        <v>1</v>
      </c>
      <c r="M271">
        <v>56</v>
      </c>
      <c r="N271">
        <v>69</v>
      </c>
      <c r="O271">
        <v>63</v>
      </c>
      <c r="P271">
        <v>42</v>
      </c>
      <c r="Q271">
        <v>76</v>
      </c>
      <c r="R271">
        <v>24</v>
      </c>
      <c r="S271">
        <v>79</v>
      </c>
      <c r="T271">
        <v>24</v>
      </c>
      <c r="U271">
        <v>79</v>
      </c>
      <c r="V271">
        <v>46</v>
      </c>
      <c r="W271">
        <v>77</v>
      </c>
      <c r="X271">
        <v>0</v>
      </c>
      <c r="Y271">
        <v>0</v>
      </c>
      <c r="Z271">
        <f t="shared" si="22"/>
        <v>0</v>
      </c>
      <c r="AA271">
        <v>41</v>
      </c>
      <c r="AB271">
        <v>79</v>
      </c>
      <c r="AC271">
        <f t="shared" si="23"/>
        <v>100</v>
      </c>
      <c r="AD271">
        <v>24</v>
      </c>
      <c r="AE271">
        <v>79</v>
      </c>
      <c r="AF271">
        <f t="shared" si="24"/>
        <v>110</v>
      </c>
      <c r="AG271">
        <v>10</v>
      </c>
      <c r="AH271">
        <v>59</v>
      </c>
      <c r="AI271">
        <v>10</v>
      </c>
      <c r="AJ271">
        <v>2</v>
      </c>
      <c r="AK271">
        <v>5</v>
      </c>
      <c r="AL271">
        <v>4</v>
      </c>
      <c r="AM271">
        <v>4</v>
      </c>
      <c r="AN271">
        <v>4</v>
      </c>
      <c r="AO271">
        <v>4</v>
      </c>
      <c r="AP271">
        <v>4</v>
      </c>
      <c r="AQ271">
        <v>0</v>
      </c>
      <c r="AR271">
        <v>6</v>
      </c>
      <c r="AS271">
        <v>15</v>
      </c>
      <c r="AT271">
        <v>25</v>
      </c>
      <c r="AU271">
        <v>-1</v>
      </c>
      <c r="AV271">
        <v>-1</v>
      </c>
      <c r="AW271">
        <v>90</v>
      </c>
      <c r="AX271">
        <v>5</v>
      </c>
      <c r="AY271">
        <v>7</v>
      </c>
      <c r="AZ271">
        <v>18</v>
      </c>
      <c r="BA271">
        <v>3</v>
      </c>
      <c r="BB271">
        <v>3</v>
      </c>
      <c r="BC271">
        <v>1</v>
      </c>
      <c r="BD271">
        <v>2</v>
      </c>
      <c r="BE271">
        <v>2</v>
      </c>
      <c r="BF271">
        <v>45</v>
      </c>
      <c r="BG271">
        <v>65</v>
      </c>
      <c r="BI271">
        <f t="shared" si="20"/>
        <v>273</v>
      </c>
      <c r="BJ271">
        <f t="shared" si="21"/>
        <v>1373</v>
      </c>
    </row>
    <row r="272" spans="2:62">
      <c r="B272">
        <v>274</v>
      </c>
      <c r="C272">
        <v>1374</v>
      </c>
      <c r="D272" t="s">
        <v>544</v>
      </c>
      <c r="E272" t="s">
        <v>272</v>
      </c>
      <c r="F272">
        <v>5</v>
      </c>
      <c r="G272">
        <v>72</v>
      </c>
      <c r="H272">
        <v>189</v>
      </c>
      <c r="I272">
        <v>70</v>
      </c>
      <c r="J272">
        <v>1000</v>
      </c>
      <c r="K272">
        <v>700</v>
      </c>
      <c r="L272">
        <v>1</v>
      </c>
      <c r="M272">
        <v>56</v>
      </c>
      <c r="N272">
        <v>69</v>
      </c>
      <c r="O272">
        <v>63</v>
      </c>
      <c r="P272">
        <v>42</v>
      </c>
      <c r="Q272">
        <v>76</v>
      </c>
      <c r="R272">
        <v>24</v>
      </c>
      <c r="S272">
        <v>79</v>
      </c>
      <c r="T272">
        <v>24</v>
      </c>
      <c r="U272">
        <v>79</v>
      </c>
      <c r="V272">
        <v>46</v>
      </c>
      <c r="W272">
        <v>77</v>
      </c>
      <c r="X272">
        <v>0</v>
      </c>
      <c r="Y272">
        <v>0</v>
      </c>
      <c r="Z272">
        <f t="shared" si="22"/>
        <v>0</v>
      </c>
      <c r="AA272">
        <v>41</v>
      </c>
      <c r="AB272">
        <v>79</v>
      </c>
      <c r="AC272">
        <f t="shared" si="23"/>
        <v>100</v>
      </c>
      <c r="AD272">
        <v>24</v>
      </c>
      <c r="AE272">
        <v>79</v>
      </c>
      <c r="AF272">
        <f t="shared" si="24"/>
        <v>110</v>
      </c>
      <c r="AG272">
        <v>10</v>
      </c>
      <c r="AH272">
        <v>59</v>
      </c>
      <c r="AI272">
        <v>10</v>
      </c>
      <c r="AJ272">
        <v>2</v>
      </c>
      <c r="AK272">
        <v>5</v>
      </c>
      <c r="AL272">
        <v>4</v>
      </c>
      <c r="AM272">
        <v>4</v>
      </c>
      <c r="AN272">
        <v>4</v>
      </c>
      <c r="AO272">
        <v>4</v>
      </c>
      <c r="AP272">
        <v>4</v>
      </c>
      <c r="AQ272">
        <v>0</v>
      </c>
      <c r="AR272">
        <v>6</v>
      </c>
      <c r="AS272">
        <v>15</v>
      </c>
      <c r="AT272">
        <v>25</v>
      </c>
      <c r="AU272">
        <v>-1</v>
      </c>
      <c r="AV272">
        <v>-1</v>
      </c>
      <c r="AW272">
        <v>90</v>
      </c>
      <c r="AX272">
        <v>5</v>
      </c>
      <c r="AY272">
        <v>7</v>
      </c>
      <c r="AZ272">
        <v>18</v>
      </c>
      <c r="BA272">
        <v>3</v>
      </c>
      <c r="BB272">
        <v>3</v>
      </c>
      <c r="BC272">
        <v>1</v>
      </c>
      <c r="BD272">
        <v>2</v>
      </c>
      <c r="BE272">
        <v>2</v>
      </c>
      <c r="BF272">
        <v>45</v>
      </c>
      <c r="BG272">
        <v>65</v>
      </c>
      <c r="BI272">
        <f t="shared" si="20"/>
        <v>274</v>
      </c>
      <c r="BJ272">
        <f t="shared" si="21"/>
        <v>1374</v>
      </c>
    </row>
    <row r="273" spans="2:62">
      <c r="B273">
        <v>275</v>
      </c>
      <c r="C273">
        <v>1375</v>
      </c>
      <c r="D273" t="s">
        <v>545</v>
      </c>
      <c r="E273" t="s">
        <v>287</v>
      </c>
      <c r="F273">
        <v>9</v>
      </c>
      <c r="G273">
        <v>80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90</v>
      </c>
      <c r="N273">
        <v>98</v>
      </c>
      <c r="O273">
        <v>98</v>
      </c>
      <c r="P273">
        <v>90</v>
      </c>
      <c r="Q273">
        <v>99</v>
      </c>
      <c r="R273">
        <v>0</v>
      </c>
      <c r="S273">
        <v>0</v>
      </c>
      <c r="T273">
        <v>33</v>
      </c>
      <c r="U273">
        <v>99</v>
      </c>
      <c r="V273">
        <v>85</v>
      </c>
      <c r="W273">
        <v>98</v>
      </c>
      <c r="X273">
        <v>0</v>
      </c>
      <c r="Y273">
        <v>0</v>
      </c>
      <c r="Z273">
        <f t="shared" si="22"/>
        <v>0</v>
      </c>
      <c r="AA273">
        <v>24</v>
      </c>
      <c r="AB273">
        <v>69</v>
      </c>
      <c r="AC273">
        <f t="shared" si="23"/>
        <v>94</v>
      </c>
      <c r="AD273">
        <v>15</v>
      </c>
      <c r="AE273">
        <v>49</v>
      </c>
      <c r="AF273">
        <f t="shared" si="24"/>
        <v>68</v>
      </c>
      <c r="AG273">
        <v>32</v>
      </c>
      <c r="AH273">
        <v>99</v>
      </c>
      <c r="AI273">
        <v>5</v>
      </c>
      <c r="AJ273">
        <v>3</v>
      </c>
      <c r="AK273">
        <v>7</v>
      </c>
      <c r="AL273">
        <v>4</v>
      </c>
      <c r="AM273">
        <v>3</v>
      </c>
      <c r="AN273">
        <v>3</v>
      </c>
      <c r="AO273">
        <v>3</v>
      </c>
      <c r="AP273">
        <v>3</v>
      </c>
      <c r="AQ273">
        <v>0</v>
      </c>
      <c r="AR273">
        <v>8</v>
      </c>
      <c r="AS273">
        <v>8</v>
      </c>
      <c r="AT273">
        <v>25</v>
      </c>
      <c r="AU273">
        <v>-1</v>
      </c>
      <c r="AV273">
        <v>-1</v>
      </c>
      <c r="AW273">
        <v>300</v>
      </c>
      <c r="AX273">
        <v>20</v>
      </c>
      <c r="AY273">
        <v>30</v>
      </c>
      <c r="AZ273">
        <v>50</v>
      </c>
      <c r="BA273">
        <v>3</v>
      </c>
      <c r="BB273">
        <v>5</v>
      </c>
      <c r="BC273">
        <v>0</v>
      </c>
      <c r="BD273">
        <v>2</v>
      </c>
      <c r="BE273">
        <v>5</v>
      </c>
      <c r="BF273">
        <v>100</v>
      </c>
      <c r="BG273">
        <v>160</v>
      </c>
      <c r="BI273">
        <f t="shared" si="20"/>
        <v>275</v>
      </c>
      <c r="BJ273">
        <f t="shared" si="21"/>
        <v>1375</v>
      </c>
    </row>
    <row r="274" spans="2:62">
      <c r="B274">
        <v>276</v>
      </c>
      <c r="C274">
        <v>1376</v>
      </c>
      <c r="D274" t="s">
        <v>546</v>
      </c>
      <c r="E274" t="s">
        <v>289</v>
      </c>
      <c r="F274">
        <v>9</v>
      </c>
      <c r="G274">
        <v>81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90</v>
      </c>
      <c r="N274">
        <v>98</v>
      </c>
      <c r="O274">
        <v>98</v>
      </c>
      <c r="P274">
        <v>90</v>
      </c>
      <c r="Q274">
        <v>99</v>
      </c>
      <c r="R274">
        <v>0</v>
      </c>
      <c r="S274">
        <v>0</v>
      </c>
      <c r="T274">
        <v>33</v>
      </c>
      <c r="U274">
        <v>99</v>
      </c>
      <c r="V274">
        <v>85</v>
      </c>
      <c r="W274">
        <v>98</v>
      </c>
      <c r="X274">
        <v>0</v>
      </c>
      <c r="Y274">
        <v>0</v>
      </c>
      <c r="Z274">
        <f t="shared" si="22"/>
        <v>0</v>
      </c>
      <c r="AA274">
        <v>24</v>
      </c>
      <c r="AB274">
        <v>69</v>
      </c>
      <c r="AC274">
        <f t="shared" si="23"/>
        <v>94</v>
      </c>
      <c r="AD274">
        <v>15</v>
      </c>
      <c r="AE274">
        <v>49</v>
      </c>
      <c r="AF274">
        <f t="shared" si="24"/>
        <v>68</v>
      </c>
      <c r="AG274">
        <v>6</v>
      </c>
      <c r="AH274">
        <v>59</v>
      </c>
      <c r="AI274">
        <v>5</v>
      </c>
      <c r="AJ274">
        <v>3</v>
      </c>
      <c r="AK274">
        <v>7</v>
      </c>
      <c r="AL274">
        <v>4</v>
      </c>
      <c r="AM274">
        <v>3</v>
      </c>
      <c r="AN274">
        <v>3</v>
      </c>
      <c r="AO274">
        <v>3</v>
      </c>
      <c r="AP274">
        <v>3</v>
      </c>
      <c r="AQ274">
        <v>0</v>
      </c>
      <c r="AR274">
        <v>8</v>
      </c>
      <c r="AS274">
        <v>8</v>
      </c>
      <c r="AT274">
        <v>25</v>
      </c>
      <c r="AU274">
        <v>-1</v>
      </c>
      <c r="AV274">
        <v>-1</v>
      </c>
      <c r="AW274">
        <v>300</v>
      </c>
      <c r="AX274">
        <v>20</v>
      </c>
      <c r="AY274">
        <v>30</v>
      </c>
      <c r="AZ274">
        <v>50</v>
      </c>
      <c r="BA274">
        <v>3</v>
      </c>
      <c r="BB274">
        <v>5</v>
      </c>
      <c r="BC274">
        <v>0</v>
      </c>
      <c r="BD274">
        <v>2</v>
      </c>
      <c r="BE274">
        <v>5</v>
      </c>
      <c r="BF274">
        <v>100</v>
      </c>
      <c r="BG274">
        <v>160</v>
      </c>
      <c r="BI274">
        <f t="shared" si="20"/>
        <v>276</v>
      </c>
      <c r="BJ274">
        <f t="shared" si="21"/>
        <v>1376</v>
      </c>
    </row>
    <row r="275" spans="2:62">
      <c r="B275">
        <v>277</v>
      </c>
      <c r="C275">
        <v>1377</v>
      </c>
      <c r="D275" t="s">
        <v>547</v>
      </c>
      <c r="E275" t="s">
        <v>292</v>
      </c>
      <c r="F275">
        <v>11</v>
      </c>
      <c r="G275">
        <v>83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77</v>
      </c>
      <c r="N275">
        <v>92</v>
      </c>
      <c r="O275">
        <v>85</v>
      </c>
      <c r="P275">
        <v>0</v>
      </c>
      <c r="Q275">
        <v>54</v>
      </c>
      <c r="R275">
        <v>0</v>
      </c>
      <c r="S275">
        <v>0</v>
      </c>
      <c r="T275">
        <v>35</v>
      </c>
      <c r="U275">
        <v>79</v>
      </c>
      <c r="V275">
        <v>40</v>
      </c>
      <c r="W275">
        <v>79</v>
      </c>
      <c r="X275">
        <v>0</v>
      </c>
      <c r="Y275">
        <v>0</v>
      </c>
      <c r="Z275">
        <f t="shared" si="22"/>
        <v>0</v>
      </c>
      <c r="AA275">
        <v>28</v>
      </c>
      <c r="AB275">
        <v>69</v>
      </c>
      <c r="AC275">
        <f t="shared" si="23"/>
        <v>92</v>
      </c>
      <c r="AD275">
        <v>50</v>
      </c>
      <c r="AE275">
        <v>89</v>
      </c>
      <c r="AF275">
        <f t="shared" si="24"/>
        <v>111</v>
      </c>
      <c r="AG275">
        <v>12</v>
      </c>
      <c r="AH275">
        <v>59</v>
      </c>
      <c r="AI275">
        <v>10</v>
      </c>
      <c r="AJ275">
        <v>1</v>
      </c>
      <c r="AK275">
        <v>7</v>
      </c>
      <c r="AL275">
        <v>4</v>
      </c>
      <c r="AM275">
        <v>20</v>
      </c>
      <c r="AN275">
        <v>20</v>
      </c>
      <c r="AO275">
        <v>32</v>
      </c>
      <c r="AP275">
        <v>10</v>
      </c>
      <c r="AQ275">
        <v>0</v>
      </c>
      <c r="AR275">
        <v>21</v>
      </c>
      <c r="AS275">
        <v>24</v>
      </c>
      <c r="AT275">
        <v>16</v>
      </c>
      <c r="AU275">
        <v>-1</v>
      </c>
      <c r="AV275">
        <v>-1</v>
      </c>
      <c r="AW275">
        <v>270</v>
      </c>
      <c r="AX275">
        <v>10</v>
      </c>
      <c r="AY275">
        <v>15</v>
      </c>
      <c r="AZ275">
        <v>35</v>
      </c>
      <c r="BA275">
        <v>12</v>
      </c>
      <c r="BB275">
        <v>0</v>
      </c>
      <c r="BC275">
        <v>0</v>
      </c>
      <c r="BD275">
        <v>5</v>
      </c>
      <c r="BE275">
        <v>4</v>
      </c>
      <c r="BF275">
        <v>75</v>
      </c>
      <c r="BG275">
        <v>75</v>
      </c>
      <c r="BI275">
        <f t="shared" si="20"/>
        <v>277</v>
      </c>
      <c r="BJ275">
        <f t="shared" si="21"/>
        <v>1377</v>
      </c>
    </row>
    <row r="276" spans="2:62">
      <c r="B276">
        <v>278</v>
      </c>
      <c r="C276">
        <v>1378</v>
      </c>
      <c r="D276" t="s">
        <v>548</v>
      </c>
      <c r="E276" t="s">
        <v>294</v>
      </c>
      <c r="F276">
        <v>11</v>
      </c>
      <c r="G276">
        <v>84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79</v>
      </c>
      <c r="N276">
        <v>92</v>
      </c>
      <c r="O276">
        <v>87</v>
      </c>
      <c r="P276">
        <v>0</v>
      </c>
      <c r="Q276">
        <v>49</v>
      </c>
      <c r="R276">
        <v>0</v>
      </c>
      <c r="S276">
        <v>0</v>
      </c>
      <c r="T276">
        <v>30</v>
      </c>
      <c r="U276">
        <v>79</v>
      </c>
      <c r="V276">
        <v>40</v>
      </c>
      <c r="W276">
        <v>79</v>
      </c>
      <c r="X276">
        <v>0</v>
      </c>
      <c r="Y276">
        <v>0</v>
      </c>
      <c r="Z276">
        <f t="shared" si="22"/>
        <v>0</v>
      </c>
      <c r="AA276">
        <v>27</v>
      </c>
      <c r="AB276">
        <v>69</v>
      </c>
      <c r="AC276">
        <f t="shared" si="23"/>
        <v>92</v>
      </c>
      <c r="AD276">
        <v>50</v>
      </c>
      <c r="AE276">
        <v>89</v>
      </c>
      <c r="AF276">
        <f t="shared" si="24"/>
        <v>111</v>
      </c>
      <c r="AG276">
        <v>12</v>
      </c>
      <c r="AH276">
        <v>59</v>
      </c>
      <c r="AI276">
        <v>10</v>
      </c>
      <c r="AJ276">
        <v>1</v>
      </c>
      <c r="AK276">
        <v>6</v>
      </c>
      <c r="AL276">
        <v>4</v>
      </c>
      <c r="AM276">
        <v>20</v>
      </c>
      <c r="AN276">
        <v>20</v>
      </c>
      <c r="AO276">
        <v>46</v>
      </c>
      <c r="AP276">
        <v>12</v>
      </c>
      <c r="AQ276">
        <v>0</v>
      </c>
      <c r="AR276">
        <v>21</v>
      </c>
      <c r="AS276">
        <v>24</v>
      </c>
      <c r="AT276">
        <v>16</v>
      </c>
      <c r="AU276">
        <v>-1</v>
      </c>
      <c r="AV276">
        <v>-1</v>
      </c>
      <c r="AW276">
        <v>260</v>
      </c>
      <c r="AX276">
        <v>10</v>
      </c>
      <c r="AY276">
        <v>17</v>
      </c>
      <c r="AZ276">
        <v>40</v>
      </c>
      <c r="BA276">
        <v>15</v>
      </c>
      <c r="BB276">
        <v>0</v>
      </c>
      <c r="BC276">
        <v>0</v>
      </c>
      <c r="BD276">
        <v>5</v>
      </c>
      <c r="BE276">
        <v>4</v>
      </c>
      <c r="BF276">
        <v>80</v>
      </c>
      <c r="BG276">
        <v>80</v>
      </c>
      <c r="BI276">
        <f t="shared" si="20"/>
        <v>278</v>
      </c>
      <c r="BJ276">
        <f t="shared" si="21"/>
        <v>1378</v>
      </c>
    </row>
    <row r="277" spans="2:62">
      <c r="B277">
        <v>279</v>
      </c>
      <c r="C277">
        <v>1379</v>
      </c>
      <c r="D277" t="s">
        <v>549</v>
      </c>
      <c r="E277" t="s">
        <v>305</v>
      </c>
      <c r="F277">
        <v>11</v>
      </c>
      <c r="G277">
        <v>90</v>
      </c>
      <c r="H277">
        <v>197</v>
      </c>
      <c r="I277">
        <v>78</v>
      </c>
      <c r="J277">
        <v>1200</v>
      </c>
      <c r="K277">
        <v>1700</v>
      </c>
      <c r="L277">
        <v>0</v>
      </c>
      <c r="M277">
        <v>65</v>
      </c>
      <c r="N277">
        <v>89</v>
      </c>
      <c r="O277">
        <v>72</v>
      </c>
      <c r="P277">
        <v>0</v>
      </c>
      <c r="Q277">
        <v>39</v>
      </c>
      <c r="R277">
        <v>0</v>
      </c>
      <c r="S277">
        <v>0</v>
      </c>
      <c r="T277">
        <v>30</v>
      </c>
      <c r="U277">
        <v>79</v>
      </c>
      <c r="V277">
        <v>35</v>
      </c>
      <c r="W277">
        <v>69</v>
      </c>
      <c r="X277">
        <v>0</v>
      </c>
      <c r="Y277">
        <v>0</v>
      </c>
      <c r="Z277">
        <f t="shared" si="22"/>
        <v>0</v>
      </c>
      <c r="AA277">
        <v>33</v>
      </c>
      <c r="AB277">
        <v>69</v>
      </c>
      <c r="AC277">
        <f t="shared" si="23"/>
        <v>89</v>
      </c>
      <c r="AD277">
        <v>46</v>
      </c>
      <c r="AE277">
        <v>89</v>
      </c>
      <c r="AF277">
        <f t="shared" si="24"/>
        <v>113</v>
      </c>
      <c r="AG277">
        <v>12</v>
      </c>
      <c r="AH277">
        <v>59</v>
      </c>
      <c r="AI277">
        <v>10</v>
      </c>
      <c r="AJ277">
        <v>1</v>
      </c>
      <c r="AK277">
        <v>6</v>
      </c>
      <c r="AL277">
        <v>4</v>
      </c>
      <c r="AM277">
        <v>18</v>
      </c>
      <c r="AN277">
        <v>27</v>
      </c>
      <c r="AO277">
        <v>18</v>
      </c>
      <c r="AP277">
        <v>10</v>
      </c>
      <c r="AQ277">
        <v>0</v>
      </c>
      <c r="AR277">
        <v>21</v>
      </c>
      <c r="AS277">
        <v>24</v>
      </c>
      <c r="AT277">
        <v>16</v>
      </c>
      <c r="AU277">
        <v>-1</v>
      </c>
      <c r="AV277">
        <v>-1</v>
      </c>
      <c r="AW277">
        <v>250</v>
      </c>
      <c r="AX277">
        <v>9</v>
      </c>
      <c r="AY277">
        <v>13</v>
      </c>
      <c r="AZ277">
        <v>30</v>
      </c>
      <c r="BA277">
        <v>10</v>
      </c>
      <c r="BB277">
        <v>0</v>
      </c>
      <c r="BC277">
        <v>0</v>
      </c>
      <c r="BD277">
        <v>4</v>
      </c>
      <c r="BE277">
        <v>4</v>
      </c>
      <c r="BF277">
        <v>65</v>
      </c>
      <c r="BG277">
        <v>65</v>
      </c>
      <c r="BI277">
        <f t="shared" si="20"/>
        <v>279</v>
      </c>
      <c r="BJ277">
        <f t="shared" si="21"/>
        <v>1379</v>
      </c>
    </row>
    <row r="278" spans="2:62">
      <c r="B278">
        <v>280</v>
      </c>
      <c r="C278">
        <v>1380</v>
      </c>
      <c r="D278" t="s">
        <v>550</v>
      </c>
      <c r="E278" t="s">
        <v>307</v>
      </c>
      <c r="F278">
        <v>11</v>
      </c>
      <c r="G278">
        <v>91</v>
      </c>
      <c r="H278">
        <v>196</v>
      </c>
      <c r="I278">
        <v>77</v>
      </c>
      <c r="J278">
        <v>1200</v>
      </c>
      <c r="K278">
        <v>1700</v>
      </c>
      <c r="L278">
        <v>0</v>
      </c>
      <c r="M278">
        <v>65</v>
      </c>
      <c r="N278">
        <v>89</v>
      </c>
      <c r="O278">
        <v>72</v>
      </c>
      <c r="P278">
        <v>0</v>
      </c>
      <c r="Q278">
        <v>39</v>
      </c>
      <c r="R278">
        <v>0</v>
      </c>
      <c r="S278">
        <v>0</v>
      </c>
      <c r="T278">
        <v>30</v>
      </c>
      <c r="U278">
        <v>79</v>
      </c>
      <c r="V278">
        <v>35</v>
      </c>
      <c r="W278">
        <v>69</v>
      </c>
      <c r="X278">
        <v>0</v>
      </c>
      <c r="Y278">
        <v>0</v>
      </c>
      <c r="Z278">
        <f t="shared" si="22"/>
        <v>0</v>
      </c>
      <c r="AA278">
        <v>37</v>
      </c>
      <c r="AB278">
        <v>79</v>
      </c>
      <c r="AC278">
        <f t="shared" si="23"/>
        <v>102</v>
      </c>
      <c r="AD278">
        <v>46</v>
      </c>
      <c r="AE278">
        <v>89</v>
      </c>
      <c r="AF278">
        <f t="shared" si="24"/>
        <v>113</v>
      </c>
      <c r="AG278">
        <v>40</v>
      </c>
      <c r="AH278">
        <v>89</v>
      </c>
      <c r="AI278">
        <v>10</v>
      </c>
      <c r="AJ278">
        <v>1</v>
      </c>
      <c r="AK278">
        <v>7</v>
      </c>
      <c r="AL278">
        <v>4</v>
      </c>
      <c r="AM278">
        <v>18</v>
      </c>
      <c r="AN278">
        <v>27</v>
      </c>
      <c r="AO278">
        <v>18</v>
      </c>
      <c r="AP278">
        <v>10</v>
      </c>
      <c r="AQ278">
        <v>0</v>
      </c>
      <c r="AR278">
        <v>21</v>
      </c>
      <c r="AS278">
        <v>24</v>
      </c>
      <c r="AT278">
        <v>16</v>
      </c>
      <c r="AU278">
        <v>-1</v>
      </c>
      <c r="AV278">
        <v>-1</v>
      </c>
      <c r="AW278">
        <v>250</v>
      </c>
      <c r="AX278">
        <v>9</v>
      </c>
      <c r="AY278">
        <v>13</v>
      </c>
      <c r="AZ278">
        <v>30</v>
      </c>
      <c r="BA278">
        <v>10</v>
      </c>
      <c r="BB278">
        <v>0</v>
      </c>
      <c r="BC278">
        <v>0</v>
      </c>
      <c r="BD278">
        <v>4</v>
      </c>
      <c r="BE278">
        <v>4</v>
      </c>
      <c r="BF278">
        <v>65</v>
      </c>
      <c r="BG278">
        <v>65</v>
      </c>
      <c r="BI278">
        <f t="shared" si="20"/>
        <v>280</v>
      </c>
      <c r="BJ278">
        <f t="shared" si="21"/>
        <v>1380</v>
      </c>
    </row>
    <row r="279" spans="2:62">
      <c r="B279">
        <v>281</v>
      </c>
      <c r="C279">
        <v>1381</v>
      </c>
      <c r="D279" t="s">
        <v>551</v>
      </c>
      <c r="E279" t="s">
        <v>279</v>
      </c>
      <c r="F279">
        <v>7</v>
      </c>
      <c r="G279">
        <v>76</v>
      </c>
      <c r="H279">
        <v>157</v>
      </c>
      <c r="I279">
        <v>75</v>
      </c>
      <c r="J279">
        <v>600</v>
      </c>
      <c r="K279">
        <v>600</v>
      </c>
      <c r="L279">
        <v>0</v>
      </c>
      <c r="M279">
        <v>45</v>
      </c>
      <c r="N279">
        <v>69</v>
      </c>
      <c r="O279">
        <v>51</v>
      </c>
      <c r="P279">
        <v>0</v>
      </c>
      <c r="Q279">
        <v>29</v>
      </c>
      <c r="R279">
        <v>0</v>
      </c>
      <c r="S279">
        <v>0</v>
      </c>
      <c r="T279">
        <v>20</v>
      </c>
      <c r="U279">
        <v>39</v>
      </c>
      <c r="V279">
        <v>25</v>
      </c>
      <c r="W279">
        <v>59</v>
      </c>
      <c r="X279">
        <v>0</v>
      </c>
      <c r="Y279">
        <v>0</v>
      </c>
      <c r="Z279">
        <f t="shared" si="22"/>
        <v>0</v>
      </c>
      <c r="AA279">
        <v>27</v>
      </c>
      <c r="AB279">
        <v>59</v>
      </c>
      <c r="AC279">
        <f t="shared" si="23"/>
        <v>77</v>
      </c>
      <c r="AD279">
        <v>35</v>
      </c>
      <c r="AE279">
        <v>79</v>
      </c>
      <c r="AF279">
        <f t="shared" si="24"/>
        <v>103</v>
      </c>
      <c r="AG279">
        <v>12</v>
      </c>
      <c r="AH279">
        <v>59</v>
      </c>
      <c r="AI279">
        <v>10</v>
      </c>
      <c r="AJ279">
        <v>1</v>
      </c>
      <c r="AK279">
        <v>5</v>
      </c>
      <c r="AL279">
        <v>4</v>
      </c>
      <c r="AM279">
        <v>9</v>
      </c>
      <c r="AN279">
        <v>24</v>
      </c>
      <c r="AO279">
        <v>5</v>
      </c>
      <c r="AP279">
        <v>5</v>
      </c>
      <c r="AQ279">
        <v>0</v>
      </c>
      <c r="AR279">
        <v>21</v>
      </c>
      <c r="AS279">
        <v>24</v>
      </c>
      <c r="AT279">
        <v>16</v>
      </c>
      <c r="AU279">
        <v>-1</v>
      </c>
      <c r="AV279">
        <v>-1</v>
      </c>
      <c r="AW279">
        <v>170</v>
      </c>
      <c r="AX279">
        <v>4</v>
      </c>
      <c r="AY279">
        <v>6</v>
      </c>
      <c r="AZ279">
        <v>20</v>
      </c>
      <c r="BA279">
        <v>6</v>
      </c>
      <c r="BB279">
        <v>0</v>
      </c>
      <c r="BC279">
        <v>0</v>
      </c>
      <c r="BD279">
        <v>3</v>
      </c>
      <c r="BE279">
        <v>2</v>
      </c>
      <c r="BF279">
        <v>40</v>
      </c>
      <c r="BG279">
        <v>40</v>
      </c>
      <c r="BI279">
        <f t="shared" si="20"/>
        <v>281</v>
      </c>
      <c r="BJ279">
        <f t="shared" si="21"/>
        <v>1381</v>
      </c>
    </row>
    <row r="280" spans="2:62">
      <c r="B280">
        <v>282</v>
      </c>
      <c r="C280">
        <v>1382</v>
      </c>
      <c r="D280" t="s">
        <v>552</v>
      </c>
      <c r="E280" t="s">
        <v>275</v>
      </c>
      <c r="F280">
        <v>7</v>
      </c>
      <c r="G280">
        <v>74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45</v>
      </c>
      <c r="N280">
        <v>69</v>
      </c>
      <c r="O280">
        <v>51</v>
      </c>
      <c r="P280">
        <v>0</v>
      </c>
      <c r="Q280">
        <v>29</v>
      </c>
      <c r="R280">
        <v>0</v>
      </c>
      <c r="S280">
        <v>0</v>
      </c>
      <c r="T280">
        <v>18</v>
      </c>
      <c r="U280">
        <v>39</v>
      </c>
      <c r="V280">
        <v>25</v>
      </c>
      <c r="W280">
        <v>59</v>
      </c>
      <c r="X280">
        <v>0</v>
      </c>
      <c r="Y280">
        <v>0</v>
      </c>
      <c r="Z280">
        <f t="shared" si="22"/>
        <v>0</v>
      </c>
      <c r="AA280">
        <v>28</v>
      </c>
      <c r="AB280">
        <v>59</v>
      </c>
      <c r="AC280">
        <f t="shared" si="23"/>
        <v>76</v>
      </c>
      <c r="AD280">
        <v>35</v>
      </c>
      <c r="AE280">
        <v>79</v>
      </c>
      <c r="AF280">
        <f t="shared" si="24"/>
        <v>103</v>
      </c>
      <c r="AG280">
        <v>12</v>
      </c>
      <c r="AH280">
        <v>59</v>
      </c>
      <c r="AI280">
        <v>10</v>
      </c>
      <c r="AJ280">
        <v>1</v>
      </c>
      <c r="AK280">
        <v>5</v>
      </c>
      <c r="AL280">
        <v>4</v>
      </c>
      <c r="AM280">
        <v>18</v>
      </c>
      <c r="AN280">
        <v>12</v>
      </c>
      <c r="AO280">
        <v>12</v>
      </c>
      <c r="AP280">
        <v>6</v>
      </c>
      <c r="AQ280">
        <v>0</v>
      </c>
      <c r="AR280">
        <v>21</v>
      </c>
      <c r="AS280">
        <v>24</v>
      </c>
      <c r="AT280">
        <v>16</v>
      </c>
      <c r="AU280">
        <v>-1</v>
      </c>
      <c r="AV280">
        <v>-1</v>
      </c>
      <c r="AW280">
        <v>160</v>
      </c>
      <c r="AX280">
        <v>4</v>
      </c>
      <c r="AY280">
        <v>6</v>
      </c>
      <c r="AZ280">
        <v>20</v>
      </c>
      <c r="BA280">
        <v>6</v>
      </c>
      <c r="BB280">
        <v>0</v>
      </c>
      <c r="BC280">
        <v>0</v>
      </c>
      <c r="BD280">
        <v>3</v>
      </c>
      <c r="BE280">
        <v>2</v>
      </c>
      <c r="BF280">
        <v>40</v>
      </c>
      <c r="BG280">
        <v>40</v>
      </c>
      <c r="BI280">
        <f t="shared" si="20"/>
        <v>282</v>
      </c>
      <c r="BJ280">
        <f t="shared" si="21"/>
        <v>1382</v>
      </c>
    </row>
    <row r="281" spans="2:62">
      <c r="B281">
        <v>283</v>
      </c>
      <c r="C281">
        <v>1383</v>
      </c>
      <c r="D281" t="s">
        <v>553</v>
      </c>
      <c r="E281" t="s">
        <v>277</v>
      </c>
      <c r="F281">
        <v>7</v>
      </c>
      <c r="G281">
        <v>75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50</v>
      </c>
      <c r="N281">
        <v>79</v>
      </c>
      <c r="O281">
        <v>57</v>
      </c>
      <c r="P281">
        <v>0</v>
      </c>
      <c r="Q281">
        <v>29</v>
      </c>
      <c r="R281">
        <v>0</v>
      </c>
      <c r="S281">
        <v>0</v>
      </c>
      <c r="T281">
        <v>25</v>
      </c>
      <c r="U281">
        <v>69</v>
      </c>
      <c r="V281">
        <v>30</v>
      </c>
      <c r="W281">
        <v>59</v>
      </c>
      <c r="X281">
        <v>0</v>
      </c>
      <c r="Y281">
        <v>0</v>
      </c>
      <c r="Z281">
        <f t="shared" si="22"/>
        <v>0</v>
      </c>
      <c r="AA281">
        <v>28</v>
      </c>
      <c r="AB281">
        <v>69</v>
      </c>
      <c r="AC281">
        <f t="shared" si="23"/>
        <v>92</v>
      </c>
      <c r="AD281">
        <v>40</v>
      </c>
      <c r="AE281">
        <v>79</v>
      </c>
      <c r="AF281">
        <f t="shared" si="24"/>
        <v>101</v>
      </c>
      <c r="AG281">
        <v>12</v>
      </c>
      <c r="AH281">
        <v>59</v>
      </c>
      <c r="AI281">
        <v>5</v>
      </c>
      <c r="AJ281">
        <v>1</v>
      </c>
      <c r="AK281">
        <v>5</v>
      </c>
      <c r="AL281">
        <v>4</v>
      </c>
      <c r="AM281">
        <v>18</v>
      </c>
      <c r="AN281">
        <v>18</v>
      </c>
      <c r="AO281">
        <v>18</v>
      </c>
      <c r="AP281">
        <v>12</v>
      </c>
      <c r="AQ281">
        <v>0</v>
      </c>
      <c r="AR281">
        <v>21</v>
      </c>
      <c r="AS281">
        <v>24</v>
      </c>
      <c r="AT281">
        <v>16</v>
      </c>
      <c r="AU281">
        <v>-1</v>
      </c>
      <c r="AV281">
        <v>-1</v>
      </c>
      <c r="AW281">
        <v>180</v>
      </c>
      <c r="AX281">
        <v>6</v>
      </c>
      <c r="AY281">
        <v>10</v>
      </c>
      <c r="AZ281">
        <v>25</v>
      </c>
      <c r="BA281">
        <v>8</v>
      </c>
      <c r="BB281">
        <v>0</v>
      </c>
      <c r="BC281">
        <v>0</v>
      </c>
      <c r="BD281">
        <v>3</v>
      </c>
      <c r="BE281">
        <v>3</v>
      </c>
      <c r="BF281">
        <v>45</v>
      </c>
      <c r="BG281">
        <v>45</v>
      </c>
      <c r="BI281">
        <f t="shared" si="20"/>
        <v>283</v>
      </c>
      <c r="BJ281">
        <f t="shared" si="21"/>
        <v>1383</v>
      </c>
    </row>
    <row r="282" spans="2:62">
      <c r="B282">
        <v>284</v>
      </c>
      <c r="C282">
        <v>1384</v>
      </c>
      <c r="D282" t="s">
        <v>554</v>
      </c>
      <c r="E282" t="s">
        <v>309</v>
      </c>
      <c r="F282">
        <v>7</v>
      </c>
      <c r="G282">
        <v>92</v>
      </c>
      <c r="H282">
        <v>408</v>
      </c>
      <c r="I282">
        <v>80</v>
      </c>
      <c r="J282">
        <v>900</v>
      </c>
      <c r="K282">
        <v>1400</v>
      </c>
      <c r="L282">
        <v>0</v>
      </c>
      <c r="M282">
        <v>50</v>
      </c>
      <c r="N282">
        <v>79</v>
      </c>
      <c r="O282">
        <v>57</v>
      </c>
      <c r="P282">
        <v>0</v>
      </c>
      <c r="Q282">
        <v>29</v>
      </c>
      <c r="R282">
        <v>0</v>
      </c>
      <c r="S282">
        <v>0</v>
      </c>
      <c r="T282">
        <v>25</v>
      </c>
      <c r="U282">
        <v>69</v>
      </c>
      <c r="V282">
        <v>30</v>
      </c>
      <c r="W282">
        <v>59</v>
      </c>
      <c r="X282">
        <v>0</v>
      </c>
      <c r="Y282">
        <v>0</v>
      </c>
      <c r="Z282">
        <f t="shared" si="22"/>
        <v>0</v>
      </c>
      <c r="AA282">
        <v>28</v>
      </c>
      <c r="AB282">
        <v>69</v>
      </c>
      <c r="AC282">
        <f t="shared" si="23"/>
        <v>92</v>
      </c>
      <c r="AD282">
        <v>40</v>
      </c>
      <c r="AE282">
        <v>79</v>
      </c>
      <c r="AF282">
        <f t="shared" si="24"/>
        <v>101</v>
      </c>
      <c r="AG282">
        <v>30</v>
      </c>
      <c r="AH282">
        <v>79</v>
      </c>
      <c r="AI282">
        <v>5</v>
      </c>
      <c r="AJ282">
        <v>1</v>
      </c>
      <c r="AK282">
        <v>5</v>
      </c>
      <c r="AL282">
        <v>4</v>
      </c>
      <c r="AM282">
        <v>18</v>
      </c>
      <c r="AN282">
        <v>18</v>
      </c>
      <c r="AO282">
        <v>18</v>
      </c>
      <c r="AP282">
        <v>12</v>
      </c>
      <c r="AQ282">
        <v>0</v>
      </c>
      <c r="AR282">
        <v>21</v>
      </c>
      <c r="AS282">
        <v>24</v>
      </c>
      <c r="AT282">
        <v>16</v>
      </c>
      <c r="AU282">
        <v>-1</v>
      </c>
      <c r="AV282">
        <v>-1</v>
      </c>
      <c r="AW282">
        <v>180</v>
      </c>
      <c r="AX282">
        <v>6</v>
      </c>
      <c r="AY282">
        <v>10</v>
      </c>
      <c r="AZ282">
        <v>25</v>
      </c>
      <c r="BA282">
        <v>8</v>
      </c>
      <c r="BB282">
        <v>0</v>
      </c>
      <c r="BC282">
        <v>0</v>
      </c>
      <c r="BD282">
        <v>3</v>
      </c>
      <c r="BE282">
        <v>3</v>
      </c>
      <c r="BF282">
        <v>45</v>
      </c>
      <c r="BG282">
        <v>45</v>
      </c>
      <c r="BI282">
        <f t="shared" si="20"/>
        <v>284</v>
      </c>
      <c r="BJ282">
        <f t="shared" si="21"/>
        <v>1384</v>
      </c>
    </row>
    <row r="283" spans="2:62">
      <c r="B283">
        <v>285</v>
      </c>
      <c r="C283">
        <v>1385</v>
      </c>
      <c r="D283" t="s">
        <v>555</v>
      </c>
      <c r="E283" t="s">
        <v>303</v>
      </c>
      <c r="F283">
        <v>7</v>
      </c>
      <c r="G283">
        <v>89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40</v>
      </c>
      <c r="N283">
        <v>59</v>
      </c>
      <c r="O283">
        <v>46</v>
      </c>
      <c r="P283">
        <v>0</v>
      </c>
      <c r="Q283">
        <v>29</v>
      </c>
      <c r="R283">
        <v>0</v>
      </c>
      <c r="S283">
        <v>0</v>
      </c>
      <c r="T283">
        <v>15</v>
      </c>
      <c r="U283">
        <v>39</v>
      </c>
      <c r="V283">
        <v>25</v>
      </c>
      <c r="W283">
        <v>49</v>
      </c>
      <c r="X283">
        <v>0</v>
      </c>
      <c r="Y283">
        <v>0</v>
      </c>
      <c r="Z283">
        <f t="shared" si="22"/>
        <v>0</v>
      </c>
      <c r="AA283">
        <v>24</v>
      </c>
      <c r="AB283">
        <v>59</v>
      </c>
      <c r="AC283">
        <f t="shared" si="23"/>
        <v>78</v>
      </c>
      <c r="AD283">
        <v>35</v>
      </c>
      <c r="AE283">
        <v>79</v>
      </c>
      <c r="AF283">
        <f t="shared" si="24"/>
        <v>103</v>
      </c>
      <c r="AG283">
        <v>30</v>
      </c>
      <c r="AH283">
        <v>79</v>
      </c>
      <c r="AI283">
        <v>5</v>
      </c>
      <c r="AJ283">
        <v>1</v>
      </c>
      <c r="AK283">
        <v>4</v>
      </c>
      <c r="AL283">
        <v>3</v>
      </c>
      <c r="AM283">
        <v>14</v>
      </c>
      <c r="AN283">
        <v>16</v>
      </c>
      <c r="AO283">
        <v>12</v>
      </c>
      <c r="AP283">
        <v>0</v>
      </c>
      <c r="AQ283">
        <v>0</v>
      </c>
      <c r="AR283">
        <v>21</v>
      </c>
      <c r="AS283">
        <v>16</v>
      </c>
      <c r="AT283">
        <v>-1</v>
      </c>
      <c r="AU283">
        <v>-1</v>
      </c>
      <c r="AV283">
        <v>-1</v>
      </c>
      <c r="AW283">
        <v>120</v>
      </c>
      <c r="AX283">
        <v>3</v>
      </c>
      <c r="AY283">
        <v>4</v>
      </c>
      <c r="AZ283">
        <v>15</v>
      </c>
      <c r="BA283">
        <v>4</v>
      </c>
      <c r="BB283">
        <v>0</v>
      </c>
      <c r="BC283">
        <v>0</v>
      </c>
      <c r="BD283">
        <v>2</v>
      </c>
      <c r="BE283">
        <v>2</v>
      </c>
      <c r="BF283">
        <v>30</v>
      </c>
      <c r="BG283">
        <v>30</v>
      </c>
      <c r="BI283">
        <f t="shared" si="20"/>
        <v>285</v>
      </c>
      <c r="BJ283">
        <f t="shared" si="21"/>
        <v>1385</v>
      </c>
    </row>
    <row r="284" spans="2:62">
      <c r="B284">
        <v>286</v>
      </c>
      <c r="C284">
        <v>1386</v>
      </c>
      <c r="D284" t="s">
        <v>556</v>
      </c>
      <c r="E284" t="s">
        <v>182</v>
      </c>
      <c r="F284">
        <v>10</v>
      </c>
      <c r="G284">
        <v>26</v>
      </c>
      <c r="H284">
        <v>411</v>
      </c>
      <c r="I284">
        <v>80</v>
      </c>
      <c r="J284">
        <v>3500</v>
      </c>
      <c r="K284">
        <v>2400</v>
      </c>
      <c r="L284">
        <v>1</v>
      </c>
      <c r="M284">
        <v>75</v>
      </c>
      <c r="N284">
        <v>89</v>
      </c>
      <c r="O284">
        <v>83</v>
      </c>
      <c r="P284">
        <v>63</v>
      </c>
      <c r="Q284">
        <v>79</v>
      </c>
      <c r="R284">
        <v>0</v>
      </c>
      <c r="S284">
        <v>0</v>
      </c>
      <c r="T284">
        <v>40</v>
      </c>
      <c r="U284">
        <v>89</v>
      </c>
      <c r="V284">
        <v>72</v>
      </c>
      <c r="W284">
        <v>89</v>
      </c>
      <c r="X284">
        <v>0</v>
      </c>
      <c r="Y284">
        <v>0</v>
      </c>
      <c r="Z284">
        <f t="shared" si="22"/>
        <v>0</v>
      </c>
      <c r="AA284">
        <v>33</v>
      </c>
      <c r="AB284">
        <v>67</v>
      </c>
      <c r="AC284">
        <f t="shared" si="23"/>
        <v>86</v>
      </c>
      <c r="AD284">
        <v>18</v>
      </c>
      <c r="AE284">
        <v>49</v>
      </c>
      <c r="AF284">
        <f t="shared" si="24"/>
        <v>66</v>
      </c>
      <c r="AG284">
        <v>10</v>
      </c>
      <c r="AH284">
        <v>59</v>
      </c>
      <c r="AI284">
        <v>5</v>
      </c>
      <c r="AJ284">
        <v>3</v>
      </c>
      <c r="AK284">
        <v>5</v>
      </c>
      <c r="AL284">
        <v>4</v>
      </c>
      <c r="AM284">
        <v>10</v>
      </c>
      <c r="AN284">
        <v>10</v>
      </c>
      <c r="AO284">
        <v>10</v>
      </c>
      <c r="AP284">
        <v>10</v>
      </c>
      <c r="AQ284">
        <v>0</v>
      </c>
      <c r="AR284">
        <v>7</v>
      </c>
      <c r="AS284">
        <v>26</v>
      </c>
      <c r="AT284">
        <v>25</v>
      </c>
      <c r="AU284">
        <v>-1</v>
      </c>
      <c r="AV284">
        <v>-1</v>
      </c>
      <c r="AW284">
        <v>260</v>
      </c>
      <c r="AX284">
        <v>10</v>
      </c>
      <c r="AY284">
        <v>15</v>
      </c>
      <c r="AZ284">
        <v>35</v>
      </c>
      <c r="BA284">
        <v>3</v>
      </c>
      <c r="BB284">
        <v>4</v>
      </c>
      <c r="BC284">
        <v>0</v>
      </c>
      <c r="BD284">
        <v>2</v>
      </c>
      <c r="BE284">
        <v>4</v>
      </c>
      <c r="BF284">
        <v>95</v>
      </c>
      <c r="BG284">
        <v>105</v>
      </c>
      <c r="BI284">
        <f t="shared" si="20"/>
        <v>286</v>
      </c>
      <c r="BJ284">
        <f t="shared" si="21"/>
        <v>1386</v>
      </c>
    </row>
    <row r="285" spans="2:62">
      <c r="B285">
        <v>287</v>
      </c>
      <c r="C285">
        <v>1387</v>
      </c>
      <c r="D285" t="s">
        <v>557</v>
      </c>
      <c r="E285" t="s">
        <v>184</v>
      </c>
      <c r="F285">
        <v>10</v>
      </c>
      <c r="G285">
        <v>27</v>
      </c>
      <c r="H285">
        <v>412</v>
      </c>
      <c r="I285">
        <v>80</v>
      </c>
      <c r="J285">
        <v>3500</v>
      </c>
      <c r="K285">
        <v>2400</v>
      </c>
      <c r="L285">
        <v>1</v>
      </c>
      <c r="M285">
        <v>75</v>
      </c>
      <c r="N285">
        <v>89</v>
      </c>
      <c r="O285">
        <v>83</v>
      </c>
      <c r="P285">
        <v>63</v>
      </c>
      <c r="Q285">
        <v>79</v>
      </c>
      <c r="R285">
        <v>0</v>
      </c>
      <c r="S285">
        <v>0</v>
      </c>
      <c r="T285">
        <v>40</v>
      </c>
      <c r="U285">
        <v>89</v>
      </c>
      <c r="V285">
        <v>72</v>
      </c>
      <c r="W285">
        <v>89</v>
      </c>
      <c r="X285">
        <v>0</v>
      </c>
      <c r="Y285">
        <v>0</v>
      </c>
      <c r="Z285">
        <f t="shared" si="22"/>
        <v>0</v>
      </c>
      <c r="AA285">
        <v>33</v>
      </c>
      <c r="AB285">
        <v>67</v>
      </c>
      <c r="AC285">
        <f t="shared" si="23"/>
        <v>86</v>
      </c>
      <c r="AD285">
        <v>18</v>
      </c>
      <c r="AE285">
        <v>49</v>
      </c>
      <c r="AF285">
        <f t="shared" si="24"/>
        <v>66</v>
      </c>
      <c r="AG285">
        <v>10</v>
      </c>
      <c r="AH285">
        <v>59</v>
      </c>
      <c r="AI285">
        <v>5</v>
      </c>
      <c r="AJ285">
        <v>3</v>
      </c>
      <c r="AK285">
        <v>5</v>
      </c>
      <c r="AL285">
        <v>4</v>
      </c>
      <c r="AM285">
        <v>10</v>
      </c>
      <c r="AN285">
        <v>10</v>
      </c>
      <c r="AO285">
        <v>10</v>
      </c>
      <c r="AP285">
        <v>10</v>
      </c>
      <c r="AQ285">
        <v>0</v>
      </c>
      <c r="AR285">
        <v>7</v>
      </c>
      <c r="AS285">
        <v>26</v>
      </c>
      <c r="AT285">
        <v>25</v>
      </c>
      <c r="AU285">
        <v>-1</v>
      </c>
      <c r="AV285">
        <v>-1</v>
      </c>
      <c r="AW285">
        <v>260</v>
      </c>
      <c r="AX285">
        <v>10</v>
      </c>
      <c r="AY285">
        <v>15</v>
      </c>
      <c r="AZ285">
        <v>35</v>
      </c>
      <c r="BA285">
        <v>3</v>
      </c>
      <c r="BB285">
        <v>4</v>
      </c>
      <c r="BC285">
        <v>0</v>
      </c>
      <c r="BD285">
        <v>2</v>
      </c>
      <c r="BE285">
        <v>4</v>
      </c>
      <c r="BF285">
        <v>95</v>
      </c>
      <c r="BG285">
        <v>105</v>
      </c>
      <c r="BI285">
        <f t="shared" si="20"/>
        <v>287</v>
      </c>
      <c r="BJ285">
        <f t="shared" si="21"/>
        <v>1387</v>
      </c>
    </row>
    <row r="286" spans="2:62">
      <c r="B286">
        <v>288</v>
      </c>
      <c r="C286">
        <v>1388</v>
      </c>
      <c r="D286" t="s">
        <v>558</v>
      </c>
      <c r="E286" t="s">
        <v>339</v>
      </c>
      <c r="F286">
        <v>11</v>
      </c>
      <c r="G286">
        <v>110</v>
      </c>
      <c r="H286">
        <v>461</v>
      </c>
      <c r="I286">
        <v>80</v>
      </c>
      <c r="J286">
        <v>3700</v>
      </c>
      <c r="K286">
        <v>1200</v>
      </c>
      <c r="L286">
        <v>1</v>
      </c>
      <c r="M286">
        <v>75</v>
      </c>
      <c r="N286">
        <v>90</v>
      </c>
      <c r="O286">
        <v>83</v>
      </c>
      <c r="P286">
        <v>0</v>
      </c>
      <c r="Q286">
        <v>39</v>
      </c>
      <c r="R286">
        <v>0</v>
      </c>
      <c r="S286">
        <v>0</v>
      </c>
      <c r="T286">
        <v>40</v>
      </c>
      <c r="U286">
        <v>79</v>
      </c>
      <c r="V286">
        <v>42</v>
      </c>
      <c r="W286">
        <v>72</v>
      </c>
      <c r="X286">
        <v>0</v>
      </c>
      <c r="Y286">
        <v>0</v>
      </c>
      <c r="Z286">
        <f t="shared" si="22"/>
        <v>0</v>
      </c>
      <c r="AA286">
        <v>38</v>
      </c>
      <c r="AB286">
        <v>79</v>
      </c>
      <c r="AC286">
        <f t="shared" si="23"/>
        <v>102</v>
      </c>
      <c r="AD286">
        <v>48</v>
      </c>
      <c r="AE286">
        <v>89</v>
      </c>
      <c r="AF286">
        <f t="shared" si="24"/>
        <v>112</v>
      </c>
      <c r="AG286">
        <v>12</v>
      </c>
      <c r="AH286">
        <v>89</v>
      </c>
      <c r="AI286">
        <v>10</v>
      </c>
      <c r="AJ286">
        <v>1</v>
      </c>
      <c r="AK286">
        <v>6</v>
      </c>
      <c r="AL286">
        <v>4</v>
      </c>
      <c r="AM286">
        <v>24</v>
      </c>
      <c r="AN286">
        <v>24</v>
      </c>
      <c r="AO286">
        <v>24</v>
      </c>
      <c r="AP286">
        <v>12</v>
      </c>
      <c r="AQ286">
        <v>0</v>
      </c>
      <c r="AR286">
        <v>21</v>
      </c>
      <c r="AS286">
        <v>24</v>
      </c>
      <c r="AT286">
        <v>51</v>
      </c>
      <c r="AU286">
        <v>-1</v>
      </c>
      <c r="AV286">
        <v>-1</v>
      </c>
      <c r="AW286">
        <v>360</v>
      </c>
      <c r="AX286">
        <v>7</v>
      </c>
      <c r="AY286">
        <v>10</v>
      </c>
      <c r="AZ286">
        <v>30</v>
      </c>
      <c r="BA286">
        <v>10</v>
      </c>
      <c r="BB286">
        <v>0</v>
      </c>
      <c r="BC286">
        <v>0</v>
      </c>
      <c r="BD286">
        <v>4</v>
      </c>
      <c r="BE286">
        <v>3</v>
      </c>
      <c r="BF286">
        <v>65</v>
      </c>
      <c r="BG286">
        <v>70</v>
      </c>
      <c r="BI286">
        <f t="shared" si="20"/>
        <v>288</v>
      </c>
      <c r="BJ286">
        <f t="shared" si="21"/>
        <v>1388</v>
      </c>
    </row>
    <row r="287" spans="2:62">
      <c r="B287">
        <v>289</v>
      </c>
      <c r="C287">
        <v>1389</v>
      </c>
      <c r="D287" t="s">
        <v>559</v>
      </c>
      <c r="E287" t="s">
        <v>344</v>
      </c>
      <c r="F287">
        <v>3</v>
      </c>
      <c r="G287">
        <v>113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41</v>
      </c>
      <c r="N287">
        <v>59</v>
      </c>
      <c r="O287">
        <v>47</v>
      </c>
      <c r="P287">
        <v>20</v>
      </c>
      <c r="Q287">
        <v>59</v>
      </c>
      <c r="R287">
        <v>24</v>
      </c>
      <c r="S287">
        <v>79</v>
      </c>
      <c r="T287">
        <v>15</v>
      </c>
      <c r="U287">
        <v>59</v>
      </c>
      <c r="V287">
        <v>29</v>
      </c>
      <c r="W287">
        <v>59</v>
      </c>
      <c r="X287">
        <v>48</v>
      </c>
      <c r="Y287">
        <v>79</v>
      </c>
      <c r="Z287">
        <f t="shared" si="22"/>
        <v>96</v>
      </c>
      <c r="AA287">
        <v>42</v>
      </c>
      <c r="AB287">
        <v>79</v>
      </c>
      <c r="AC287">
        <f t="shared" si="23"/>
        <v>99</v>
      </c>
      <c r="AD287">
        <v>10</v>
      </c>
      <c r="AE287">
        <v>49</v>
      </c>
      <c r="AF287">
        <f t="shared" si="24"/>
        <v>71</v>
      </c>
      <c r="AG287">
        <v>12</v>
      </c>
      <c r="AH287">
        <v>59</v>
      </c>
      <c r="AI287">
        <v>10</v>
      </c>
      <c r="AJ287">
        <v>2</v>
      </c>
      <c r="AK287">
        <v>5</v>
      </c>
      <c r="AL287">
        <v>3</v>
      </c>
      <c r="AM287">
        <v>1</v>
      </c>
      <c r="AN287">
        <v>1</v>
      </c>
      <c r="AO287">
        <v>1</v>
      </c>
      <c r="AP287">
        <v>0</v>
      </c>
      <c r="AQ287">
        <v>0</v>
      </c>
      <c r="AR287">
        <v>10</v>
      </c>
      <c r="AS287">
        <v>39</v>
      </c>
      <c r="AT287">
        <v>30</v>
      </c>
      <c r="AU287">
        <v>-1</v>
      </c>
      <c r="AV287">
        <v>-1</v>
      </c>
      <c r="AW287">
        <v>75</v>
      </c>
      <c r="AX287">
        <v>2</v>
      </c>
      <c r="AY287">
        <v>2</v>
      </c>
      <c r="AZ287">
        <v>10</v>
      </c>
      <c r="BA287">
        <v>0</v>
      </c>
      <c r="BB287">
        <v>1</v>
      </c>
      <c r="BC287">
        <v>1</v>
      </c>
      <c r="BD287">
        <v>1</v>
      </c>
      <c r="BE287">
        <v>2</v>
      </c>
      <c r="BF287">
        <v>25</v>
      </c>
      <c r="BG287">
        <v>35</v>
      </c>
      <c r="BI287">
        <f t="shared" si="20"/>
        <v>289</v>
      </c>
      <c r="BJ287">
        <f t="shared" si="21"/>
        <v>1389</v>
      </c>
    </row>
    <row r="288" spans="2:62">
      <c r="B288">
        <v>290</v>
      </c>
      <c r="C288">
        <v>1390</v>
      </c>
      <c r="D288" t="s">
        <v>560</v>
      </c>
      <c r="E288" t="s">
        <v>346</v>
      </c>
      <c r="F288">
        <v>3</v>
      </c>
      <c r="G288">
        <v>114</v>
      </c>
      <c r="H288">
        <v>200</v>
      </c>
      <c r="I288">
        <v>75</v>
      </c>
      <c r="J288">
        <v>550</v>
      </c>
      <c r="K288">
        <v>400</v>
      </c>
      <c r="L288">
        <v>1</v>
      </c>
      <c r="M288">
        <v>42</v>
      </c>
      <c r="N288">
        <v>59</v>
      </c>
      <c r="O288">
        <v>48</v>
      </c>
      <c r="P288">
        <v>20</v>
      </c>
      <c r="Q288">
        <v>59</v>
      </c>
      <c r="R288">
        <v>24</v>
      </c>
      <c r="S288">
        <v>79</v>
      </c>
      <c r="T288">
        <v>15</v>
      </c>
      <c r="U288">
        <v>59</v>
      </c>
      <c r="V288">
        <v>29</v>
      </c>
      <c r="W288">
        <v>59</v>
      </c>
      <c r="X288">
        <v>48</v>
      </c>
      <c r="Y288">
        <v>79</v>
      </c>
      <c r="Z288">
        <f t="shared" si="22"/>
        <v>96</v>
      </c>
      <c r="AA288">
        <v>44</v>
      </c>
      <c r="AB288">
        <v>79</v>
      </c>
      <c r="AC288">
        <f t="shared" si="23"/>
        <v>98</v>
      </c>
      <c r="AD288">
        <v>10</v>
      </c>
      <c r="AE288">
        <v>49</v>
      </c>
      <c r="AF288">
        <f t="shared" si="24"/>
        <v>71</v>
      </c>
      <c r="AG288">
        <v>12</v>
      </c>
      <c r="AH288">
        <v>59</v>
      </c>
      <c r="AI288">
        <v>10</v>
      </c>
      <c r="AJ288">
        <v>2</v>
      </c>
      <c r="AK288">
        <v>6</v>
      </c>
      <c r="AL288">
        <v>3</v>
      </c>
      <c r="AM288">
        <v>1</v>
      </c>
      <c r="AN288">
        <v>1</v>
      </c>
      <c r="AO288">
        <v>1</v>
      </c>
      <c r="AP288">
        <v>0</v>
      </c>
      <c r="AQ288">
        <v>0</v>
      </c>
      <c r="AR288">
        <v>10</v>
      </c>
      <c r="AS288">
        <v>39</v>
      </c>
      <c r="AT288">
        <v>30</v>
      </c>
      <c r="AU288">
        <v>-1</v>
      </c>
      <c r="AV288">
        <v>-1</v>
      </c>
      <c r="AW288">
        <v>75</v>
      </c>
      <c r="AX288">
        <v>2</v>
      </c>
      <c r="AY288">
        <v>2</v>
      </c>
      <c r="AZ288">
        <v>10</v>
      </c>
      <c r="BA288">
        <v>0</v>
      </c>
      <c r="BB288">
        <v>1</v>
      </c>
      <c r="BC288">
        <v>1</v>
      </c>
      <c r="BD288">
        <v>1</v>
      </c>
      <c r="BE288">
        <v>2</v>
      </c>
      <c r="BF288">
        <v>25</v>
      </c>
      <c r="BG288">
        <v>35</v>
      </c>
      <c r="BI288">
        <f t="shared" si="20"/>
        <v>290</v>
      </c>
      <c r="BJ288">
        <f t="shared" si="21"/>
        <v>1390</v>
      </c>
    </row>
    <row r="289" spans="2:62">
      <c r="B289">
        <v>291</v>
      </c>
      <c r="C289">
        <v>1391</v>
      </c>
      <c r="D289" t="s">
        <v>561</v>
      </c>
      <c r="E289" t="s">
        <v>329</v>
      </c>
      <c r="F289">
        <v>7</v>
      </c>
      <c r="G289">
        <v>108</v>
      </c>
      <c r="H289">
        <v>296</v>
      </c>
      <c r="I289">
        <v>50</v>
      </c>
      <c r="J289">
        <v>430</v>
      </c>
      <c r="K289">
        <v>370</v>
      </c>
      <c r="L289">
        <v>0</v>
      </c>
      <c r="M289">
        <v>57</v>
      </c>
      <c r="N289">
        <v>79</v>
      </c>
      <c r="O289">
        <v>64</v>
      </c>
      <c r="P289">
        <v>0</v>
      </c>
      <c r="Q289">
        <v>34</v>
      </c>
      <c r="R289">
        <v>0</v>
      </c>
      <c r="S289">
        <v>0</v>
      </c>
      <c r="T289">
        <v>27</v>
      </c>
      <c r="U289">
        <v>69</v>
      </c>
      <c r="V289">
        <v>32</v>
      </c>
      <c r="W289">
        <v>64</v>
      </c>
      <c r="X289">
        <v>0</v>
      </c>
      <c r="Y289">
        <v>0</v>
      </c>
      <c r="Z289">
        <f t="shared" si="22"/>
        <v>0</v>
      </c>
      <c r="AA289">
        <v>37</v>
      </c>
      <c r="AB289">
        <v>69</v>
      </c>
      <c r="AC289">
        <f t="shared" si="23"/>
        <v>87</v>
      </c>
      <c r="AD289">
        <v>42</v>
      </c>
      <c r="AE289">
        <v>79</v>
      </c>
      <c r="AF289">
        <f t="shared" si="24"/>
        <v>99</v>
      </c>
      <c r="AG289">
        <v>12</v>
      </c>
      <c r="AH289">
        <v>59</v>
      </c>
      <c r="AI289">
        <v>10</v>
      </c>
      <c r="AJ289">
        <v>1</v>
      </c>
      <c r="AK289">
        <v>5</v>
      </c>
      <c r="AL289">
        <v>4</v>
      </c>
      <c r="AM289">
        <v>24</v>
      </c>
      <c r="AN289">
        <v>16</v>
      </c>
      <c r="AO289">
        <v>8</v>
      </c>
      <c r="AP289">
        <v>8</v>
      </c>
      <c r="AQ289">
        <v>0</v>
      </c>
      <c r="AR289">
        <v>21</v>
      </c>
      <c r="AS289">
        <v>16</v>
      </c>
      <c r="AT289">
        <v>51</v>
      </c>
      <c r="AU289">
        <v>-1</v>
      </c>
      <c r="AV289">
        <v>-1</v>
      </c>
      <c r="AW289">
        <v>190</v>
      </c>
      <c r="AX289">
        <v>5</v>
      </c>
      <c r="AY289">
        <v>10</v>
      </c>
      <c r="AZ289">
        <v>24</v>
      </c>
      <c r="BA289">
        <v>7</v>
      </c>
      <c r="BB289">
        <v>0</v>
      </c>
      <c r="BC289">
        <v>0</v>
      </c>
      <c r="BD289">
        <v>3</v>
      </c>
      <c r="BE289">
        <v>3</v>
      </c>
      <c r="BF289">
        <v>45</v>
      </c>
      <c r="BG289">
        <v>40</v>
      </c>
      <c r="BI289">
        <f t="shared" si="20"/>
        <v>291</v>
      </c>
      <c r="BJ289">
        <f t="shared" si="21"/>
        <v>1391</v>
      </c>
    </row>
    <row r="290" spans="2:62">
      <c r="B290">
        <v>292</v>
      </c>
      <c r="C290">
        <v>1392</v>
      </c>
      <c r="D290" t="s">
        <v>562</v>
      </c>
      <c r="E290" t="s">
        <v>331</v>
      </c>
      <c r="F290">
        <v>7</v>
      </c>
      <c r="G290">
        <v>109</v>
      </c>
      <c r="H290">
        <v>297</v>
      </c>
      <c r="I290">
        <v>50</v>
      </c>
      <c r="J290">
        <v>430</v>
      </c>
      <c r="K290">
        <v>370</v>
      </c>
      <c r="L290">
        <v>0</v>
      </c>
      <c r="M290">
        <v>57</v>
      </c>
      <c r="N290">
        <v>79</v>
      </c>
      <c r="O290">
        <v>64</v>
      </c>
      <c r="P290">
        <v>0</v>
      </c>
      <c r="Q290">
        <v>34</v>
      </c>
      <c r="R290">
        <v>0</v>
      </c>
      <c r="S290">
        <v>0</v>
      </c>
      <c r="T290">
        <v>27</v>
      </c>
      <c r="U290">
        <v>69</v>
      </c>
      <c r="V290">
        <v>32</v>
      </c>
      <c r="W290">
        <v>64</v>
      </c>
      <c r="X290">
        <v>0</v>
      </c>
      <c r="Y290">
        <v>0</v>
      </c>
      <c r="Z290">
        <f t="shared" si="22"/>
        <v>0</v>
      </c>
      <c r="AA290">
        <v>37</v>
      </c>
      <c r="AB290">
        <v>69</v>
      </c>
      <c r="AC290">
        <f t="shared" si="23"/>
        <v>87</v>
      </c>
      <c r="AD290">
        <v>42</v>
      </c>
      <c r="AE290">
        <v>79</v>
      </c>
      <c r="AF290">
        <f t="shared" si="24"/>
        <v>99</v>
      </c>
      <c r="AG290">
        <v>12</v>
      </c>
      <c r="AH290">
        <v>59</v>
      </c>
      <c r="AI290">
        <v>10</v>
      </c>
      <c r="AJ290">
        <v>1</v>
      </c>
      <c r="AK290">
        <v>5</v>
      </c>
      <c r="AL290">
        <v>4</v>
      </c>
      <c r="AM290">
        <v>24</v>
      </c>
      <c r="AN290">
        <v>16</v>
      </c>
      <c r="AO290">
        <v>8</v>
      </c>
      <c r="AP290">
        <v>8</v>
      </c>
      <c r="AQ290">
        <v>0</v>
      </c>
      <c r="AR290">
        <v>21</v>
      </c>
      <c r="AS290">
        <v>16</v>
      </c>
      <c r="AT290">
        <v>51</v>
      </c>
      <c r="AU290">
        <v>-1</v>
      </c>
      <c r="AV290">
        <v>-1</v>
      </c>
      <c r="AW290">
        <v>190</v>
      </c>
      <c r="AX290">
        <v>5</v>
      </c>
      <c r="AY290">
        <v>10</v>
      </c>
      <c r="AZ290">
        <v>24</v>
      </c>
      <c r="BA290">
        <v>7</v>
      </c>
      <c r="BB290">
        <v>0</v>
      </c>
      <c r="BC290">
        <v>0</v>
      </c>
      <c r="BD290">
        <v>3</v>
      </c>
      <c r="BE290">
        <v>3</v>
      </c>
      <c r="BF290">
        <v>45</v>
      </c>
      <c r="BG290">
        <v>40</v>
      </c>
      <c r="BI290">
        <f t="shared" si="20"/>
        <v>292</v>
      </c>
      <c r="BJ290">
        <f t="shared" si="21"/>
        <v>1392</v>
      </c>
    </row>
    <row r="291" spans="2:62">
      <c r="B291">
        <v>293</v>
      </c>
      <c r="C291">
        <v>1393</v>
      </c>
      <c r="D291" t="s">
        <v>563</v>
      </c>
      <c r="E291" t="s">
        <v>348</v>
      </c>
      <c r="F291">
        <v>3</v>
      </c>
      <c r="G291">
        <v>115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36</v>
      </c>
      <c r="N291">
        <v>49</v>
      </c>
      <c r="O291">
        <v>41</v>
      </c>
      <c r="P291">
        <v>23</v>
      </c>
      <c r="Q291">
        <v>63</v>
      </c>
      <c r="R291">
        <v>24</v>
      </c>
      <c r="S291">
        <v>79</v>
      </c>
      <c r="T291">
        <v>20</v>
      </c>
      <c r="U291">
        <v>69</v>
      </c>
      <c r="V291">
        <v>28</v>
      </c>
      <c r="W291">
        <v>49</v>
      </c>
      <c r="X291">
        <v>24</v>
      </c>
      <c r="Y291">
        <v>69</v>
      </c>
      <c r="Z291">
        <f t="shared" si="22"/>
        <v>94</v>
      </c>
      <c r="AA291">
        <v>42</v>
      </c>
      <c r="AB291">
        <v>69</v>
      </c>
      <c r="AC291">
        <f t="shared" si="23"/>
        <v>84</v>
      </c>
      <c r="AD291">
        <v>8</v>
      </c>
      <c r="AE291">
        <v>44</v>
      </c>
      <c r="AF291">
        <f t="shared" si="24"/>
        <v>64</v>
      </c>
      <c r="AG291">
        <v>17</v>
      </c>
      <c r="AH291">
        <v>69</v>
      </c>
      <c r="AI291">
        <v>10</v>
      </c>
      <c r="AJ291">
        <v>2</v>
      </c>
      <c r="AK291">
        <v>6</v>
      </c>
      <c r="AL291">
        <v>4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4</v>
      </c>
      <c r="AS291">
        <v>48</v>
      </c>
      <c r="AT291">
        <v>40</v>
      </c>
      <c r="AU291">
        <v>-1</v>
      </c>
      <c r="AV291">
        <v>-1</v>
      </c>
      <c r="AW291">
        <v>82</v>
      </c>
      <c r="AX291">
        <v>2</v>
      </c>
      <c r="AY291">
        <v>2</v>
      </c>
      <c r="AZ291">
        <v>7</v>
      </c>
      <c r="BA291">
        <v>0</v>
      </c>
      <c r="BB291">
        <v>1</v>
      </c>
      <c r="BC291">
        <v>1</v>
      </c>
      <c r="BD291">
        <v>2</v>
      </c>
      <c r="BE291">
        <v>1</v>
      </c>
      <c r="BF291">
        <v>25</v>
      </c>
      <c r="BG291">
        <v>40</v>
      </c>
      <c r="BI291">
        <f t="shared" si="20"/>
        <v>293</v>
      </c>
      <c r="BJ291">
        <f t="shared" si="21"/>
        <v>1393</v>
      </c>
    </row>
    <row r="292" spans="2:62">
      <c r="B292">
        <v>294</v>
      </c>
      <c r="C292">
        <v>1394</v>
      </c>
      <c r="D292" t="s">
        <v>564</v>
      </c>
      <c r="E292" t="s">
        <v>358</v>
      </c>
      <c r="F292">
        <v>2</v>
      </c>
      <c r="G292">
        <v>122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32</v>
      </c>
      <c r="N292">
        <v>49</v>
      </c>
      <c r="O292">
        <v>37</v>
      </c>
      <c r="P292">
        <v>12</v>
      </c>
      <c r="Q292">
        <v>49</v>
      </c>
      <c r="R292">
        <v>28</v>
      </c>
      <c r="S292">
        <v>79</v>
      </c>
      <c r="T292">
        <v>16</v>
      </c>
      <c r="U292">
        <v>49</v>
      </c>
      <c r="V292">
        <v>14</v>
      </c>
      <c r="W292">
        <v>49</v>
      </c>
      <c r="X292">
        <v>27</v>
      </c>
      <c r="Y292">
        <v>64</v>
      </c>
      <c r="Z292">
        <f t="shared" si="22"/>
        <v>84</v>
      </c>
      <c r="AA292">
        <v>47</v>
      </c>
      <c r="AB292">
        <v>89</v>
      </c>
      <c r="AC292">
        <f t="shared" si="23"/>
        <v>112</v>
      </c>
      <c r="AD292">
        <v>8</v>
      </c>
      <c r="AE292">
        <v>39</v>
      </c>
      <c r="AF292">
        <f t="shared" si="24"/>
        <v>56</v>
      </c>
      <c r="AG292">
        <v>12</v>
      </c>
      <c r="AH292">
        <v>59</v>
      </c>
      <c r="AI292">
        <v>10</v>
      </c>
      <c r="AJ292">
        <v>1</v>
      </c>
      <c r="AK292">
        <v>5</v>
      </c>
      <c r="AL292">
        <v>3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3</v>
      </c>
      <c r="AS292">
        <v>15</v>
      </c>
      <c r="AT292">
        <v>-1</v>
      </c>
      <c r="AU292">
        <v>-1</v>
      </c>
      <c r="AV292">
        <v>-1</v>
      </c>
      <c r="AW292">
        <v>24</v>
      </c>
      <c r="AX292">
        <v>1</v>
      </c>
      <c r="AY292">
        <v>2</v>
      </c>
      <c r="AZ292">
        <v>10</v>
      </c>
      <c r="BA292">
        <v>0</v>
      </c>
      <c r="BB292">
        <v>1</v>
      </c>
      <c r="BC292">
        <v>1</v>
      </c>
      <c r="BD292">
        <v>1</v>
      </c>
      <c r="BE292">
        <v>1</v>
      </c>
      <c r="BF292">
        <v>15</v>
      </c>
      <c r="BG292">
        <v>20</v>
      </c>
      <c r="BI292">
        <f t="shared" si="20"/>
        <v>294</v>
      </c>
      <c r="BJ292">
        <f t="shared" si="21"/>
        <v>1394</v>
      </c>
    </row>
    <row r="293" spans="2:62">
      <c r="B293">
        <v>295</v>
      </c>
      <c r="C293">
        <v>1395</v>
      </c>
      <c r="D293" t="s">
        <v>565</v>
      </c>
      <c r="E293" t="s">
        <v>360</v>
      </c>
      <c r="F293">
        <v>5</v>
      </c>
      <c r="G293">
        <v>123</v>
      </c>
      <c r="H293">
        <v>142</v>
      </c>
      <c r="I293">
        <v>55</v>
      </c>
      <c r="J293">
        <v>380</v>
      </c>
      <c r="K293">
        <v>480</v>
      </c>
      <c r="L293">
        <v>0</v>
      </c>
      <c r="M293">
        <v>49</v>
      </c>
      <c r="N293">
        <v>65</v>
      </c>
      <c r="O293">
        <v>55</v>
      </c>
      <c r="P293">
        <v>36</v>
      </c>
      <c r="Q293">
        <v>66</v>
      </c>
      <c r="R293">
        <v>18</v>
      </c>
      <c r="S293">
        <v>59</v>
      </c>
      <c r="T293">
        <v>18</v>
      </c>
      <c r="U293">
        <v>59</v>
      </c>
      <c r="V293">
        <v>34</v>
      </c>
      <c r="W293">
        <v>64</v>
      </c>
      <c r="X293">
        <v>0</v>
      </c>
      <c r="Y293">
        <v>0</v>
      </c>
      <c r="Z293">
        <f t="shared" si="22"/>
        <v>0</v>
      </c>
      <c r="AA293">
        <v>38</v>
      </c>
      <c r="AB293">
        <v>75</v>
      </c>
      <c r="AC293">
        <f t="shared" si="23"/>
        <v>95</v>
      </c>
      <c r="AD293">
        <v>12</v>
      </c>
      <c r="AE293">
        <v>49</v>
      </c>
      <c r="AF293">
        <f t="shared" si="24"/>
        <v>69</v>
      </c>
      <c r="AG293">
        <v>10</v>
      </c>
      <c r="AH293">
        <v>59</v>
      </c>
      <c r="AI293">
        <v>10</v>
      </c>
      <c r="AJ293">
        <v>2</v>
      </c>
      <c r="AK293">
        <v>5</v>
      </c>
      <c r="AL293">
        <v>4</v>
      </c>
      <c r="AM293">
        <v>2</v>
      </c>
      <c r="AN293">
        <v>2</v>
      </c>
      <c r="AO293">
        <v>2</v>
      </c>
      <c r="AP293">
        <v>2</v>
      </c>
      <c r="AQ293">
        <v>0</v>
      </c>
      <c r="AR293">
        <v>6</v>
      </c>
      <c r="AS293">
        <v>39</v>
      </c>
      <c r="AT293">
        <v>14</v>
      </c>
      <c r="AU293">
        <v>-1</v>
      </c>
      <c r="AV293">
        <v>-1</v>
      </c>
      <c r="AW293">
        <v>60</v>
      </c>
      <c r="AX293">
        <v>3</v>
      </c>
      <c r="AY293">
        <v>6</v>
      </c>
      <c r="AZ293">
        <v>15</v>
      </c>
      <c r="BA293">
        <v>1</v>
      </c>
      <c r="BB293">
        <v>2</v>
      </c>
      <c r="BC293">
        <v>1</v>
      </c>
      <c r="BD293">
        <v>1</v>
      </c>
      <c r="BE293">
        <v>2</v>
      </c>
      <c r="BF293">
        <v>35</v>
      </c>
      <c r="BG293">
        <v>60</v>
      </c>
      <c r="BI293">
        <f t="shared" si="20"/>
        <v>295</v>
      </c>
      <c r="BJ293">
        <f t="shared" si="21"/>
        <v>1395</v>
      </c>
    </row>
    <row r="294" spans="2:62">
      <c r="B294">
        <v>296</v>
      </c>
      <c r="C294">
        <v>121</v>
      </c>
      <c r="D294" t="s">
        <v>566</v>
      </c>
      <c r="E294" t="s">
        <v>329</v>
      </c>
      <c r="F294">
        <v>7</v>
      </c>
      <c r="G294">
        <v>291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58</v>
      </c>
      <c r="N294">
        <v>79</v>
      </c>
      <c r="O294">
        <v>65</v>
      </c>
      <c r="P294">
        <v>0</v>
      </c>
      <c r="Q294">
        <v>34</v>
      </c>
      <c r="R294">
        <v>0</v>
      </c>
      <c r="S294">
        <v>0</v>
      </c>
      <c r="T294">
        <v>30</v>
      </c>
      <c r="U294">
        <v>72</v>
      </c>
      <c r="V294">
        <v>32</v>
      </c>
      <c r="W294">
        <v>65</v>
      </c>
      <c r="X294">
        <v>0</v>
      </c>
      <c r="Y294">
        <v>0</v>
      </c>
      <c r="Z294">
        <f t="shared" si="22"/>
        <v>0</v>
      </c>
      <c r="AA294">
        <v>38</v>
      </c>
      <c r="AB294">
        <v>69</v>
      </c>
      <c r="AC294">
        <f t="shared" si="23"/>
        <v>86</v>
      </c>
      <c r="AD294">
        <v>42</v>
      </c>
      <c r="AE294">
        <v>79</v>
      </c>
      <c r="AF294">
        <f t="shared" si="24"/>
        <v>99</v>
      </c>
      <c r="AG294">
        <v>13</v>
      </c>
      <c r="AH294">
        <v>59</v>
      </c>
      <c r="AI294">
        <v>10</v>
      </c>
      <c r="AJ294">
        <v>1</v>
      </c>
      <c r="AK294">
        <v>6</v>
      </c>
      <c r="AL294">
        <v>4</v>
      </c>
      <c r="AM294">
        <v>24</v>
      </c>
      <c r="AN294">
        <v>16</v>
      </c>
      <c r="AO294">
        <v>11</v>
      </c>
      <c r="AP294">
        <v>8</v>
      </c>
      <c r="AQ294">
        <v>0</v>
      </c>
      <c r="AR294">
        <v>21</v>
      </c>
      <c r="AS294">
        <v>39</v>
      </c>
      <c r="AT294">
        <v>51</v>
      </c>
      <c r="AU294">
        <v>-1</v>
      </c>
      <c r="AV294">
        <v>-1</v>
      </c>
      <c r="AW294">
        <v>190</v>
      </c>
      <c r="AX294">
        <v>5</v>
      </c>
      <c r="AY294">
        <v>10</v>
      </c>
      <c r="AZ294">
        <v>24</v>
      </c>
      <c r="BA294">
        <v>7</v>
      </c>
      <c r="BB294">
        <v>0</v>
      </c>
      <c r="BC294">
        <v>0</v>
      </c>
      <c r="BD294">
        <v>3</v>
      </c>
      <c r="BE294">
        <v>3</v>
      </c>
      <c r="BF294">
        <v>45</v>
      </c>
      <c r="BG294">
        <v>40</v>
      </c>
      <c r="BI294">
        <f t="shared" si="20"/>
        <v>296</v>
      </c>
      <c r="BJ294">
        <f t="shared" si="21"/>
        <v>121</v>
      </c>
    </row>
    <row r="295" spans="2:62">
      <c r="B295">
        <v>297</v>
      </c>
      <c r="C295">
        <v>122</v>
      </c>
      <c r="D295" t="s">
        <v>567</v>
      </c>
      <c r="E295" t="s">
        <v>331</v>
      </c>
      <c r="F295">
        <v>7</v>
      </c>
      <c r="G295">
        <v>292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58</v>
      </c>
      <c r="N295">
        <v>79</v>
      </c>
      <c r="O295">
        <v>65</v>
      </c>
      <c r="P295">
        <v>0</v>
      </c>
      <c r="Q295">
        <v>34</v>
      </c>
      <c r="R295">
        <v>0</v>
      </c>
      <c r="S295">
        <v>0</v>
      </c>
      <c r="T295">
        <v>30</v>
      </c>
      <c r="U295">
        <v>72</v>
      </c>
      <c r="V295">
        <v>32</v>
      </c>
      <c r="W295">
        <v>65</v>
      </c>
      <c r="X295">
        <v>0</v>
      </c>
      <c r="Y295">
        <v>0</v>
      </c>
      <c r="Z295">
        <f t="shared" si="22"/>
        <v>0</v>
      </c>
      <c r="AA295">
        <v>38</v>
      </c>
      <c r="AB295">
        <v>69</v>
      </c>
      <c r="AC295">
        <f t="shared" si="23"/>
        <v>86</v>
      </c>
      <c r="AD295">
        <v>42</v>
      </c>
      <c r="AE295">
        <v>79</v>
      </c>
      <c r="AF295">
        <f t="shared" si="24"/>
        <v>99</v>
      </c>
      <c r="AG295">
        <v>13</v>
      </c>
      <c r="AH295">
        <v>59</v>
      </c>
      <c r="AI295">
        <v>10</v>
      </c>
      <c r="AJ295">
        <v>1</v>
      </c>
      <c r="AK295">
        <v>6</v>
      </c>
      <c r="AL295">
        <v>4</v>
      </c>
      <c r="AM295">
        <v>24</v>
      </c>
      <c r="AN295">
        <v>16</v>
      </c>
      <c r="AO295">
        <v>11</v>
      </c>
      <c r="AP295">
        <v>8</v>
      </c>
      <c r="AQ295">
        <v>0</v>
      </c>
      <c r="AR295">
        <v>21</v>
      </c>
      <c r="AS295">
        <v>39</v>
      </c>
      <c r="AT295">
        <v>51</v>
      </c>
      <c r="AU295">
        <v>-1</v>
      </c>
      <c r="AV295">
        <v>-1</v>
      </c>
      <c r="AW295">
        <v>190</v>
      </c>
      <c r="AX295">
        <v>5</v>
      </c>
      <c r="AY295">
        <v>10</v>
      </c>
      <c r="AZ295">
        <v>24</v>
      </c>
      <c r="BA295">
        <v>7</v>
      </c>
      <c r="BB295">
        <v>0</v>
      </c>
      <c r="BC295">
        <v>0</v>
      </c>
      <c r="BD295">
        <v>3</v>
      </c>
      <c r="BE295">
        <v>3</v>
      </c>
      <c r="BF295">
        <v>45</v>
      </c>
      <c r="BG295">
        <v>40</v>
      </c>
      <c r="BI295">
        <f t="shared" si="20"/>
        <v>297</v>
      </c>
      <c r="BJ295">
        <f t="shared" si="21"/>
        <v>122</v>
      </c>
    </row>
    <row r="296" spans="2:62">
      <c r="B296">
        <v>300</v>
      </c>
      <c r="C296">
        <v>1396</v>
      </c>
      <c r="D296" t="s">
        <v>568</v>
      </c>
      <c r="E296" t="s">
        <v>461</v>
      </c>
      <c r="F296">
        <v>2</v>
      </c>
      <c r="G296">
        <v>190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32</v>
      </c>
      <c r="N296">
        <v>49</v>
      </c>
      <c r="O296">
        <v>37</v>
      </c>
      <c r="P296">
        <v>12</v>
      </c>
      <c r="Q296">
        <v>49</v>
      </c>
      <c r="R296">
        <v>28</v>
      </c>
      <c r="S296">
        <v>79</v>
      </c>
      <c r="T296">
        <v>16</v>
      </c>
      <c r="U296">
        <v>49</v>
      </c>
      <c r="V296">
        <v>14</v>
      </c>
      <c r="W296">
        <v>49</v>
      </c>
      <c r="X296">
        <v>27</v>
      </c>
      <c r="Y296">
        <v>64</v>
      </c>
      <c r="Z296">
        <f t="shared" si="22"/>
        <v>84</v>
      </c>
      <c r="AA296">
        <v>47</v>
      </c>
      <c r="AB296">
        <v>89</v>
      </c>
      <c r="AC296">
        <f t="shared" si="23"/>
        <v>112</v>
      </c>
      <c r="AD296">
        <v>8</v>
      </c>
      <c r="AE296">
        <v>39</v>
      </c>
      <c r="AF296">
        <f t="shared" si="24"/>
        <v>56</v>
      </c>
      <c r="AG296">
        <v>12</v>
      </c>
      <c r="AH296">
        <v>59</v>
      </c>
      <c r="AI296">
        <v>10</v>
      </c>
      <c r="AJ296">
        <v>1</v>
      </c>
      <c r="AK296">
        <v>5</v>
      </c>
      <c r="AL296">
        <v>3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3</v>
      </c>
      <c r="AS296">
        <v>15</v>
      </c>
      <c r="AT296">
        <v>-1</v>
      </c>
      <c r="AU296">
        <v>-1</v>
      </c>
      <c r="AV296">
        <v>-1</v>
      </c>
      <c r="AW296">
        <v>24</v>
      </c>
      <c r="AX296">
        <v>1</v>
      </c>
      <c r="AY296">
        <v>2</v>
      </c>
      <c r="AZ296">
        <v>10</v>
      </c>
      <c r="BA296">
        <v>0</v>
      </c>
      <c r="BB296">
        <v>1</v>
      </c>
      <c r="BC296">
        <v>1</v>
      </c>
      <c r="BD296">
        <v>1</v>
      </c>
      <c r="BE296">
        <v>1</v>
      </c>
      <c r="BF296">
        <v>15</v>
      </c>
      <c r="BG296">
        <v>20</v>
      </c>
      <c r="BI296">
        <f t="shared" si="20"/>
        <v>300</v>
      </c>
      <c r="BJ296">
        <f t="shared" si="21"/>
        <v>1396</v>
      </c>
    </row>
    <row r="297" spans="2:62">
      <c r="B297">
        <v>301</v>
      </c>
      <c r="C297">
        <v>1397</v>
      </c>
      <c r="D297" t="s">
        <v>569</v>
      </c>
      <c r="E297" t="s">
        <v>376</v>
      </c>
      <c r="F297">
        <v>2</v>
      </c>
      <c r="G297">
        <v>132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32</v>
      </c>
      <c r="N297">
        <v>49</v>
      </c>
      <c r="O297">
        <v>37</v>
      </c>
      <c r="P297">
        <v>8</v>
      </c>
      <c r="Q297">
        <v>44</v>
      </c>
      <c r="R297">
        <v>28</v>
      </c>
      <c r="S297">
        <v>79</v>
      </c>
      <c r="T297">
        <v>22</v>
      </c>
      <c r="U297">
        <v>59</v>
      </c>
      <c r="V297">
        <v>14</v>
      </c>
      <c r="W297">
        <v>49</v>
      </c>
      <c r="X297">
        <v>27</v>
      </c>
      <c r="Y297">
        <v>64</v>
      </c>
      <c r="Z297">
        <f t="shared" si="22"/>
        <v>84</v>
      </c>
      <c r="AA297">
        <v>47</v>
      </c>
      <c r="AB297">
        <v>89</v>
      </c>
      <c r="AC297">
        <f t="shared" si="23"/>
        <v>112</v>
      </c>
      <c r="AD297">
        <v>8</v>
      </c>
      <c r="AE297">
        <v>39</v>
      </c>
      <c r="AF297">
        <f t="shared" si="24"/>
        <v>56</v>
      </c>
      <c r="AG297">
        <v>15</v>
      </c>
      <c r="AH297">
        <v>59</v>
      </c>
      <c r="AI297">
        <v>10</v>
      </c>
      <c r="AJ297">
        <v>1</v>
      </c>
      <c r="AK297">
        <v>5</v>
      </c>
      <c r="AL297">
        <v>3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15</v>
      </c>
      <c r="AS297">
        <v>40</v>
      </c>
      <c r="AT297">
        <v>-1</v>
      </c>
      <c r="AU297">
        <v>-1</v>
      </c>
      <c r="AV297">
        <v>-1</v>
      </c>
      <c r="AW297">
        <v>24</v>
      </c>
      <c r="AX297">
        <v>1</v>
      </c>
      <c r="AY297">
        <v>2</v>
      </c>
      <c r="AZ297">
        <v>10</v>
      </c>
      <c r="BA297">
        <v>0</v>
      </c>
      <c r="BB297">
        <v>1</v>
      </c>
      <c r="BC297">
        <v>1</v>
      </c>
      <c r="BD297">
        <v>1</v>
      </c>
      <c r="BE297">
        <v>1</v>
      </c>
      <c r="BF297">
        <v>15</v>
      </c>
      <c r="BG297">
        <v>20</v>
      </c>
      <c r="BI297">
        <f t="shared" si="20"/>
        <v>301</v>
      </c>
      <c r="BJ297">
        <f t="shared" si="21"/>
        <v>1397</v>
      </c>
    </row>
    <row r="298" spans="2:62">
      <c r="B298">
        <v>302</v>
      </c>
      <c r="C298">
        <v>1398</v>
      </c>
      <c r="D298" t="s">
        <v>570</v>
      </c>
      <c r="E298" t="s">
        <v>378</v>
      </c>
      <c r="F298">
        <v>2</v>
      </c>
      <c r="G298">
        <v>133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32</v>
      </c>
      <c r="N298">
        <v>49</v>
      </c>
      <c r="O298">
        <v>37</v>
      </c>
      <c r="P298">
        <v>12</v>
      </c>
      <c r="Q298">
        <v>50</v>
      </c>
      <c r="R298">
        <v>28</v>
      </c>
      <c r="S298">
        <v>80</v>
      </c>
      <c r="T298">
        <v>16</v>
      </c>
      <c r="U298">
        <v>50</v>
      </c>
      <c r="V298">
        <v>14</v>
      </c>
      <c r="W298">
        <v>49</v>
      </c>
      <c r="X298">
        <v>29</v>
      </c>
      <c r="Y298">
        <v>67</v>
      </c>
      <c r="Z298">
        <f t="shared" si="22"/>
        <v>88</v>
      </c>
      <c r="AA298">
        <v>48</v>
      </c>
      <c r="AB298">
        <v>90</v>
      </c>
      <c r="AC298">
        <f t="shared" si="23"/>
        <v>113</v>
      </c>
      <c r="AD298">
        <v>9</v>
      </c>
      <c r="AE298">
        <v>42</v>
      </c>
      <c r="AF298">
        <f t="shared" si="24"/>
        <v>60</v>
      </c>
      <c r="AG298">
        <v>12</v>
      </c>
      <c r="AH298">
        <v>59</v>
      </c>
      <c r="AI298">
        <v>10</v>
      </c>
      <c r="AJ298">
        <v>1</v>
      </c>
      <c r="AK298">
        <v>5</v>
      </c>
      <c r="AL298">
        <v>3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15</v>
      </c>
      <c r="AS298">
        <v>28</v>
      </c>
      <c r="AT298">
        <v>-1</v>
      </c>
      <c r="AU298">
        <v>-1</v>
      </c>
      <c r="AV298">
        <v>-1</v>
      </c>
      <c r="AW298">
        <v>24</v>
      </c>
      <c r="AX298">
        <v>1</v>
      </c>
      <c r="AY298">
        <v>2</v>
      </c>
      <c r="AZ298">
        <v>10</v>
      </c>
      <c r="BA298">
        <v>0</v>
      </c>
      <c r="BB298">
        <v>1</v>
      </c>
      <c r="BC298">
        <v>1</v>
      </c>
      <c r="BD298">
        <v>1</v>
      </c>
      <c r="BE298">
        <v>1</v>
      </c>
      <c r="BF298">
        <v>15</v>
      </c>
      <c r="BG298">
        <v>20</v>
      </c>
      <c r="BI298">
        <f t="shared" si="20"/>
        <v>302</v>
      </c>
      <c r="BJ298">
        <f t="shared" si="21"/>
        <v>1398</v>
      </c>
    </row>
    <row r="299" spans="2:62">
      <c r="B299">
        <v>303</v>
      </c>
      <c r="C299">
        <v>1399</v>
      </c>
      <c r="D299" t="s">
        <v>571</v>
      </c>
      <c r="E299" t="s">
        <v>380</v>
      </c>
      <c r="F299">
        <v>2</v>
      </c>
      <c r="G299">
        <v>134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32</v>
      </c>
      <c r="N299">
        <v>49</v>
      </c>
      <c r="O299">
        <v>37</v>
      </c>
      <c r="P299">
        <v>12</v>
      </c>
      <c r="Q299">
        <v>50</v>
      </c>
      <c r="R299">
        <v>28</v>
      </c>
      <c r="S299">
        <v>80</v>
      </c>
      <c r="T299">
        <v>16</v>
      </c>
      <c r="U299">
        <v>50</v>
      </c>
      <c r="V299">
        <v>14</v>
      </c>
      <c r="W299">
        <v>49</v>
      </c>
      <c r="X299">
        <v>29</v>
      </c>
      <c r="Y299">
        <v>67</v>
      </c>
      <c r="Z299">
        <f t="shared" si="22"/>
        <v>88</v>
      </c>
      <c r="AA299">
        <v>48</v>
      </c>
      <c r="AB299">
        <v>90</v>
      </c>
      <c r="AC299">
        <f t="shared" si="23"/>
        <v>113</v>
      </c>
      <c r="AD299">
        <v>9</v>
      </c>
      <c r="AE299">
        <v>42</v>
      </c>
      <c r="AF299">
        <f t="shared" si="24"/>
        <v>60</v>
      </c>
      <c r="AG299">
        <v>12</v>
      </c>
      <c r="AH299">
        <v>59</v>
      </c>
      <c r="AI299">
        <v>10</v>
      </c>
      <c r="AJ299">
        <v>1</v>
      </c>
      <c r="AK299">
        <v>5</v>
      </c>
      <c r="AL299">
        <v>3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15</v>
      </c>
      <c r="AS299">
        <v>47</v>
      </c>
      <c r="AT299">
        <v>-1</v>
      </c>
      <c r="AU299">
        <v>-1</v>
      </c>
      <c r="AV299">
        <v>-1</v>
      </c>
      <c r="AW299">
        <v>24</v>
      </c>
      <c r="AX299">
        <v>1</v>
      </c>
      <c r="AY299">
        <v>2</v>
      </c>
      <c r="AZ299">
        <v>10</v>
      </c>
      <c r="BA299">
        <v>0</v>
      </c>
      <c r="BB299">
        <v>1</v>
      </c>
      <c r="BC299">
        <v>1</v>
      </c>
      <c r="BD299">
        <v>1</v>
      </c>
      <c r="BE299">
        <v>1</v>
      </c>
      <c r="BF299">
        <v>15</v>
      </c>
      <c r="BG299">
        <v>20</v>
      </c>
      <c r="BI299">
        <f t="shared" si="20"/>
        <v>303</v>
      </c>
      <c r="BJ299">
        <f t="shared" si="21"/>
        <v>1399</v>
      </c>
    </row>
    <row r="300" spans="2:62">
      <c r="B300">
        <v>304</v>
      </c>
      <c r="C300">
        <v>1400</v>
      </c>
      <c r="D300" t="s">
        <v>572</v>
      </c>
      <c r="E300" t="s">
        <v>382</v>
      </c>
      <c r="F300">
        <v>2</v>
      </c>
      <c r="G300">
        <v>135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32</v>
      </c>
      <c r="N300">
        <v>49</v>
      </c>
      <c r="O300">
        <v>37</v>
      </c>
      <c r="P300">
        <v>12</v>
      </c>
      <c r="Q300">
        <v>50</v>
      </c>
      <c r="R300">
        <v>28</v>
      </c>
      <c r="S300">
        <v>80</v>
      </c>
      <c r="T300">
        <v>16</v>
      </c>
      <c r="U300">
        <v>50</v>
      </c>
      <c r="V300">
        <v>14</v>
      </c>
      <c r="W300">
        <v>49</v>
      </c>
      <c r="X300">
        <v>29</v>
      </c>
      <c r="Y300">
        <v>67</v>
      </c>
      <c r="Z300">
        <f t="shared" si="22"/>
        <v>88</v>
      </c>
      <c r="AA300">
        <v>48</v>
      </c>
      <c r="AB300">
        <v>90</v>
      </c>
      <c r="AC300">
        <f t="shared" si="23"/>
        <v>113</v>
      </c>
      <c r="AD300">
        <v>9</v>
      </c>
      <c r="AE300">
        <v>42</v>
      </c>
      <c r="AF300">
        <f t="shared" si="24"/>
        <v>60</v>
      </c>
      <c r="AG300">
        <v>14</v>
      </c>
      <c r="AH300">
        <v>59</v>
      </c>
      <c r="AI300">
        <v>10</v>
      </c>
      <c r="AJ300">
        <v>1</v>
      </c>
      <c r="AK300">
        <v>5</v>
      </c>
      <c r="AL300">
        <v>3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15</v>
      </c>
      <c r="AS300">
        <v>47</v>
      </c>
      <c r="AT300">
        <v>-1</v>
      </c>
      <c r="AU300">
        <v>-1</v>
      </c>
      <c r="AV300">
        <v>-1</v>
      </c>
      <c r="AW300">
        <v>24</v>
      </c>
      <c r="AX300">
        <v>1</v>
      </c>
      <c r="AY300">
        <v>2</v>
      </c>
      <c r="AZ300">
        <v>10</v>
      </c>
      <c r="BA300">
        <v>0</v>
      </c>
      <c r="BB300">
        <v>1</v>
      </c>
      <c r="BC300">
        <v>1</v>
      </c>
      <c r="BD300">
        <v>1</v>
      </c>
      <c r="BE300">
        <v>1</v>
      </c>
      <c r="BF300">
        <v>15</v>
      </c>
      <c r="BG300">
        <v>20</v>
      </c>
      <c r="BI300">
        <f t="shared" si="20"/>
        <v>304</v>
      </c>
      <c r="BJ300">
        <f t="shared" si="21"/>
        <v>1400</v>
      </c>
    </row>
    <row r="301" spans="2:62">
      <c r="B301">
        <v>305</v>
      </c>
      <c r="C301">
        <v>1401</v>
      </c>
      <c r="D301" t="s">
        <v>573</v>
      </c>
      <c r="E301" t="s">
        <v>385</v>
      </c>
      <c r="F301">
        <v>3</v>
      </c>
      <c r="G301">
        <v>137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45</v>
      </c>
      <c r="N301">
        <v>62</v>
      </c>
      <c r="O301">
        <v>51</v>
      </c>
      <c r="P301">
        <v>28</v>
      </c>
      <c r="Q301">
        <v>66</v>
      </c>
      <c r="R301">
        <v>24</v>
      </c>
      <c r="S301">
        <v>79</v>
      </c>
      <c r="T301">
        <v>20</v>
      </c>
      <c r="U301">
        <v>72</v>
      </c>
      <c r="V301">
        <v>31</v>
      </c>
      <c r="W301">
        <v>69</v>
      </c>
      <c r="X301">
        <v>26</v>
      </c>
      <c r="Y301">
        <v>82</v>
      </c>
      <c r="Z301">
        <f t="shared" si="22"/>
        <v>113</v>
      </c>
      <c r="AA301">
        <v>42</v>
      </c>
      <c r="AB301">
        <v>80</v>
      </c>
      <c r="AC301">
        <f t="shared" si="23"/>
        <v>101</v>
      </c>
      <c r="AD301">
        <v>14</v>
      </c>
      <c r="AE301">
        <v>59</v>
      </c>
      <c r="AF301">
        <f t="shared" si="24"/>
        <v>84</v>
      </c>
      <c r="AG301">
        <v>10</v>
      </c>
      <c r="AH301">
        <v>59</v>
      </c>
      <c r="AI301">
        <v>10</v>
      </c>
      <c r="AJ301">
        <v>2</v>
      </c>
      <c r="AK301">
        <v>6</v>
      </c>
      <c r="AL301">
        <v>3</v>
      </c>
      <c r="AM301">
        <v>2</v>
      </c>
      <c r="AN301">
        <v>2</v>
      </c>
      <c r="AO301">
        <v>2</v>
      </c>
      <c r="AP301">
        <v>0</v>
      </c>
      <c r="AQ301">
        <v>0</v>
      </c>
      <c r="AR301">
        <v>65</v>
      </c>
      <c r="AS301">
        <v>28</v>
      </c>
      <c r="AT301">
        <v>-1</v>
      </c>
      <c r="AU301">
        <v>-1</v>
      </c>
      <c r="AV301">
        <v>-1</v>
      </c>
      <c r="AW301">
        <v>60</v>
      </c>
      <c r="AX301">
        <v>3</v>
      </c>
      <c r="AY301">
        <v>5</v>
      </c>
      <c r="AZ301">
        <v>14</v>
      </c>
      <c r="BA301">
        <v>1</v>
      </c>
      <c r="BB301">
        <v>2</v>
      </c>
      <c r="BC301">
        <v>1</v>
      </c>
      <c r="BD301">
        <v>1</v>
      </c>
      <c r="BE301">
        <v>2</v>
      </c>
      <c r="BF301">
        <v>30</v>
      </c>
      <c r="BG301">
        <v>40</v>
      </c>
      <c r="BI301">
        <f t="shared" si="20"/>
        <v>305</v>
      </c>
      <c r="BJ301">
        <f t="shared" si="21"/>
        <v>1401</v>
      </c>
    </row>
    <row r="302" spans="2:62">
      <c r="B302">
        <v>306</v>
      </c>
      <c r="C302">
        <v>1402</v>
      </c>
      <c r="D302" t="s">
        <v>574</v>
      </c>
      <c r="E302" t="s">
        <v>387</v>
      </c>
      <c r="F302">
        <v>3</v>
      </c>
      <c r="G302">
        <v>138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45</v>
      </c>
      <c r="N302">
        <v>62</v>
      </c>
      <c r="O302">
        <v>51</v>
      </c>
      <c r="P302">
        <v>28</v>
      </c>
      <c r="Q302">
        <v>66</v>
      </c>
      <c r="R302">
        <v>24</v>
      </c>
      <c r="S302">
        <v>79</v>
      </c>
      <c r="T302">
        <v>20</v>
      </c>
      <c r="U302">
        <v>72</v>
      </c>
      <c r="V302">
        <v>31</v>
      </c>
      <c r="W302">
        <v>69</v>
      </c>
      <c r="X302">
        <v>26</v>
      </c>
      <c r="Y302">
        <v>82</v>
      </c>
      <c r="Z302">
        <f t="shared" si="22"/>
        <v>113</v>
      </c>
      <c r="AA302">
        <v>42</v>
      </c>
      <c r="AB302">
        <v>80</v>
      </c>
      <c r="AC302">
        <f t="shared" si="23"/>
        <v>101</v>
      </c>
      <c r="AD302">
        <v>14</v>
      </c>
      <c r="AE302">
        <v>59</v>
      </c>
      <c r="AF302">
        <f t="shared" si="24"/>
        <v>84</v>
      </c>
      <c r="AG302">
        <v>10</v>
      </c>
      <c r="AH302">
        <v>64</v>
      </c>
      <c r="AI302">
        <v>10</v>
      </c>
      <c r="AJ302">
        <v>2</v>
      </c>
      <c r="AK302">
        <v>6</v>
      </c>
      <c r="AL302">
        <v>3</v>
      </c>
      <c r="AM302">
        <v>2</v>
      </c>
      <c r="AN302">
        <v>2</v>
      </c>
      <c r="AO302">
        <v>2</v>
      </c>
      <c r="AP302">
        <v>0</v>
      </c>
      <c r="AQ302">
        <v>0</v>
      </c>
      <c r="AR302">
        <v>65</v>
      </c>
      <c r="AS302">
        <v>28</v>
      </c>
      <c r="AT302">
        <v>-1</v>
      </c>
      <c r="AU302">
        <v>-1</v>
      </c>
      <c r="AV302">
        <v>-1</v>
      </c>
      <c r="AW302">
        <v>60</v>
      </c>
      <c r="AX302">
        <v>3</v>
      </c>
      <c r="AY302">
        <v>5</v>
      </c>
      <c r="AZ302">
        <v>14</v>
      </c>
      <c r="BA302">
        <v>1</v>
      </c>
      <c r="BB302">
        <v>2</v>
      </c>
      <c r="BC302">
        <v>1</v>
      </c>
      <c r="BD302">
        <v>1</v>
      </c>
      <c r="BE302">
        <v>2</v>
      </c>
      <c r="BF302">
        <v>30</v>
      </c>
      <c r="BG302">
        <v>40</v>
      </c>
      <c r="BI302">
        <f t="shared" si="20"/>
        <v>306</v>
      </c>
      <c r="BJ302">
        <f t="shared" si="21"/>
        <v>1402</v>
      </c>
    </row>
    <row r="303" spans="2:62">
      <c r="B303">
        <v>307</v>
      </c>
      <c r="C303">
        <v>1403</v>
      </c>
      <c r="D303" t="s">
        <v>575</v>
      </c>
      <c r="E303" t="s">
        <v>389</v>
      </c>
      <c r="F303">
        <v>3</v>
      </c>
      <c r="G303">
        <v>139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47</v>
      </c>
      <c r="N303">
        <v>63</v>
      </c>
      <c r="O303">
        <v>53</v>
      </c>
      <c r="P303">
        <v>28</v>
      </c>
      <c r="Q303">
        <v>68</v>
      </c>
      <c r="R303">
        <v>24</v>
      </c>
      <c r="S303">
        <v>79</v>
      </c>
      <c r="T303">
        <v>22</v>
      </c>
      <c r="U303">
        <v>74</v>
      </c>
      <c r="V303">
        <v>32</v>
      </c>
      <c r="W303">
        <v>69</v>
      </c>
      <c r="X303">
        <v>26</v>
      </c>
      <c r="Y303">
        <v>82</v>
      </c>
      <c r="Z303">
        <f t="shared" si="22"/>
        <v>113</v>
      </c>
      <c r="AA303">
        <v>43</v>
      </c>
      <c r="AB303">
        <v>84</v>
      </c>
      <c r="AC303">
        <f t="shared" si="23"/>
        <v>107</v>
      </c>
      <c r="AD303">
        <v>14</v>
      </c>
      <c r="AE303">
        <v>59</v>
      </c>
      <c r="AF303">
        <f t="shared" si="24"/>
        <v>84</v>
      </c>
      <c r="AG303">
        <v>14</v>
      </c>
      <c r="AH303">
        <v>69</v>
      </c>
      <c r="AI303">
        <v>10</v>
      </c>
      <c r="AJ303">
        <v>2</v>
      </c>
      <c r="AK303">
        <v>8</v>
      </c>
      <c r="AL303">
        <v>3</v>
      </c>
      <c r="AM303">
        <v>2</v>
      </c>
      <c r="AN303">
        <v>2</v>
      </c>
      <c r="AO303">
        <v>2</v>
      </c>
      <c r="AP303">
        <v>0</v>
      </c>
      <c r="AQ303">
        <v>0</v>
      </c>
      <c r="AR303">
        <v>65</v>
      </c>
      <c r="AS303">
        <v>30</v>
      </c>
      <c r="AT303">
        <v>-1</v>
      </c>
      <c r="AU303">
        <v>-1</v>
      </c>
      <c r="AV303">
        <v>-1</v>
      </c>
      <c r="AW303">
        <v>60</v>
      </c>
      <c r="AX303">
        <v>3</v>
      </c>
      <c r="AY303">
        <v>5</v>
      </c>
      <c r="AZ303">
        <v>14</v>
      </c>
      <c r="BA303">
        <v>1</v>
      </c>
      <c r="BB303">
        <v>2</v>
      </c>
      <c r="BC303">
        <v>1</v>
      </c>
      <c r="BD303">
        <v>1</v>
      </c>
      <c r="BE303">
        <v>2</v>
      </c>
      <c r="BF303">
        <v>30</v>
      </c>
      <c r="BG303">
        <v>40</v>
      </c>
      <c r="BI303">
        <f t="shared" si="20"/>
        <v>307</v>
      </c>
      <c r="BJ303">
        <f t="shared" si="21"/>
        <v>1403</v>
      </c>
    </row>
    <row r="304" spans="2:62">
      <c r="B304">
        <v>308</v>
      </c>
      <c r="C304">
        <v>1404</v>
      </c>
      <c r="D304" t="s">
        <v>576</v>
      </c>
      <c r="E304" t="s">
        <v>420</v>
      </c>
      <c r="F304">
        <v>2</v>
      </c>
      <c r="G304">
        <v>164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24</v>
      </c>
      <c r="N304">
        <v>39</v>
      </c>
      <c r="O304">
        <v>28</v>
      </c>
      <c r="P304">
        <v>9</v>
      </c>
      <c r="Q304">
        <v>39</v>
      </c>
      <c r="R304">
        <v>18</v>
      </c>
      <c r="S304">
        <v>69</v>
      </c>
      <c r="T304">
        <v>12</v>
      </c>
      <c r="U304">
        <v>39</v>
      </c>
      <c r="V304">
        <v>11</v>
      </c>
      <c r="W304">
        <v>39</v>
      </c>
      <c r="X304">
        <v>18</v>
      </c>
      <c r="Y304">
        <v>59</v>
      </c>
      <c r="Z304">
        <f t="shared" si="22"/>
        <v>82</v>
      </c>
      <c r="AA304">
        <v>40</v>
      </c>
      <c r="AB304">
        <v>89</v>
      </c>
      <c r="AC304">
        <f t="shared" si="23"/>
        <v>116</v>
      </c>
      <c r="AD304">
        <v>6</v>
      </c>
      <c r="AE304">
        <v>39</v>
      </c>
      <c r="AF304">
        <f t="shared" si="24"/>
        <v>57</v>
      </c>
      <c r="AG304">
        <v>12</v>
      </c>
      <c r="AH304">
        <v>59</v>
      </c>
      <c r="AI304">
        <v>10</v>
      </c>
      <c r="AJ304">
        <v>1</v>
      </c>
      <c r="AK304">
        <v>5</v>
      </c>
      <c r="AL304">
        <v>3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2</v>
      </c>
      <c r="AS304">
        <v>13</v>
      </c>
      <c r="AT304">
        <v>-1</v>
      </c>
      <c r="AU304">
        <v>-1</v>
      </c>
      <c r="AV304">
        <v>-1</v>
      </c>
      <c r="AW304">
        <v>18</v>
      </c>
      <c r="AX304">
        <v>1</v>
      </c>
      <c r="AY304">
        <v>1</v>
      </c>
      <c r="AZ304">
        <v>4</v>
      </c>
      <c r="BA304">
        <v>0</v>
      </c>
      <c r="BB304">
        <v>1</v>
      </c>
      <c r="BC304">
        <v>1</v>
      </c>
      <c r="BD304">
        <v>0</v>
      </c>
      <c r="BE304">
        <v>0</v>
      </c>
      <c r="BF304">
        <v>15</v>
      </c>
      <c r="BG304">
        <v>15</v>
      </c>
      <c r="BI304">
        <f t="shared" si="20"/>
        <v>308</v>
      </c>
      <c r="BJ304">
        <f t="shared" si="21"/>
        <v>1404</v>
      </c>
    </row>
    <row r="305" spans="2:62">
      <c r="B305">
        <v>309</v>
      </c>
      <c r="C305">
        <v>1405</v>
      </c>
      <c r="D305" t="s">
        <v>577</v>
      </c>
      <c r="E305" t="s">
        <v>422</v>
      </c>
      <c r="F305">
        <v>2</v>
      </c>
      <c r="G305">
        <v>165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24</v>
      </c>
      <c r="N305">
        <v>39</v>
      </c>
      <c r="O305">
        <v>28</v>
      </c>
      <c r="P305">
        <v>7</v>
      </c>
      <c r="Q305">
        <v>34</v>
      </c>
      <c r="R305">
        <v>18</v>
      </c>
      <c r="S305">
        <v>69</v>
      </c>
      <c r="T305">
        <v>18</v>
      </c>
      <c r="U305">
        <v>49</v>
      </c>
      <c r="V305">
        <v>12</v>
      </c>
      <c r="W305">
        <v>39</v>
      </c>
      <c r="X305">
        <v>21</v>
      </c>
      <c r="Y305">
        <v>63</v>
      </c>
      <c r="Z305">
        <f t="shared" si="22"/>
        <v>86</v>
      </c>
      <c r="AA305">
        <v>40</v>
      </c>
      <c r="AB305">
        <v>89</v>
      </c>
      <c r="AC305">
        <f t="shared" si="23"/>
        <v>116</v>
      </c>
      <c r="AD305">
        <v>6</v>
      </c>
      <c r="AE305">
        <v>39</v>
      </c>
      <c r="AF305">
        <f t="shared" si="24"/>
        <v>57</v>
      </c>
      <c r="AG305">
        <v>14</v>
      </c>
      <c r="AH305">
        <v>59</v>
      </c>
      <c r="AI305">
        <v>10</v>
      </c>
      <c r="AJ305">
        <v>1</v>
      </c>
      <c r="AK305">
        <v>5</v>
      </c>
      <c r="AL305">
        <v>3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40</v>
      </c>
      <c r="AS305">
        <v>39</v>
      </c>
      <c r="AT305">
        <v>27</v>
      </c>
      <c r="AU305">
        <v>-1</v>
      </c>
      <c r="AV305">
        <v>-1</v>
      </c>
      <c r="AW305">
        <v>18</v>
      </c>
      <c r="AX305">
        <v>1</v>
      </c>
      <c r="AY305">
        <v>1</v>
      </c>
      <c r="AZ305">
        <v>4</v>
      </c>
      <c r="BA305">
        <v>0</v>
      </c>
      <c r="BB305">
        <v>0</v>
      </c>
      <c r="BC305">
        <v>1</v>
      </c>
      <c r="BD305">
        <v>0</v>
      </c>
      <c r="BE305">
        <v>0</v>
      </c>
      <c r="BF305">
        <v>15</v>
      </c>
      <c r="BG305">
        <v>15</v>
      </c>
      <c r="BI305">
        <f t="shared" si="20"/>
        <v>309</v>
      </c>
      <c r="BJ305">
        <f t="shared" si="21"/>
        <v>1405</v>
      </c>
    </row>
    <row r="306" spans="2:62">
      <c r="B306">
        <v>310</v>
      </c>
      <c r="C306">
        <v>1406</v>
      </c>
      <c r="D306" t="s">
        <v>578</v>
      </c>
      <c r="E306" t="s">
        <v>437</v>
      </c>
      <c r="F306">
        <v>2</v>
      </c>
      <c r="G306">
        <v>174</v>
      </c>
      <c r="H306">
        <v>179</v>
      </c>
      <c r="I306">
        <v>70</v>
      </c>
      <c r="J306">
        <v>350</v>
      </c>
      <c r="K306">
        <v>300</v>
      </c>
      <c r="L306">
        <v>0</v>
      </c>
      <c r="M306">
        <v>33</v>
      </c>
      <c r="N306">
        <v>59</v>
      </c>
      <c r="O306">
        <v>38</v>
      </c>
      <c r="P306">
        <v>11</v>
      </c>
      <c r="Q306">
        <v>45</v>
      </c>
      <c r="R306">
        <v>25</v>
      </c>
      <c r="S306">
        <v>70</v>
      </c>
      <c r="T306">
        <v>15</v>
      </c>
      <c r="U306">
        <v>45</v>
      </c>
      <c r="V306">
        <v>15</v>
      </c>
      <c r="W306">
        <v>45</v>
      </c>
      <c r="X306">
        <v>36</v>
      </c>
      <c r="Y306">
        <v>69</v>
      </c>
      <c r="Z306">
        <f t="shared" si="22"/>
        <v>87</v>
      </c>
      <c r="AA306">
        <v>41</v>
      </c>
      <c r="AB306">
        <v>79</v>
      </c>
      <c r="AC306">
        <f t="shared" si="23"/>
        <v>100</v>
      </c>
      <c r="AD306">
        <v>8</v>
      </c>
      <c r="AE306">
        <v>42</v>
      </c>
      <c r="AF306">
        <f t="shared" si="24"/>
        <v>61</v>
      </c>
      <c r="AG306">
        <v>12</v>
      </c>
      <c r="AH306">
        <v>49</v>
      </c>
      <c r="AI306">
        <v>10</v>
      </c>
      <c r="AJ306">
        <v>1</v>
      </c>
      <c r="AK306">
        <v>6</v>
      </c>
      <c r="AL306">
        <v>3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78</v>
      </c>
      <c r="AS306">
        <v>-1</v>
      </c>
      <c r="AT306">
        <v>-1</v>
      </c>
      <c r="AU306">
        <v>-1</v>
      </c>
      <c r="AV306">
        <v>-1</v>
      </c>
      <c r="AW306">
        <v>24</v>
      </c>
      <c r="AX306">
        <v>1</v>
      </c>
      <c r="AY306">
        <v>1</v>
      </c>
      <c r="AZ306">
        <v>6</v>
      </c>
      <c r="BA306">
        <v>0</v>
      </c>
      <c r="BB306">
        <v>1</v>
      </c>
      <c r="BC306">
        <v>1</v>
      </c>
      <c r="BD306">
        <v>0</v>
      </c>
      <c r="BE306">
        <v>0</v>
      </c>
      <c r="BF306">
        <v>20</v>
      </c>
      <c r="BG306">
        <v>25</v>
      </c>
      <c r="BI306">
        <f t="shared" si="20"/>
        <v>310</v>
      </c>
      <c r="BJ306">
        <f t="shared" si="21"/>
        <v>1406</v>
      </c>
    </row>
    <row r="307" spans="2:62">
      <c r="B307">
        <v>311</v>
      </c>
      <c r="C307">
        <v>1407</v>
      </c>
      <c r="D307" t="s">
        <v>579</v>
      </c>
      <c r="E307" t="s">
        <v>439</v>
      </c>
      <c r="F307">
        <v>2</v>
      </c>
      <c r="G307">
        <v>175</v>
      </c>
      <c r="H307">
        <v>180</v>
      </c>
      <c r="I307">
        <v>70</v>
      </c>
      <c r="J307">
        <v>350</v>
      </c>
      <c r="K307">
        <v>300</v>
      </c>
      <c r="L307">
        <v>0</v>
      </c>
      <c r="M307">
        <v>33</v>
      </c>
      <c r="N307">
        <v>59</v>
      </c>
      <c r="O307">
        <v>38</v>
      </c>
      <c r="P307">
        <v>11</v>
      </c>
      <c r="Q307">
        <v>45</v>
      </c>
      <c r="R307">
        <v>25</v>
      </c>
      <c r="S307">
        <v>70</v>
      </c>
      <c r="T307">
        <v>15</v>
      </c>
      <c r="U307">
        <v>45</v>
      </c>
      <c r="V307">
        <v>15</v>
      </c>
      <c r="W307">
        <v>45</v>
      </c>
      <c r="X307">
        <v>36</v>
      </c>
      <c r="Y307">
        <v>69</v>
      </c>
      <c r="Z307">
        <f t="shared" si="22"/>
        <v>87</v>
      </c>
      <c r="AA307">
        <v>41</v>
      </c>
      <c r="AB307">
        <v>79</v>
      </c>
      <c r="AC307">
        <f t="shared" si="23"/>
        <v>100</v>
      </c>
      <c r="AD307">
        <v>8</v>
      </c>
      <c r="AE307">
        <v>42</v>
      </c>
      <c r="AF307">
        <f t="shared" si="24"/>
        <v>61</v>
      </c>
      <c r="AG307">
        <v>12</v>
      </c>
      <c r="AH307">
        <v>49</v>
      </c>
      <c r="AI307">
        <v>10</v>
      </c>
      <c r="AJ307">
        <v>1</v>
      </c>
      <c r="AK307">
        <v>6</v>
      </c>
      <c r="AL307">
        <v>3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78</v>
      </c>
      <c r="AS307">
        <v>-1</v>
      </c>
      <c r="AT307">
        <v>-1</v>
      </c>
      <c r="AU307">
        <v>-1</v>
      </c>
      <c r="AV307">
        <v>-1</v>
      </c>
      <c r="AW307">
        <v>24</v>
      </c>
      <c r="AX307">
        <v>1</v>
      </c>
      <c r="AY307">
        <v>1</v>
      </c>
      <c r="AZ307">
        <v>6</v>
      </c>
      <c r="BA307">
        <v>0</v>
      </c>
      <c r="BB307">
        <v>1</v>
      </c>
      <c r="BC307">
        <v>1</v>
      </c>
      <c r="BD307">
        <v>0</v>
      </c>
      <c r="BE307">
        <v>0</v>
      </c>
      <c r="BF307">
        <v>20</v>
      </c>
      <c r="BG307">
        <v>25</v>
      </c>
      <c r="BI307">
        <f t="shared" si="20"/>
        <v>311</v>
      </c>
      <c r="BJ307">
        <f t="shared" si="21"/>
        <v>1407</v>
      </c>
    </row>
    <row r="308" spans="2:62">
      <c r="B308">
        <v>312</v>
      </c>
      <c r="C308">
        <v>1408</v>
      </c>
      <c r="D308" t="s">
        <v>580</v>
      </c>
      <c r="E308" t="s">
        <v>431</v>
      </c>
      <c r="F308">
        <v>2</v>
      </c>
      <c r="G308">
        <v>170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32</v>
      </c>
      <c r="N308">
        <v>49</v>
      </c>
      <c r="O308">
        <v>37</v>
      </c>
      <c r="P308">
        <v>12</v>
      </c>
      <c r="Q308">
        <v>48</v>
      </c>
      <c r="R308">
        <v>28</v>
      </c>
      <c r="S308">
        <v>79</v>
      </c>
      <c r="T308">
        <v>22</v>
      </c>
      <c r="U308">
        <v>60</v>
      </c>
      <c r="V308">
        <v>14</v>
      </c>
      <c r="W308">
        <v>49</v>
      </c>
      <c r="X308">
        <v>27</v>
      </c>
      <c r="Y308">
        <v>64</v>
      </c>
      <c r="Z308">
        <f t="shared" si="22"/>
        <v>84</v>
      </c>
      <c r="AA308">
        <v>46</v>
      </c>
      <c r="AB308">
        <v>88</v>
      </c>
      <c r="AC308">
        <f t="shared" si="23"/>
        <v>111</v>
      </c>
      <c r="AD308">
        <v>8</v>
      </c>
      <c r="AE308">
        <v>39</v>
      </c>
      <c r="AF308">
        <f t="shared" si="24"/>
        <v>56</v>
      </c>
      <c r="AG308">
        <v>17</v>
      </c>
      <c r="AH308">
        <v>59</v>
      </c>
      <c r="AI308">
        <v>10</v>
      </c>
      <c r="AJ308">
        <v>1</v>
      </c>
      <c r="AK308">
        <v>5</v>
      </c>
      <c r="AL308">
        <v>3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40</v>
      </c>
      <c r="AS308">
        <v>28</v>
      </c>
      <c r="AT308">
        <v>-1</v>
      </c>
      <c r="AU308">
        <v>-1</v>
      </c>
      <c r="AV308">
        <v>-1</v>
      </c>
      <c r="AW308">
        <v>24</v>
      </c>
      <c r="AX308">
        <v>1</v>
      </c>
      <c r="AY308">
        <v>2</v>
      </c>
      <c r="AZ308">
        <v>10</v>
      </c>
      <c r="BA308">
        <v>0</v>
      </c>
      <c r="BB308">
        <v>1</v>
      </c>
      <c r="BC308">
        <v>1</v>
      </c>
      <c r="BD308">
        <v>1</v>
      </c>
      <c r="BE308">
        <v>1</v>
      </c>
      <c r="BF308">
        <v>15</v>
      </c>
      <c r="BG308">
        <v>20</v>
      </c>
      <c r="BI308">
        <f t="shared" si="20"/>
        <v>312</v>
      </c>
      <c r="BJ308">
        <f t="shared" si="21"/>
        <v>1408</v>
      </c>
    </row>
    <row r="309" spans="2:62">
      <c r="B309">
        <v>313</v>
      </c>
      <c r="C309">
        <v>1409</v>
      </c>
      <c r="D309" t="s">
        <v>581</v>
      </c>
      <c r="E309" t="s">
        <v>429</v>
      </c>
      <c r="F309">
        <v>2</v>
      </c>
      <c r="G309">
        <v>169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32</v>
      </c>
      <c r="N309">
        <v>49</v>
      </c>
      <c r="O309">
        <v>37</v>
      </c>
      <c r="P309">
        <v>12</v>
      </c>
      <c r="Q309">
        <v>48</v>
      </c>
      <c r="R309">
        <v>28</v>
      </c>
      <c r="S309">
        <v>79</v>
      </c>
      <c r="T309">
        <v>16</v>
      </c>
      <c r="U309">
        <v>49</v>
      </c>
      <c r="V309">
        <v>14</v>
      </c>
      <c r="W309">
        <v>49</v>
      </c>
      <c r="X309">
        <v>28</v>
      </c>
      <c r="Y309">
        <v>68</v>
      </c>
      <c r="Z309">
        <f t="shared" si="22"/>
        <v>90</v>
      </c>
      <c r="AA309">
        <v>46</v>
      </c>
      <c r="AB309">
        <v>88</v>
      </c>
      <c r="AC309">
        <f t="shared" si="23"/>
        <v>111</v>
      </c>
      <c r="AD309">
        <v>8</v>
      </c>
      <c r="AE309">
        <v>39</v>
      </c>
      <c r="AF309">
        <f t="shared" si="24"/>
        <v>56</v>
      </c>
      <c r="AG309">
        <v>16</v>
      </c>
      <c r="AH309">
        <v>59</v>
      </c>
      <c r="AI309">
        <v>10</v>
      </c>
      <c r="AJ309">
        <v>1</v>
      </c>
      <c r="AK309">
        <v>5</v>
      </c>
      <c r="AL309">
        <v>3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44</v>
      </c>
      <c r="AS309">
        <v>46</v>
      </c>
      <c r="AT309">
        <v>-1</v>
      </c>
      <c r="AU309">
        <v>-1</v>
      </c>
      <c r="AV309">
        <v>-1</v>
      </c>
      <c r="AW309">
        <v>24</v>
      </c>
      <c r="AX309">
        <v>1</v>
      </c>
      <c r="AY309">
        <v>2</v>
      </c>
      <c r="AZ309">
        <v>10</v>
      </c>
      <c r="BA309">
        <v>0</v>
      </c>
      <c r="BB309">
        <v>1</v>
      </c>
      <c r="BC309">
        <v>1</v>
      </c>
      <c r="BD309">
        <v>1</v>
      </c>
      <c r="BE309">
        <v>1</v>
      </c>
      <c r="BF309">
        <v>15</v>
      </c>
      <c r="BG309">
        <v>20</v>
      </c>
      <c r="BI309">
        <f t="shared" si="20"/>
        <v>313</v>
      </c>
      <c r="BJ309">
        <f t="shared" si="21"/>
        <v>1409</v>
      </c>
    </row>
    <row r="310" spans="2:62">
      <c r="B310">
        <v>314</v>
      </c>
      <c r="C310">
        <v>1410</v>
      </c>
      <c r="D310" t="s">
        <v>582</v>
      </c>
      <c r="E310" t="s">
        <v>391</v>
      </c>
      <c r="F310">
        <v>3</v>
      </c>
      <c r="G310">
        <v>140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46</v>
      </c>
      <c r="N310">
        <v>62</v>
      </c>
      <c r="O310">
        <v>52</v>
      </c>
      <c r="P310">
        <v>27</v>
      </c>
      <c r="Q310">
        <v>64</v>
      </c>
      <c r="R310">
        <v>23</v>
      </c>
      <c r="S310">
        <v>78</v>
      </c>
      <c r="T310">
        <v>19</v>
      </c>
      <c r="U310">
        <v>73</v>
      </c>
      <c r="V310">
        <v>31</v>
      </c>
      <c r="W310">
        <v>69</v>
      </c>
      <c r="X310">
        <v>30</v>
      </c>
      <c r="Y310">
        <v>84</v>
      </c>
      <c r="Z310">
        <f t="shared" si="22"/>
        <v>114</v>
      </c>
      <c r="AA310">
        <v>41</v>
      </c>
      <c r="AB310">
        <v>80</v>
      </c>
      <c r="AC310">
        <f t="shared" si="23"/>
        <v>102</v>
      </c>
      <c r="AD310">
        <v>14</v>
      </c>
      <c r="AE310">
        <v>59</v>
      </c>
      <c r="AF310">
        <f t="shared" si="24"/>
        <v>84</v>
      </c>
      <c r="AG310">
        <v>30</v>
      </c>
      <c r="AH310">
        <v>74</v>
      </c>
      <c r="AI310">
        <v>10</v>
      </c>
      <c r="AJ310">
        <v>2</v>
      </c>
      <c r="AK310">
        <v>6</v>
      </c>
      <c r="AL310">
        <v>3</v>
      </c>
      <c r="AM310">
        <v>2</v>
      </c>
      <c r="AN310">
        <v>2</v>
      </c>
      <c r="AO310">
        <v>2</v>
      </c>
      <c r="AP310">
        <v>0</v>
      </c>
      <c r="AQ310">
        <v>0</v>
      </c>
      <c r="AR310">
        <v>-1</v>
      </c>
      <c r="AS310">
        <v>-1</v>
      </c>
      <c r="AT310">
        <v>-1</v>
      </c>
      <c r="AU310">
        <v>-1</v>
      </c>
      <c r="AV310">
        <v>-1</v>
      </c>
      <c r="AW310">
        <v>60</v>
      </c>
      <c r="AX310">
        <v>3</v>
      </c>
      <c r="AY310">
        <v>5</v>
      </c>
      <c r="AZ310">
        <v>14</v>
      </c>
      <c r="BA310">
        <v>1</v>
      </c>
      <c r="BB310">
        <v>2</v>
      </c>
      <c r="BC310">
        <v>1</v>
      </c>
      <c r="BD310">
        <v>1</v>
      </c>
      <c r="BE310">
        <v>2</v>
      </c>
      <c r="BF310">
        <v>30</v>
      </c>
      <c r="BG310">
        <v>40</v>
      </c>
      <c r="BI310">
        <f t="shared" si="20"/>
        <v>314</v>
      </c>
      <c r="BJ310">
        <f t="shared" si="21"/>
        <v>1410</v>
      </c>
    </row>
    <row r="311" spans="2:62">
      <c r="B311">
        <v>316</v>
      </c>
      <c r="C311">
        <v>1411</v>
      </c>
      <c r="D311" t="s">
        <v>583</v>
      </c>
      <c r="E311" t="s">
        <v>447</v>
      </c>
      <c r="F311">
        <v>2</v>
      </c>
      <c r="G311">
        <v>181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34</v>
      </c>
      <c r="N311">
        <v>54</v>
      </c>
      <c r="O311">
        <v>39</v>
      </c>
      <c r="P311">
        <v>12</v>
      </c>
      <c r="Q311">
        <v>49</v>
      </c>
      <c r="R311">
        <v>32</v>
      </c>
      <c r="S311">
        <v>84</v>
      </c>
      <c r="T311">
        <v>23</v>
      </c>
      <c r="U311">
        <v>63</v>
      </c>
      <c r="V311">
        <v>14</v>
      </c>
      <c r="W311">
        <v>61</v>
      </c>
      <c r="X311">
        <v>28</v>
      </c>
      <c r="Y311">
        <v>59</v>
      </c>
      <c r="Z311">
        <f t="shared" si="22"/>
        <v>76</v>
      </c>
      <c r="AA311">
        <v>50</v>
      </c>
      <c r="AB311">
        <v>94</v>
      </c>
      <c r="AC311">
        <f t="shared" si="23"/>
        <v>118</v>
      </c>
      <c r="AD311">
        <v>9</v>
      </c>
      <c r="AE311">
        <v>39</v>
      </c>
      <c r="AF311">
        <f t="shared" si="24"/>
        <v>55</v>
      </c>
      <c r="AG311">
        <v>17</v>
      </c>
      <c r="AH311">
        <v>69</v>
      </c>
      <c r="AI311">
        <v>10</v>
      </c>
      <c r="AJ311">
        <v>1</v>
      </c>
      <c r="AK311">
        <v>7</v>
      </c>
      <c r="AL311">
        <v>3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15</v>
      </c>
      <c r="AS311">
        <v>47</v>
      </c>
      <c r="AT311">
        <v>87</v>
      </c>
      <c r="AU311">
        <v>-1</v>
      </c>
      <c r="AV311">
        <v>-1</v>
      </c>
      <c r="AW311">
        <v>24</v>
      </c>
      <c r="AX311">
        <v>1</v>
      </c>
      <c r="AY311">
        <v>2</v>
      </c>
      <c r="AZ311">
        <v>10</v>
      </c>
      <c r="BA311">
        <v>0</v>
      </c>
      <c r="BB311">
        <v>1</v>
      </c>
      <c r="BC311">
        <v>1</v>
      </c>
      <c r="BD311">
        <v>1</v>
      </c>
      <c r="BE311">
        <v>1</v>
      </c>
      <c r="BF311">
        <v>20</v>
      </c>
      <c r="BG311">
        <v>20</v>
      </c>
      <c r="BI311">
        <f t="shared" si="20"/>
        <v>316</v>
      </c>
      <c r="BJ311">
        <f t="shared" si="21"/>
        <v>1411</v>
      </c>
    </row>
    <row r="312" spans="2:62">
      <c r="B312">
        <v>317</v>
      </c>
      <c r="C312">
        <v>1412</v>
      </c>
      <c r="D312" t="s">
        <v>584</v>
      </c>
      <c r="E312" t="s">
        <v>427</v>
      </c>
      <c r="F312">
        <v>2</v>
      </c>
      <c r="G312">
        <v>168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32</v>
      </c>
      <c r="N312">
        <v>49</v>
      </c>
      <c r="O312">
        <v>37</v>
      </c>
      <c r="P312">
        <v>12</v>
      </c>
      <c r="Q312">
        <v>48</v>
      </c>
      <c r="R312">
        <v>28</v>
      </c>
      <c r="S312">
        <v>79</v>
      </c>
      <c r="T312">
        <v>16</v>
      </c>
      <c r="U312">
        <v>49</v>
      </c>
      <c r="V312">
        <v>14</v>
      </c>
      <c r="W312">
        <v>49</v>
      </c>
      <c r="X312">
        <v>29</v>
      </c>
      <c r="Y312">
        <v>69</v>
      </c>
      <c r="Z312">
        <f t="shared" si="22"/>
        <v>91</v>
      </c>
      <c r="AA312">
        <v>46</v>
      </c>
      <c r="AB312">
        <v>88</v>
      </c>
      <c r="AC312">
        <f t="shared" si="23"/>
        <v>111</v>
      </c>
      <c r="AD312">
        <v>8</v>
      </c>
      <c r="AE312">
        <v>39</v>
      </c>
      <c r="AF312">
        <f t="shared" si="24"/>
        <v>56</v>
      </c>
      <c r="AG312">
        <v>13</v>
      </c>
      <c r="AH312">
        <v>59</v>
      </c>
      <c r="AI312">
        <v>10</v>
      </c>
      <c r="AJ312">
        <v>1</v>
      </c>
      <c r="AK312">
        <v>5</v>
      </c>
      <c r="AL312">
        <v>3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91</v>
      </c>
      <c r="AS312">
        <v>46</v>
      </c>
      <c r="AT312">
        <v>-1</v>
      </c>
      <c r="AU312">
        <v>-1</v>
      </c>
      <c r="AV312">
        <v>-1</v>
      </c>
      <c r="AW312">
        <v>24</v>
      </c>
      <c r="AX312">
        <v>1</v>
      </c>
      <c r="AY312">
        <v>2</v>
      </c>
      <c r="AZ312">
        <v>10</v>
      </c>
      <c r="BA312">
        <v>0</v>
      </c>
      <c r="BB312">
        <v>1</v>
      </c>
      <c r="BC312">
        <v>1</v>
      </c>
      <c r="BD312">
        <v>1</v>
      </c>
      <c r="BE312">
        <v>1</v>
      </c>
      <c r="BF312">
        <v>15</v>
      </c>
      <c r="BG312">
        <v>20</v>
      </c>
      <c r="BI312">
        <f t="shared" si="20"/>
        <v>317</v>
      </c>
      <c r="BJ312">
        <f t="shared" si="21"/>
        <v>1412</v>
      </c>
    </row>
    <row r="313" spans="2:62">
      <c r="B313">
        <v>318</v>
      </c>
      <c r="C313">
        <v>190</v>
      </c>
      <c r="D313" t="s">
        <v>585</v>
      </c>
      <c r="E313" t="s">
        <v>453</v>
      </c>
      <c r="F313">
        <v>7</v>
      </c>
      <c r="G313">
        <v>185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48</v>
      </c>
      <c r="N313">
        <v>70</v>
      </c>
      <c r="O313">
        <v>54</v>
      </c>
      <c r="P313">
        <v>0</v>
      </c>
      <c r="Q313">
        <v>32</v>
      </c>
      <c r="R313">
        <v>0</v>
      </c>
      <c r="S313">
        <v>0</v>
      </c>
      <c r="T313">
        <v>28</v>
      </c>
      <c r="U313">
        <v>62</v>
      </c>
      <c r="V313">
        <v>24</v>
      </c>
      <c r="W313">
        <v>57</v>
      </c>
      <c r="X313">
        <v>0</v>
      </c>
      <c r="Y313">
        <v>0</v>
      </c>
      <c r="Z313">
        <f t="shared" si="22"/>
        <v>0</v>
      </c>
      <c r="AA313">
        <v>30</v>
      </c>
      <c r="AB313">
        <v>62</v>
      </c>
      <c r="AC313">
        <f t="shared" si="23"/>
        <v>80</v>
      </c>
      <c r="AD313">
        <v>30</v>
      </c>
      <c r="AE313">
        <v>74</v>
      </c>
      <c r="AF313">
        <f t="shared" si="24"/>
        <v>98</v>
      </c>
      <c r="AG313">
        <v>24</v>
      </c>
      <c r="AH313">
        <v>79</v>
      </c>
      <c r="AI313">
        <v>5</v>
      </c>
      <c r="AJ313">
        <v>1</v>
      </c>
      <c r="AK313">
        <v>6</v>
      </c>
      <c r="AL313">
        <v>4</v>
      </c>
      <c r="AM313">
        <v>21</v>
      </c>
      <c r="AN313">
        <v>9</v>
      </c>
      <c r="AO313">
        <v>9</v>
      </c>
      <c r="AP313">
        <v>6</v>
      </c>
      <c r="AQ313">
        <v>0</v>
      </c>
      <c r="AR313">
        <v>21</v>
      </c>
      <c r="AS313">
        <v>82</v>
      </c>
      <c r="AT313">
        <v>51</v>
      </c>
      <c r="AU313">
        <v>-1</v>
      </c>
      <c r="AV313">
        <v>-1</v>
      </c>
      <c r="AW313">
        <v>160</v>
      </c>
      <c r="AX313">
        <v>4</v>
      </c>
      <c r="AY313">
        <v>8</v>
      </c>
      <c r="AZ313">
        <v>24</v>
      </c>
      <c r="BA313">
        <v>5</v>
      </c>
      <c r="BB313">
        <v>0</v>
      </c>
      <c r="BC313">
        <v>0</v>
      </c>
      <c r="BD313">
        <v>2</v>
      </c>
      <c r="BE313">
        <v>2</v>
      </c>
      <c r="BF313">
        <v>35</v>
      </c>
      <c r="BG313">
        <v>40</v>
      </c>
      <c r="BI313">
        <f t="shared" si="20"/>
        <v>318</v>
      </c>
      <c r="BJ313">
        <f t="shared" si="21"/>
        <v>190</v>
      </c>
    </row>
    <row r="314" spans="2:62">
      <c r="B314">
        <v>319</v>
      </c>
      <c r="C314">
        <v>191</v>
      </c>
      <c r="D314" t="s">
        <v>586</v>
      </c>
      <c r="E314" t="s">
        <v>252</v>
      </c>
      <c r="F314">
        <v>5</v>
      </c>
      <c r="G314">
        <v>265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56</v>
      </c>
      <c r="N314">
        <v>71</v>
      </c>
      <c r="O314">
        <v>63</v>
      </c>
      <c r="P314">
        <v>50</v>
      </c>
      <c r="Q314">
        <v>80</v>
      </c>
      <c r="R314">
        <v>36</v>
      </c>
      <c r="S314">
        <v>88</v>
      </c>
      <c r="T314">
        <v>28</v>
      </c>
      <c r="U314">
        <v>80</v>
      </c>
      <c r="V314">
        <v>47</v>
      </c>
      <c r="W314">
        <v>78</v>
      </c>
      <c r="X314">
        <v>0</v>
      </c>
      <c r="Y314">
        <v>0</v>
      </c>
      <c r="Z314">
        <f t="shared" si="22"/>
        <v>0</v>
      </c>
      <c r="AA314">
        <v>47</v>
      </c>
      <c r="AB314">
        <v>85</v>
      </c>
      <c r="AC314">
        <f t="shared" si="23"/>
        <v>106</v>
      </c>
      <c r="AD314">
        <v>19</v>
      </c>
      <c r="AE314">
        <v>59</v>
      </c>
      <c r="AF314">
        <f t="shared" si="24"/>
        <v>81</v>
      </c>
      <c r="AG314">
        <v>32</v>
      </c>
      <c r="AH314">
        <v>79</v>
      </c>
      <c r="AI314">
        <v>10</v>
      </c>
      <c r="AJ314">
        <v>2</v>
      </c>
      <c r="AK314">
        <v>6</v>
      </c>
      <c r="AL314">
        <v>4</v>
      </c>
      <c r="AM314">
        <v>2</v>
      </c>
      <c r="AN314">
        <v>2</v>
      </c>
      <c r="AO314">
        <v>4</v>
      </c>
      <c r="AP314">
        <v>4</v>
      </c>
      <c r="AQ314">
        <v>0</v>
      </c>
      <c r="AR314">
        <v>90</v>
      </c>
      <c r="AS314">
        <v>90</v>
      </c>
      <c r="AT314">
        <v>28</v>
      </c>
      <c r="AU314">
        <v>-1</v>
      </c>
      <c r="AV314">
        <v>-1</v>
      </c>
      <c r="AW314">
        <v>80</v>
      </c>
      <c r="AX314">
        <v>4</v>
      </c>
      <c r="AY314">
        <v>7</v>
      </c>
      <c r="AZ314">
        <v>20</v>
      </c>
      <c r="BA314">
        <v>2</v>
      </c>
      <c r="BB314">
        <v>3</v>
      </c>
      <c r="BC314">
        <v>1</v>
      </c>
      <c r="BD314">
        <v>2</v>
      </c>
      <c r="BE314">
        <v>2</v>
      </c>
      <c r="BF314">
        <v>45</v>
      </c>
      <c r="BG314">
        <v>75</v>
      </c>
      <c r="BI314">
        <f t="shared" si="20"/>
        <v>319</v>
      </c>
      <c r="BJ314">
        <f t="shared" si="21"/>
        <v>191</v>
      </c>
    </row>
    <row r="315" spans="2:62">
      <c r="B315">
        <v>320</v>
      </c>
      <c r="C315">
        <v>1413</v>
      </c>
      <c r="D315" t="s">
        <v>587</v>
      </c>
      <c r="E315" t="s">
        <v>425</v>
      </c>
      <c r="F315">
        <v>2</v>
      </c>
      <c r="G315">
        <v>167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33</v>
      </c>
      <c r="N315">
        <v>49</v>
      </c>
      <c r="O315">
        <v>38</v>
      </c>
      <c r="P315">
        <v>12</v>
      </c>
      <c r="Q315">
        <v>48</v>
      </c>
      <c r="R315">
        <v>28</v>
      </c>
      <c r="S315">
        <v>79</v>
      </c>
      <c r="T315">
        <v>24</v>
      </c>
      <c r="U315">
        <v>64</v>
      </c>
      <c r="V315">
        <v>14</v>
      </c>
      <c r="W315">
        <v>49</v>
      </c>
      <c r="X315">
        <v>27</v>
      </c>
      <c r="Y315">
        <v>64</v>
      </c>
      <c r="Z315">
        <f t="shared" si="22"/>
        <v>84</v>
      </c>
      <c r="AA315">
        <v>47</v>
      </c>
      <c r="AB315">
        <v>88</v>
      </c>
      <c r="AC315">
        <f t="shared" si="23"/>
        <v>111</v>
      </c>
      <c r="AD315">
        <v>9</v>
      </c>
      <c r="AE315">
        <v>39</v>
      </c>
      <c r="AF315">
        <f t="shared" si="24"/>
        <v>55</v>
      </c>
      <c r="AG315">
        <v>18</v>
      </c>
      <c r="AH315">
        <v>77</v>
      </c>
      <c r="AI315">
        <v>10</v>
      </c>
      <c r="AJ315">
        <v>1</v>
      </c>
      <c r="AK315">
        <v>6</v>
      </c>
      <c r="AL315">
        <v>3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91</v>
      </c>
      <c r="AS315">
        <v>44</v>
      </c>
      <c r="AT315">
        <v>106</v>
      </c>
      <c r="AU315">
        <v>-1</v>
      </c>
      <c r="AV315">
        <v>-1</v>
      </c>
      <c r="AW315">
        <v>24</v>
      </c>
      <c r="AX315">
        <v>1</v>
      </c>
      <c r="AY315">
        <v>2</v>
      </c>
      <c r="AZ315">
        <v>10</v>
      </c>
      <c r="BA315">
        <v>0</v>
      </c>
      <c r="BB315">
        <v>1</v>
      </c>
      <c r="BC315">
        <v>1</v>
      </c>
      <c r="BD315">
        <v>1</v>
      </c>
      <c r="BE315">
        <v>1</v>
      </c>
      <c r="BF315">
        <v>15</v>
      </c>
      <c r="BG315">
        <v>20</v>
      </c>
      <c r="BI315">
        <f t="shared" si="20"/>
        <v>320</v>
      </c>
      <c r="BJ315">
        <f t="shared" si="21"/>
        <v>1413</v>
      </c>
    </row>
    <row r="316" spans="2:62">
      <c r="B316">
        <v>321</v>
      </c>
      <c r="C316">
        <v>1414</v>
      </c>
      <c r="D316" t="s">
        <v>588</v>
      </c>
      <c r="E316" t="s">
        <v>451</v>
      </c>
      <c r="F316">
        <v>3</v>
      </c>
      <c r="G316">
        <v>183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47</v>
      </c>
      <c r="N316">
        <v>64</v>
      </c>
      <c r="O316">
        <v>53</v>
      </c>
      <c r="P316">
        <v>32</v>
      </c>
      <c r="Q316">
        <v>63</v>
      </c>
      <c r="R316">
        <v>0</v>
      </c>
      <c r="S316">
        <v>49</v>
      </c>
      <c r="T316">
        <v>22</v>
      </c>
      <c r="U316">
        <v>74</v>
      </c>
      <c r="V316">
        <v>32</v>
      </c>
      <c r="W316">
        <v>68</v>
      </c>
      <c r="X316">
        <v>0</v>
      </c>
      <c r="Y316">
        <v>39</v>
      </c>
      <c r="Z316">
        <f t="shared" si="22"/>
        <v>61</v>
      </c>
      <c r="AA316">
        <v>40</v>
      </c>
      <c r="AB316">
        <v>78</v>
      </c>
      <c r="AC316">
        <f t="shared" si="23"/>
        <v>99</v>
      </c>
      <c r="AD316">
        <v>28</v>
      </c>
      <c r="AE316">
        <v>84</v>
      </c>
      <c r="AF316">
        <f t="shared" si="24"/>
        <v>115</v>
      </c>
      <c r="AG316">
        <v>30</v>
      </c>
      <c r="AH316">
        <v>79</v>
      </c>
      <c r="AI316">
        <v>10</v>
      </c>
      <c r="AJ316">
        <v>2</v>
      </c>
      <c r="AK316">
        <v>7</v>
      </c>
      <c r="AL316">
        <v>4</v>
      </c>
      <c r="AM316">
        <v>0</v>
      </c>
      <c r="AN316">
        <v>6</v>
      </c>
      <c r="AO316">
        <v>6</v>
      </c>
      <c r="AP316">
        <v>0</v>
      </c>
      <c r="AQ316">
        <v>0</v>
      </c>
      <c r="AR316">
        <v>65</v>
      </c>
      <c r="AS316">
        <v>107</v>
      </c>
      <c r="AT316">
        <v>106</v>
      </c>
      <c r="AU316">
        <v>-1</v>
      </c>
      <c r="AV316">
        <v>-1</v>
      </c>
      <c r="AW316">
        <v>80</v>
      </c>
      <c r="AX316">
        <v>4</v>
      </c>
      <c r="AY316">
        <v>3</v>
      </c>
      <c r="AZ316">
        <v>14</v>
      </c>
      <c r="BA316">
        <v>3</v>
      </c>
      <c r="BB316">
        <v>2</v>
      </c>
      <c r="BC316">
        <v>0</v>
      </c>
      <c r="BD316">
        <v>2</v>
      </c>
      <c r="BE316">
        <v>2</v>
      </c>
      <c r="BF316">
        <v>35</v>
      </c>
      <c r="BG316">
        <v>35</v>
      </c>
      <c r="BI316">
        <f t="shared" si="20"/>
        <v>321</v>
      </c>
      <c r="BJ316">
        <f t="shared" si="21"/>
        <v>1414</v>
      </c>
    </row>
    <row r="317" spans="2:62">
      <c r="B317">
        <v>322</v>
      </c>
      <c r="C317">
        <v>1415</v>
      </c>
      <c r="D317" t="s">
        <v>589</v>
      </c>
      <c r="E317" t="s">
        <v>456</v>
      </c>
      <c r="F317">
        <v>2</v>
      </c>
      <c r="G317">
        <v>186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32</v>
      </c>
      <c r="N317">
        <v>49</v>
      </c>
      <c r="O317">
        <v>37</v>
      </c>
      <c r="P317">
        <v>12</v>
      </c>
      <c r="Q317">
        <v>48</v>
      </c>
      <c r="R317">
        <v>28</v>
      </c>
      <c r="S317">
        <v>79</v>
      </c>
      <c r="T317">
        <v>16</v>
      </c>
      <c r="U317">
        <v>49</v>
      </c>
      <c r="V317">
        <v>14</v>
      </c>
      <c r="W317">
        <v>49</v>
      </c>
      <c r="X317">
        <v>26</v>
      </c>
      <c r="Y317">
        <v>64</v>
      </c>
      <c r="Z317">
        <f t="shared" si="22"/>
        <v>85</v>
      </c>
      <c r="AA317">
        <v>46</v>
      </c>
      <c r="AB317">
        <v>88</v>
      </c>
      <c r="AC317">
        <f t="shared" si="23"/>
        <v>111</v>
      </c>
      <c r="AD317">
        <v>8</v>
      </c>
      <c r="AE317">
        <v>39</v>
      </c>
      <c r="AF317">
        <f t="shared" si="24"/>
        <v>56</v>
      </c>
      <c r="AG317">
        <v>12</v>
      </c>
      <c r="AH317">
        <v>59</v>
      </c>
      <c r="AI317">
        <v>10</v>
      </c>
      <c r="AJ317">
        <v>1</v>
      </c>
      <c r="AK317">
        <v>6</v>
      </c>
      <c r="AL317">
        <v>3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15</v>
      </c>
      <c r="AS317">
        <v>91</v>
      </c>
      <c r="AT317">
        <v>-1</v>
      </c>
      <c r="AU317">
        <v>-1</v>
      </c>
      <c r="AV317">
        <v>-1</v>
      </c>
      <c r="AW317">
        <v>24</v>
      </c>
      <c r="AX317">
        <v>1</v>
      </c>
      <c r="AY317">
        <v>2</v>
      </c>
      <c r="AZ317">
        <v>10</v>
      </c>
      <c r="BA317">
        <v>0</v>
      </c>
      <c r="BB317">
        <v>1</v>
      </c>
      <c r="BC317">
        <v>1</v>
      </c>
      <c r="BD317">
        <v>1</v>
      </c>
      <c r="BE317">
        <v>1</v>
      </c>
      <c r="BF317">
        <v>15</v>
      </c>
      <c r="BG317">
        <v>20</v>
      </c>
      <c r="BI317">
        <f t="shared" si="20"/>
        <v>322</v>
      </c>
      <c r="BJ317">
        <f t="shared" si="21"/>
        <v>1415</v>
      </c>
    </row>
    <row r="318" spans="2:62">
      <c r="B318">
        <v>323</v>
      </c>
      <c r="C318">
        <v>1416</v>
      </c>
      <c r="D318" t="s">
        <v>590</v>
      </c>
      <c r="E318" t="s">
        <v>591</v>
      </c>
      <c r="F318">
        <v>2</v>
      </c>
      <c r="G318">
        <v>405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30</v>
      </c>
      <c r="N318">
        <v>49</v>
      </c>
      <c r="O318">
        <v>35</v>
      </c>
      <c r="P318">
        <v>12</v>
      </c>
      <c r="Q318">
        <v>49</v>
      </c>
      <c r="R318">
        <v>28</v>
      </c>
      <c r="S318">
        <v>79</v>
      </c>
      <c r="T318">
        <v>15</v>
      </c>
      <c r="U318">
        <v>49</v>
      </c>
      <c r="V318">
        <v>14</v>
      </c>
      <c r="W318">
        <v>49</v>
      </c>
      <c r="X318">
        <v>24</v>
      </c>
      <c r="Y318">
        <v>59</v>
      </c>
      <c r="Z318">
        <f t="shared" si="22"/>
        <v>78</v>
      </c>
      <c r="AA318">
        <v>45</v>
      </c>
      <c r="AB318">
        <v>89</v>
      </c>
      <c r="AC318">
        <f t="shared" si="23"/>
        <v>113</v>
      </c>
      <c r="AD318">
        <v>7</v>
      </c>
      <c r="AE318">
        <v>39</v>
      </c>
      <c r="AF318">
        <f t="shared" si="24"/>
        <v>57</v>
      </c>
      <c r="AG318">
        <v>12</v>
      </c>
      <c r="AH318">
        <v>59</v>
      </c>
      <c r="AI318">
        <v>10</v>
      </c>
      <c r="AJ318">
        <v>1</v>
      </c>
      <c r="AK318">
        <v>5</v>
      </c>
      <c r="AL318">
        <v>3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63</v>
      </c>
      <c r="AS318">
        <v>75</v>
      </c>
      <c r="AT318">
        <v>-1</v>
      </c>
      <c r="AU318">
        <v>-1</v>
      </c>
      <c r="AV318">
        <v>-1</v>
      </c>
      <c r="AW318">
        <v>22</v>
      </c>
      <c r="AX318">
        <v>1</v>
      </c>
      <c r="AY318">
        <v>2</v>
      </c>
      <c r="AZ318">
        <v>10</v>
      </c>
      <c r="BA318">
        <v>0</v>
      </c>
      <c r="BB318">
        <v>1</v>
      </c>
      <c r="BC318">
        <v>1</v>
      </c>
      <c r="BD318">
        <v>1</v>
      </c>
      <c r="BE318">
        <v>1</v>
      </c>
      <c r="BF318">
        <v>15</v>
      </c>
      <c r="BG318">
        <v>20</v>
      </c>
      <c r="BI318">
        <f t="shared" si="20"/>
        <v>323</v>
      </c>
      <c r="BJ318">
        <f t="shared" si="21"/>
        <v>1416</v>
      </c>
    </row>
    <row r="319" spans="2:62">
      <c r="B319">
        <v>324</v>
      </c>
      <c r="C319">
        <v>1417</v>
      </c>
      <c r="D319" t="s">
        <v>592</v>
      </c>
      <c r="E319" t="s">
        <v>593</v>
      </c>
      <c r="F319">
        <v>2</v>
      </c>
      <c r="G319">
        <v>409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32</v>
      </c>
      <c r="N319">
        <v>49</v>
      </c>
      <c r="O319">
        <v>37</v>
      </c>
      <c r="P319">
        <v>12</v>
      </c>
      <c r="Q319">
        <v>50</v>
      </c>
      <c r="R319">
        <v>28</v>
      </c>
      <c r="S319">
        <v>80</v>
      </c>
      <c r="T319">
        <v>16</v>
      </c>
      <c r="U319">
        <v>50</v>
      </c>
      <c r="V319">
        <v>14</v>
      </c>
      <c r="W319">
        <v>49</v>
      </c>
      <c r="X319">
        <v>29</v>
      </c>
      <c r="Y319">
        <v>67</v>
      </c>
      <c r="Z319">
        <f t="shared" si="22"/>
        <v>88</v>
      </c>
      <c r="AA319">
        <v>48</v>
      </c>
      <c r="AB319">
        <v>90</v>
      </c>
      <c r="AC319">
        <f t="shared" si="23"/>
        <v>113</v>
      </c>
      <c r="AD319">
        <v>9</v>
      </c>
      <c r="AE319">
        <v>42</v>
      </c>
      <c r="AF319">
        <f t="shared" si="24"/>
        <v>60</v>
      </c>
      <c r="AG319">
        <v>12</v>
      </c>
      <c r="AH319">
        <v>59</v>
      </c>
      <c r="AI319">
        <v>10</v>
      </c>
      <c r="AJ319">
        <v>1</v>
      </c>
      <c r="AK319">
        <v>5</v>
      </c>
      <c r="AL319">
        <v>3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28</v>
      </c>
      <c r="AS319">
        <v>44</v>
      </c>
      <c r="AT319">
        <v>27</v>
      </c>
      <c r="AU319">
        <v>-1</v>
      </c>
      <c r="AV319">
        <v>-1</v>
      </c>
      <c r="AW319">
        <v>24</v>
      </c>
      <c r="AX319">
        <v>1</v>
      </c>
      <c r="AY319">
        <v>2</v>
      </c>
      <c r="AZ319">
        <v>10</v>
      </c>
      <c r="BA319">
        <v>0</v>
      </c>
      <c r="BB319">
        <v>1</v>
      </c>
      <c r="BC319">
        <v>1</v>
      </c>
      <c r="BD319">
        <v>1</v>
      </c>
      <c r="BE319">
        <v>1</v>
      </c>
      <c r="BF319">
        <v>15</v>
      </c>
      <c r="BG319">
        <v>20</v>
      </c>
      <c r="BI319">
        <f t="shared" si="20"/>
        <v>324</v>
      </c>
      <c r="BJ319">
        <f t="shared" si="21"/>
        <v>1417</v>
      </c>
    </row>
    <row r="320" spans="2:62">
      <c r="B320">
        <v>325</v>
      </c>
      <c r="C320">
        <v>1418</v>
      </c>
      <c r="D320" t="s">
        <v>594</v>
      </c>
      <c r="E320" t="s">
        <v>595</v>
      </c>
      <c r="F320">
        <v>2</v>
      </c>
      <c r="G320">
        <v>410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32</v>
      </c>
      <c r="N320">
        <v>49</v>
      </c>
      <c r="O320">
        <v>37</v>
      </c>
      <c r="P320">
        <v>12</v>
      </c>
      <c r="Q320">
        <v>50</v>
      </c>
      <c r="R320">
        <v>28</v>
      </c>
      <c r="S320">
        <v>80</v>
      </c>
      <c r="T320">
        <v>16</v>
      </c>
      <c r="U320">
        <v>50</v>
      </c>
      <c r="V320">
        <v>14</v>
      </c>
      <c r="W320">
        <v>49</v>
      </c>
      <c r="X320">
        <v>29</v>
      </c>
      <c r="Y320">
        <v>67</v>
      </c>
      <c r="Z320">
        <f t="shared" si="22"/>
        <v>88</v>
      </c>
      <c r="AA320">
        <v>48</v>
      </c>
      <c r="AB320">
        <v>90</v>
      </c>
      <c r="AC320">
        <f t="shared" si="23"/>
        <v>113</v>
      </c>
      <c r="AD320">
        <v>9</v>
      </c>
      <c r="AE320">
        <v>42</v>
      </c>
      <c r="AF320">
        <f t="shared" si="24"/>
        <v>60</v>
      </c>
      <c r="AG320">
        <v>13</v>
      </c>
      <c r="AH320">
        <v>59</v>
      </c>
      <c r="AI320">
        <v>10</v>
      </c>
      <c r="AJ320">
        <v>1</v>
      </c>
      <c r="AK320">
        <v>5</v>
      </c>
      <c r="AL320">
        <v>3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28</v>
      </c>
      <c r="AS320">
        <v>47</v>
      </c>
      <c r="AT320">
        <v>27</v>
      </c>
      <c r="AU320">
        <v>-1</v>
      </c>
      <c r="AV320">
        <v>-1</v>
      </c>
      <c r="AW320">
        <v>24</v>
      </c>
      <c r="AX320">
        <v>1</v>
      </c>
      <c r="AY320">
        <v>2</v>
      </c>
      <c r="AZ320">
        <v>10</v>
      </c>
      <c r="BA320">
        <v>0</v>
      </c>
      <c r="BB320">
        <v>1</v>
      </c>
      <c r="BC320">
        <v>1</v>
      </c>
      <c r="BD320">
        <v>1</v>
      </c>
      <c r="BE320">
        <v>1</v>
      </c>
      <c r="BF320">
        <v>15</v>
      </c>
      <c r="BG320">
        <v>20</v>
      </c>
      <c r="BI320">
        <f t="shared" si="20"/>
        <v>325</v>
      </c>
      <c r="BJ320">
        <f t="shared" si="21"/>
        <v>1418</v>
      </c>
    </row>
    <row r="321" spans="2:62">
      <c r="B321">
        <v>326</v>
      </c>
      <c r="C321">
        <v>204</v>
      </c>
      <c r="D321" t="s">
        <v>596</v>
      </c>
      <c r="E321" t="s">
        <v>206</v>
      </c>
      <c r="F321">
        <v>2</v>
      </c>
      <c r="G321">
        <v>238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31</v>
      </c>
      <c r="N321">
        <v>52</v>
      </c>
      <c r="O321">
        <v>36</v>
      </c>
      <c r="P321">
        <v>13</v>
      </c>
      <c r="Q321">
        <v>54</v>
      </c>
      <c r="R321">
        <v>32</v>
      </c>
      <c r="S321">
        <v>90</v>
      </c>
      <c r="T321">
        <v>23</v>
      </c>
      <c r="U321">
        <v>73</v>
      </c>
      <c r="V321">
        <v>14</v>
      </c>
      <c r="W321">
        <v>51</v>
      </c>
      <c r="X321">
        <v>30</v>
      </c>
      <c r="Y321">
        <v>69</v>
      </c>
      <c r="Z321">
        <f t="shared" si="22"/>
        <v>91</v>
      </c>
      <c r="AA321">
        <v>48</v>
      </c>
      <c r="AB321">
        <v>90</v>
      </c>
      <c r="AC321">
        <f t="shared" si="23"/>
        <v>113</v>
      </c>
      <c r="AD321">
        <v>10</v>
      </c>
      <c r="AE321">
        <v>45</v>
      </c>
      <c r="AF321">
        <f t="shared" si="24"/>
        <v>64</v>
      </c>
      <c r="AG321">
        <v>16</v>
      </c>
      <c r="AH321">
        <v>59</v>
      </c>
      <c r="AI321">
        <v>10</v>
      </c>
      <c r="AJ321">
        <v>1</v>
      </c>
      <c r="AK321">
        <v>6</v>
      </c>
      <c r="AL321">
        <v>3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63</v>
      </c>
      <c r="AS321">
        <v>106</v>
      </c>
      <c r="AT321">
        <v>40</v>
      </c>
      <c r="AU321">
        <v>-1</v>
      </c>
      <c r="AV321">
        <v>-1</v>
      </c>
      <c r="AW321">
        <v>20</v>
      </c>
      <c r="AX321">
        <v>1</v>
      </c>
      <c r="AY321">
        <v>2</v>
      </c>
      <c r="AZ321">
        <v>10</v>
      </c>
      <c r="BA321">
        <v>0</v>
      </c>
      <c r="BB321">
        <v>1</v>
      </c>
      <c r="BC321">
        <v>2</v>
      </c>
      <c r="BD321">
        <v>1</v>
      </c>
      <c r="BE321">
        <v>1</v>
      </c>
      <c r="BF321">
        <v>15</v>
      </c>
      <c r="BG321">
        <v>20</v>
      </c>
      <c r="BI321">
        <f t="shared" si="20"/>
        <v>326</v>
      </c>
      <c r="BJ321">
        <f t="shared" si="21"/>
        <v>204</v>
      </c>
    </row>
    <row r="322" spans="2:62">
      <c r="B322">
        <v>327</v>
      </c>
      <c r="C322">
        <v>1419</v>
      </c>
      <c r="D322" t="s">
        <v>597</v>
      </c>
      <c r="E322" t="s">
        <v>598</v>
      </c>
      <c r="F322">
        <v>2</v>
      </c>
      <c r="G322">
        <v>413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31</v>
      </c>
      <c r="N322">
        <v>49</v>
      </c>
      <c r="O322">
        <v>36</v>
      </c>
      <c r="P322">
        <v>12</v>
      </c>
      <c r="Q322">
        <v>49</v>
      </c>
      <c r="R322">
        <v>28</v>
      </c>
      <c r="S322">
        <v>79</v>
      </c>
      <c r="T322">
        <v>16</v>
      </c>
      <c r="U322">
        <v>49</v>
      </c>
      <c r="V322">
        <v>14</v>
      </c>
      <c r="W322">
        <v>49</v>
      </c>
      <c r="X322">
        <v>24</v>
      </c>
      <c r="Y322">
        <v>59</v>
      </c>
      <c r="Z322">
        <f t="shared" si="22"/>
        <v>78</v>
      </c>
      <c r="AA322">
        <v>46</v>
      </c>
      <c r="AB322">
        <v>89</v>
      </c>
      <c r="AC322">
        <f t="shared" si="23"/>
        <v>113</v>
      </c>
      <c r="AD322">
        <v>8</v>
      </c>
      <c r="AE322">
        <v>39</v>
      </c>
      <c r="AF322">
        <f t="shared" si="24"/>
        <v>56</v>
      </c>
      <c r="AG322">
        <v>12</v>
      </c>
      <c r="AH322">
        <v>59</v>
      </c>
      <c r="AI322">
        <v>10</v>
      </c>
      <c r="AJ322">
        <v>1</v>
      </c>
      <c r="AK322">
        <v>5</v>
      </c>
      <c r="AL322">
        <v>3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91</v>
      </c>
      <c r="AS322">
        <v>44</v>
      </c>
      <c r="AT322">
        <v>-1</v>
      </c>
      <c r="AU322">
        <v>-1</v>
      </c>
      <c r="AV322">
        <v>-1</v>
      </c>
      <c r="AW322">
        <v>22</v>
      </c>
      <c r="AX322">
        <v>1</v>
      </c>
      <c r="AY322">
        <v>2</v>
      </c>
      <c r="AZ322">
        <v>10</v>
      </c>
      <c r="BA322">
        <v>0</v>
      </c>
      <c r="BB322">
        <v>1</v>
      </c>
      <c r="BC322">
        <v>1</v>
      </c>
      <c r="BD322">
        <v>1</v>
      </c>
      <c r="BE322">
        <v>1</v>
      </c>
      <c r="BF322">
        <v>15</v>
      </c>
      <c r="BG322">
        <v>20</v>
      </c>
      <c r="BI322">
        <f t="shared" si="20"/>
        <v>327</v>
      </c>
      <c r="BJ322">
        <f t="shared" si="21"/>
        <v>1419</v>
      </c>
    </row>
    <row r="323" spans="2:62">
      <c r="B323">
        <v>328</v>
      </c>
      <c r="C323">
        <v>1420</v>
      </c>
      <c r="D323" t="s">
        <v>599</v>
      </c>
      <c r="E323" t="s">
        <v>600</v>
      </c>
      <c r="F323">
        <v>2</v>
      </c>
      <c r="G323">
        <v>414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31</v>
      </c>
      <c r="N323">
        <v>49</v>
      </c>
      <c r="O323">
        <v>36</v>
      </c>
      <c r="P323">
        <v>12</v>
      </c>
      <c r="Q323">
        <v>49</v>
      </c>
      <c r="R323">
        <v>28</v>
      </c>
      <c r="S323">
        <v>79</v>
      </c>
      <c r="T323">
        <v>16</v>
      </c>
      <c r="U323">
        <v>49</v>
      </c>
      <c r="V323">
        <v>14</v>
      </c>
      <c r="W323">
        <v>48</v>
      </c>
      <c r="X323">
        <v>27</v>
      </c>
      <c r="Y323">
        <v>64</v>
      </c>
      <c r="Z323">
        <f t="shared" si="22"/>
        <v>84</v>
      </c>
      <c r="AA323">
        <v>46</v>
      </c>
      <c r="AB323">
        <v>89</v>
      </c>
      <c r="AC323">
        <f t="shared" si="23"/>
        <v>113</v>
      </c>
      <c r="AD323">
        <v>8</v>
      </c>
      <c r="AE323">
        <v>39</v>
      </c>
      <c r="AF323">
        <f t="shared" si="24"/>
        <v>56</v>
      </c>
      <c r="AG323">
        <v>11</v>
      </c>
      <c r="AH323">
        <v>58</v>
      </c>
      <c r="AI323">
        <v>10</v>
      </c>
      <c r="AJ323">
        <v>1</v>
      </c>
      <c r="AK323">
        <v>5</v>
      </c>
      <c r="AL323">
        <v>3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91</v>
      </c>
      <c r="AS323">
        <v>44</v>
      </c>
      <c r="AT323">
        <v>-1</v>
      </c>
      <c r="AU323">
        <v>-1</v>
      </c>
      <c r="AV323">
        <v>-1</v>
      </c>
      <c r="AW323">
        <v>22</v>
      </c>
      <c r="AX323">
        <v>1</v>
      </c>
      <c r="AY323">
        <v>2</v>
      </c>
      <c r="AZ323">
        <v>10</v>
      </c>
      <c r="BA323">
        <v>0</v>
      </c>
      <c r="BB323">
        <v>1</v>
      </c>
      <c r="BC323">
        <v>1</v>
      </c>
      <c r="BD323">
        <v>1</v>
      </c>
      <c r="BE323">
        <v>1</v>
      </c>
      <c r="BF323">
        <v>15</v>
      </c>
      <c r="BG323">
        <v>20</v>
      </c>
      <c r="BI323">
        <f t="shared" si="20"/>
        <v>328</v>
      </c>
      <c r="BJ323">
        <f t="shared" si="21"/>
        <v>1420</v>
      </c>
    </row>
    <row r="324" spans="2:62">
      <c r="B324">
        <v>329</v>
      </c>
      <c r="C324">
        <v>1421</v>
      </c>
      <c r="D324" t="s">
        <v>601</v>
      </c>
      <c r="E324" t="s">
        <v>602</v>
      </c>
      <c r="F324">
        <v>2</v>
      </c>
      <c r="G324">
        <v>415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32</v>
      </c>
      <c r="N324">
        <v>49</v>
      </c>
      <c r="O324">
        <v>37</v>
      </c>
      <c r="P324">
        <v>12</v>
      </c>
      <c r="Q324">
        <v>48</v>
      </c>
      <c r="R324">
        <v>28</v>
      </c>
      <c r="S324">
        <v>79</v>
      </c>
      <c r="T324">
        <v>16</v>
      </c>
      <c r="U324">
        <v>49</v>
      </c>
      <c r="V324">
        <v>14</v>
      </c>
      <c r="W324">
        <v>49</v>
      </c>
      <c r="X324">
        <v>28</v>
      </c>
      <c r="Y324">
        <v>68</v>
      </c>
      <c r="Z324">
        <f t="shared" si="22"/>
        <v>90</v>
      </c>
      <c r="AA324">
        <v>46</v>
      </c>
      <c r="AB324">
        <v>88</v>
      </c>
      <c r="AC324">
        <f t="shared" si="23"/>
        <v>111</v>
      </c>
      <c r="AD324">
        <v>8</v>
      </c>
      <c r="AE324">
        <v>39</v>
      </c>
      <c r="AF324">
        <f t="shared" si="24"/>
        <v>56</v>
      </c>
      <c r="AG324">
        <v>13</v>
      </c>
      <c r="AH324">
        <v>59</v>
      </c>
      <c r="AI324">
        <v>10</v>
      </c>
      <c r="AJ324">
        <v>1</v>
      </c>
      <c r="AK324">
        <v>6</v>
      </c>
      <c r="AL324">
        <v>3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91</v>
      </c>
      <c r="AS324">
        <v>46</v>
      </c>
      <c r="AT324">
        <v>-1</v>
      </c>
      <c r="AU324">
        <v>-1</v>
      </c>
      <c r="AV324">
        <v>-1</v>
      </c>
      <c r="AW324">
        <v>24</v>
      </c>
      <c r="AX324">
        <v>1</v>
      </c>
      <c r="AY324">
        <v>2</v>
      </c>
      <c r="AZ324">
        <v>10</v>
      </c>
      <c r="BA324">
        <v>0</v>
      </c>
      <c r="BB324">
        <v>1</v>
      </c>
      <c r="BC324">
        <v>1</v>
      </c>
      <c r="BD324">
        <v>1</v>
      </c>
      <c r="BE324">
        <v>1</v>
      </c>
      <c r="BF324">
        <v>15</v>
      </c>
      <c r="BG324">
        <v>20</v>
      </c>
      <c r="BI324">
        <f t="shared" si="20"/>
        <v>329</v>
      </c>
      <c r="BJ324">
        <f t="shared" si="21"/>
        <v>1421</v>
      </c>
    </row>
    <row r="325" spans="2:62">
      <c r="B325">
        <v>330</v>
      </c>
      <c r="C325">
        <v>1422</v>
      </c>
      <c r="D325" t="s">
        <v>603</v>
      </c>
      <c r="E325" t="s">
        <v>604</v>
      </c>
      <c r="F325">
        <v>2</v>
      </c>
      <c r="G325">
        <v>421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37</v>
      </c>
      <c r="N325">
        <v>57</v>
      </c>
      <c r="O325">
        <v>42</v>
      </c>
      <c r="P325">
        <v>24</v>
      </c>
      <c r="Q325">
        <v>57</v>
      </c>
      <c r="R325">
        <v>24</v>
      </c>
      <c r="S325">
        <v>54</v>
      </c>
      <c r="T325">
        <v>80</v>
      </c>
      <c r="U325">
        <v>116</v>
      </c>
      <c r="V325">
        <v>16</v>
      </c>
      <c r="W325">
        <v>53</v>
      </c>
      <c r="X325">
        <v>30</v>
      </c>
      <c r="Y325">
        <v>72</v>
      </c>
      <c r="Z325">
        <f t="shared" si="22"/>
        <v>95</v>
      </c>
      <c r="AA325">
        <v>48</v>
      </c>
      <c r="AB325">
        <v>88</v>
      </c>
      <c r="AC325">
        <f t="shared" si="23"/>
        <v>110</v>
      </c>
      <c r="AD325">
        <v>10</v>
      </c>
      <c r="AE325">
        <v>49</v>
      </c>
      <c r="AF325">
        <f t="shared" si="24"/>
        <v>71</v>
      </c>
      <c r="AG325">
        <v>12</v>
      </c>
      <c r="AH325">
        <v>69</v>
      </c>
      <c r="AI325">
        <v>10</v>
      </c>
      <c r="AJ325">
        <v>1</v>
      </c>
      <c r="AK325">
        <v>7</v>
      </c>
      <c r="AL325">
        <v>3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122</v>
      </c>
      <c r="AS325">
        <v>106</v>
      </c>
      <c r="AT325">
        <v>40</v>
      </c>
      <c r="AU325">
        <v>-1</v>
      </c>
      <c r="AV325">
        <v>-1</v>
      </c>
      <c r="AW325">
        <v>30</v>
      </c>
      <c r="AX325">
        <v>1</v>
      </c>
      <c r="AY325">
        <v>2</v>
      </c>
      <c r="AZ325">
        <v>13</v>
      </c>
      <c r="BA325">
        <v>1</v>
      </c>
      <c r="BB325">
        <v>1</v>
      </c>
      <c r="BC325">
        <v>1</v>
      </c>
      <c r="BD325">
        <v>3</v>
      </c>
      <c r="BE325">
        <v>1</v>
      </c>
      <c r="BF325">
        <v>20</v>
      </c>
      <c r="BG325">
        <v>25</v>
      </c>
      <c r="BI325">
        <f t="shared" si="20"/>
        <v>330</v>
      </c>
      <c r="BJ325">
        <f t="shared" si="21"/>
        <v>1422</v>
      </c>
    </row>
    <row r="326" spans="2:62">
      <c r="B326">
        <v>331</v>
      </c>
      <c r="C326">
        <v>202</v>
      </c>
      <c r="D326" t="s">
        <v>605</v>
      </c>
      <c r="E326" t="s">
        <v>606</v>
      </c>
      <c r="F326">
        <v>11</v>
      </c>
      <c r="G326">
        <v>0</v>
      </c>
      <c r="H326">
        <v>429</v>
      </c>
      <c r="I326">
        <v>50</v>
      </c>
      <c r="J326">
        <v>750</v>
      </c>
      <c r="K326">
        <v>1000</v>
      </c>
      <c r="L326">
        <v>1</v>
      </c>
      <c r="M326">
        <v>48</v>
      </c>
      <c r="N326">
        <v>79</v>
      </c>
      <c r="O326">
        <v>54</v>
      </c>
      <c r="P326">
        <v>0</v>
      </c>
      <c r="Q326">
        <v>25</v>
      </c>
      <c r="R326">
        <v>0</v>
      </c>
      <c r="S326">
        <v>0</v>
      </c>
      <c r="T326">
        <v>27</v>
      </c>
      <c r="U326">
        <v>72</v>
      </c>
      <c r="V326">
        <v>26</v>
      </c>
      <c r="W326">
        <v>51</v>
      </c>
      <c r="X326">
        <v>0</v>
      </c>
      <c r="Y326">
        <v>0</v>
      </c>
      <c r="Z326">
        <f t="shared" si="22"/>
        <v>0</v>
      </c>
      <c r="AA326">
        <v>33</v>
      </c>
      <c r="AB326">
        <v>59</v>
      </c>
      <c r="AC326">
        <f t="shared" si="23"/>
        <v>73</v>
      </c>
      <c r="AD326">
        <v>38</v>
      </c>
      <c r="AE326">
        <v>74</v>
      </c>
      <c r="AF326">
        <f t="shared" si="24"/>
        <v>94</v>
      </c>
      <c r="AG326">
        <v>13</v>
      </c>
      <c r="AH326">
        <v>59</v>
      </c>
      <c r="AI326">
        <v>10</v>
      </c>
      <c r="AJ326">
        <v>1</v>
      </c>
      <c r="AK326">
        <v>6</v>
      </c>
      <c r="AL326">
        <v>4</v>
      </c>
      <c r="AM326">
        <v>18</v>
      </c>
      <c r="AN326">
        <v>24</v>
      </c>
      <c r="AO326">
        <v>3</v>
      </c>
      <c r="AP326">
        <v>6</v>
      </c>
      <c r="AQ326">
        <v>0</v>
      </c>
      <c r="AR326">
        <v>40</v>
      </c>
      <c r="AS326">
        <v>10</v>
      </c>
      <c r="AT326">
        <v>-1</v>
      </c>
      <c r="AU326">
        <v>-1</v>
      </c>
      <c r="AV326">
        <v>-1</v>
      </c>
      <c r="AW326">
        <v>210</v>
      </c>
      <c r="AX326">
        <v>7</v>
      </c>
      <c r="AY326">
        <v>9</v>
      </c>
      <c r="AZ326">
        <v>26</v>
      </c>
      <c r="BA326">
        <v>5</v>
      </c>
      <c r="BB326">
        <v>0</v>
      </c>
      <c r="BC326">
        <v>0</v>
      </c>
      <c r="BD326">
        <v>3</v>
      </c>
      <c r="BE326">
        <v>3</v>
      </c>
      <c r="BF326">
        <v>50</v>
      </c>
      <c r="BG326">
        <v>45</v>
      </c>
      <c r="BI326">
        <f t="shared" ref="BI326:BI341" si="25">B326</f>
        <v>331</v>
      </c>
      <c r="BJ326">
        <f t="shared" ref="BJ326:BJ341" si="26">C326</f>
        <v>202</v>
      </c>
    </row>
    <row r="327" spans="2:62">
      <c r="B327">
        <v>332</v>
      </c>
      <c r="C327">
        <v>203</v>
      </c>
      <c r="D327" t="s">
        <v>607</v>
      </c>
      <c r="E327" t="s">
        <v>608</v>
      </c>
      <c r="F327">
        <v>11</v>
      </c>
      <c r="G327">
        <v>0</v>
      </c>
      <c r="H327">
        <v>430</v>
      </c>
      <c r="I327">
        <v>50</v>
      </c>
      <c r="J327">
        <v>750</v>
      </c>
      <c r="K327">
        <v>1000</v>
      </c>
      <c r="L327">
        <v>1</v>
      </c>
      <c r="M327">
        <v>48</v>
      </c>
      <c r="N327">
        <v>79</v>
      </c>
      <c r="O327">
        <v>54</v>
      </c>
      <c r="P327">
        <v>0</v>
      </c>
      <c r="Q327">
        <v>25</v>
      </c>
      <c r="R327">
        <v>0</v>
      </c>
      <c r="S327">
        <v>0</v>
      </c>
      <c r="T327">
        <v>27</v>
      </c>
      <c r="U327">
        <v>72</v>
      </c>
      <c r="V327">
        <v>27</v>
      </c>
      <c r="W327">
        <v>52</v>
      </c>
      <c r="X327">
        <v>0</v>
      </c>
      <c r="Y327">
        <v>0</v>
      </c>
      <c r="Z327">
        <f t="shared" ref="Z327:Z395" si="27">TRUNC(((Y327-X327)*155/99)+X327)</f>
        <v>0</v>
      </c>
      <c r="AA327">
        <v>34</v>
      </c>
      <c r="AB327">
        <v>59</v>
      </c>
      <c r="AC327">
        <f t="shared" ref="AC327:AC395" si="28">TRUNC(((AB327-AA327)*155/99)+AA327)</f>
        <v>73</v>
      </c>
      <c r="AD327">
        <v>36</v>
      </c>
      <c r="AE327">
        <v>70</v>
      </c>
      <c r="AF327">
        <f t="shared" ref="AF327:AF395" si="29">TRUNC(((AE327-AD327)*155/99)+AD327)</f>
        <v>89</v>
      </c>
      <c r="AG327">
        <v>20</v>
      </c>
      <c r="AH327">
        <v>69</v>
      </c>
      <c r="AI327">
        <v>10</v>
      </c>
      <c r="AJ327">
        <v>1</v>
      </c>
      <c r="AK327">
        <v>6</v>
      </c>
      <c r="AL327">
        <v>4</v>
      </c>
      <c r="AM327">
        <v>18</v>
      </c>
      <c r="AN327">
        <v>24</v>
      </c>
      <c r="AO327">
        <v>3</v>
      </c>
      <c r="AP327">
        <v>6</v>
      </c>
      <c r="AQ327">
        <v>0</v>
      </c>
      <c r="AR327">
        <v>39</v>
      </c>
      <c r="AS327">
        <v>40</v>
      </c>
      <c r="AT327">
        <v>-1</v>
      </c>
      <c r="AU327">
        <v>-1</v>
      </c>
      <c r="AV327">
        <v>-1</v>
      </c>
      <c r="AW327">
        <v>210</v>
      </c>
      <c r="AX327">
        <v>7</v>
      </c>
      <c r="AY327">
        <v>9</v>
      </c>
      <c r="AZ327">
        <v>26</v>
      </c>
      <c r="BA327">
        <v>5</v>
      </c>
      <c r="BB327">
        <v>0</v>
      </c>
      <c r="BC327">
        <v>0</v>
      </c>
      <c r="BD327">
        <v>3</v>
      </c>
      <c r="BE327">
        <v>3</v>
      </c>
      <c r="BF327">
        <v>50</v>
      </c>
      <c r="BG327">
        <v>45</v>
      </c>
      <c r="BI327">
        <f t="shared" si="25"/>
        <v>332</v>
      </c>
      <c r="BJ327">
        <f t="shared" si="26"/>
        <v>203</v>
      </c>
    </row>
    <row r="328" spans="2:62">
      <c r="B328">
        <v>334</v>
      </c>
      <c r="C328">
        <v>1504</v>
      </c>
      <c r="D328" t="s">
        <v>609</v>
      </c>
      <c r="E328" t="s">
        <v>610</v>
      </c>
      <c r="F328">
        <v>13</v>
      </c>
      <c r="G328">
        <v>431</v>
      </c>
      <c r="H328">
        <v>436</v>
      </c>
      <c r="I328">
        <v>55</v>
      </c>
      <c r="J328">
        <v>170</v>
      </c>
      <c r="K328">
        <v>270</v>
      </c>
      <c r="L328">
        <v>0</v>
      </c>
      <c r="M328">
        <v>13</v>
      </c>
      <c r="N328">
        <v>18</v>
      </c>
      <c r="O328">
        <v>17</v>
      </c>
      <c r="P328">
        <v>3</v>
      </c>
      <c r="Q328">
        <v>12</v>
      </c>
      <c r="R328">
        <v>27</v>
      </c>
      <c r="S328">
        <v>64</v>
      </c>
      <c r="T328">
        <v>0</v>
      </c>
      <c r="U328">
        <v>0</v>
      </c>
      <c r="V328">
        <v>6</v>
      </c>
      <c r="W328">
        <v>20</v>
      </c>
      <c r="X328">
        <v>0</v>
      </c>
      <c r="Y328">
        <v>0</v>
      </c>
      <c r="Z328">
        <f t="shared" si="27"/>
        <v>0</v>
      </c>
      <c r="AA328">
        <v>20</v>
      </c>
      <c r="AB328">
        <v>59</v>
      </c>
      <c r="AC328">
        <f t="shared" si="28"/>
        <v>81</v>
      </c>
      <c r="AD328">
        <v>9</v>
      </c>
      <c r="AE328">
        <v>29</v>
      </c>
      <c r="AF328">
        <f t="shared" si="29"/>
        <v>40</v>
      </c>
      <c r="AG328">
        <v>34</v>
      </c>
      <c r="AH328">
        <v>67</v>
      </c>
      <c r="AI328">
        <v>5</v>
      </c>
      <c r="AJ328">
        <v>1</v>
      </c>
      <c r="AK328">
        <v>6</v>
      </c>
      <c r="AL328">
        <v>2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-1</v>
      </c>
      <c r="AS328">
        <v>-1</v>
      </c>
      <c r="AT328">
        <v>-1</v>
      </c>
      <c r="AU328">
        <v>-1</v>
      </c>
      <c r="AV328">
        <v>-1</v>
      </c>
      <c r="AW328">
        <v>22</v>
      </c>
      <c r="AX328">
        <v>1</v>
      </c>
      <c r="AY328">
        <v>2</v>
      </c>
      <c r="AZ328">
        <v>2</v>
      </c>
      <c r="BA328">
        <v>1</v>
      </c>
      <c r="BB328">
        <v>1</v>
      </c>
      <c r="BC328">
        <v>2</v>
      </c>
      <c r="BD328">
        <v>0</v>
      </c>
      <c r="BE328">
        <v>0</v>
      </c>
      <c r="BF328">
        <v>10</v>
      </c>
      <c r="BG328">
        <v>20</v>
      </c>
      <c r="BI328">
        <f t="shared" si="25"/>
        <v>334</v>
      </c>
      <c r="BJ328">
        <f t="shared" si="26"/>
        <v>1504</v>
      </c>
    </row>
    <row r="329" spans="2:62">
      <c r="B329">
        <v>343</v>
      </c>
      <c r="C329">
        <v>1423</v>
      </c>
      <c r="D329" t="s">
        <v>611</v>
      </c>
      <c r="E329" t="s">
        <v>408</v>
      </c>
      <c r="F329">
        <v>21</v>
      </c>
      <c r="G329">
        <v>154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40</v>
      </c>
      <c r="N329">
        <v>54</v>
      </c>
      <c r="O329">
        <v>46</v>
      </c>
      <c r="P329">
        <v>16</v>
      </c>
      <c r="Q329">
        <v>36</v>
      </c>
      <c r="R329">
        <v>14</v>
      </c>
      <c r="S329">
        <v>40</v>
      </c>
      <c r="T329">
        <v>24</v>
      </c>
      <c r="U329">
        <v>48</v>
      </c>
      <c r="V329">
        <v>15</v>
      </c>
      <c r="W329">
        <v>39</v>
      </c>
      <c r="X329">
        <v>22</v>
      </c>
      <c r="Y329">
        <v>62</v>
      </c>
      <c r="Z329">
        <f t="shared" si="27"/>
        <v>84</v>
      </c>
      <c r="AA329">
        <v>26</v>
      </c>
      <c r="AB329">
        <v>52</v>
      </c>
      <c r="AC329">
        <f t="shared" si="28"/>
        <v>66</v>
      </c>
      <c r="AD329">
        <v>12</v>
      </c>
      <c r="AE329">
        <v>48</v>
      </c>
      <c r="AF329">
        <f t="shared" si="29"/>
        <v>68</v>
      </c>
      <c r="AG329">
        <v>12</v>
      </c>
      <c r="AH329">
        <v>54</v>
      </c>
      <c r="AI329">
        <v>5</v>
      </c>
      <c r="AJ329">
        <v>2</v>
      </c>
      <c r="AK329">
        <v>5</v>
      </c>
      <c r="AL329">
        <v>4</v>
      </c>
      <c r="AM329">
        <v>2</v>
      </c>
      <c r="AN329">
        <v>2</v>
      </c>
      <c r="AO329">
        <v>2</v>
      </c>
      <c r="AP329">
        <v>2</v>
      </c>
      <c r="AQ329">
        <v>0</v>
      </c>
      <c r="AR329">
        <v>119</v>
      </c>
      <c r="AS329">
        <v>40</v>
      </c>
      <c r="AT329">
        <v>46</v>
      </c>
      <c r="AU329">
        <v>44</v>
      </c>
      <c r="AV329">
        <v>-1</v>
      </c>
      <c r="AW329">
        <v>70</v>
      </c>
      <c r="AX329">
        <v>3</v>
      </c>
      <c r="AY329">
        <v>2</v>
      </c>
      <c r="AZ329">
        <v>11</v>
      </c>
      <c r="BA329">
        <v>1</v>
      </c>
      <c r="BB329">
        <v>1</v>
      </c>
      <c r="BC329">
        <v>1</v>
      </c>
      <c r="BD329">
        <v>2</v>
      </c>
      <c r="BE329">
        <v>1</v>
      </c>
      <c r="BF329">
        <v>35</v>
      </c>
      <c r="BG329">
        <v>20</v>
      </c>
      <c r="BI329">
        <f t="shared" si="25"/>
        <v>343</v>
      </c>
      <c r="BJ329">
        <f t="shared" si="26"/>
        <v>1423</v>
      </c>
    </row>
    <row r="330" spans="2:62">
      <c r="B330">
        <v>344</v>
      </c>
      <c r="C330">
        <v>1424</v>
      </c>
      <c r="D330" t="s">
        <v>612</v>
      </c>
      <c r="E330" t="s">
        <v>613</v>
      </c>
      <c r="F330">
        <v>2</v>
      </c>
      <c r="G330">
        <v>425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33</v>
      </c>
      <c r="N330">
        <v>49</v>
      </c>
      <c r="O330">
        <v>38</v>
      </c>
      <c r="P330">
        <v>12</v>
      </c>
      <c r="Q330">
        <v>47</v>
      </c>
      <c r="R330">
        <v>28</v>
      </c>
      <c r="S330">
        <v>78</v>
      </c>
      <c r="T330">
        <v>22</v>
      </c>
      <c r="U330">
        <v>62</v>
      </c>
      <c r="V330">
        <v>14</v>
      </c>
      <c r="W330">
        <v>49</v>
      </c>
      <c r="X330">
        <v>35</v>
      </c>
      <c r="Y330">
        <v>79</v>
      </c>
      <c r="Z330">
        <f t="shared" si="27"/>
        <v>103</v>
      </c>
      <c r="AA330">
        <v>49</v>
      </c>
      <c r="AB330">
        <v>92</v>
      </c>
      <c r="AC330">
        <f t="shared" si="28"/>
        <v>116</v>
      </c>
      <c r="AD330">
        <v>10</v>
      </c>
      <c r="AE330">
        <v>43</v>
      </c>
      <c r="AF330">
        <f t="shared" si="29"/>
        <v>61</v>
      </c>
      <c r="AG330">
        <v>18</v>
      </c>
      <c r="AH330">
        <v>68</v>
      </c>
      <c r="AI330">
        <v>10</v>
      </c>
      <c r="AJ330">
        <v>1</v>
      </c>
      <c r="AK330">
        <v>5</v>
      </c>
      <c r="AL330">
        <v>3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91</v>
      </c>
      <c r="AS330">
        <v>47</v>
      </c>
      <c r="AT330">
        <v>40</v>
      </c>
      <c r="AU330">
        <v>-1</v>
      </c>
      <c r="AV330">
        <v>-1</v>
      </c>
      <c r="AW330">
        <v>24</v>
      </c>
      <c r="AX330">
        <v>1</v>
      </c>
      <c r="AY330">
        <v>3</v>
      </c>
      <c r="AZ330">
        <v>10</v>
      </c>
      <c r="BA330">
        <v>1</v>
      </c>
      <c r="BB330">
        <v>0</v>
      </c>
      <c r="BC330">
        <v>1</v>
      </c>
      <c r="BD330">
        <v>1</v>
      </c>
      <c r="BE330">
        <v>1</v>
      </c>
      <c r="BF330">
        <v>15</v>
      </c>
      <c r="BG330">
        <v>20</v>
      </c>
      <c r="BI330">
        <f t="shared" si="25"/>
        <v>344</v>
      </c>
      <c r="BJ330">
        <f t="shared" si="26"/>
        <v>1424</v>
      </c>
    </row>
    <row r="331" spans="2:62">
      <c r="B331">
        <v>345</v>
      </c>
      <c r="C331">
        <v>1425</v>
      </c>
      <c r="D331" t="s">
        <v>614</v>
      </c>
      <c r="E331" t="s">
        <v>615</v>
      </c>
      <c r="F331">
        <v>2</v>
      </c>
      <c r="G331">
        <v>424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32</v>
      </c>
      <c r="N331">
        <v>49</v>
      </c>
      <c r="O331">
        <v>37</v>
      </c>
      <c r="P331">
        <v>12</v>
      </c>
      <c r="Q331">
        <v>50</v>
      </c>
      <c r="R331">
        <v>28</v>
      </c>
      <c r="S331">
        <v>80</v>
      </c>
      <c r="T331">
        <v>16</v>
      </c>
      <c r="U331">
        <v>50</v>
      </c>
      <c r="V331">
        <v>14</v>
      </c>
      <c r="W331">
        <v>49</v>
      </c>
      <c r="X331">
        <v>29</v>
      </c>
      <c r="Y331">
        <v>67</v>
      </c>
      <c r="Z331">
        <f t="shared" si="27"/>
        <v>88</v>
      </c>
      <c r="AA331">
        <v>48</v>
      </c>
      <c r="AB331">
        <v>90</v>
      </c>
      <c r="AC331">
        <f t="shared" si="28"/>
        <v>113</v>
      </c>
      <c r="AD331">
        <v>13</v>
      </c>
      <c r="AE331">
        <v>52</v>
      </c>
      <c r="AF331">
        <f t="shared" si="29"/>
        <v>74</v>
      </c>
      <c r="AG331">
        <v>10</v>
      </c>
      <c r="AH331">
        <v>57</v>
      </c>
      <c r="AI331">
        <v>10</v>
      </c>
      <c r="AJ331">
        <v>1</v>
      </c>
      <c r="AK331">
        <v>5</v>
      </c>
      <c r="AL331">
        <v>3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129</v>
      </c>
      <c r="AS331">
        <v>28</v>
      </c>
      <c r="AT331">
        <v>27</v>
      </c>
      <c r="AU331">
        <v>-1</v>
      </c>
      <c r="AV331">
        <v>-1</v>
      </c>
      <c r="AW331">
        <v>24</v>
      </c>
      <c r="AX331">
        <v>1</v>
      </c>
      <c r="AY331">
        <v>2</v>
      </c>
      <c r="AZ331">
        <v>10</v>
      </c>
      <c r="BA331">
        <v>0</v>
      </c>
      <c r="BB331">
        <v>1</v>
      </c>
      <c r="BC331">
        <v>1</v>
      </c>
      <c r="BD331">
        <v>1</v>
      </c>
      <c r="BE331">
        <v>1</v>
      </c>
      <c r="BF331">
        <v>15</v>
      </c>
      <c r="BG331">
        <v>20</v>
      </c>
      <c r="BI331">
        <f t="shared" si="25"/>
        <v>345</v>
      </c>
      <c r="BJ331">
        <f t="shared" si="26"/>
        <v>1425</v>
      </c>
    </row>
    <row r="332" spans="2:62">
      <c r="B332">
        <v>346</v>
      </c>
      <c r="C332">
        <v>1426</v>
      </c>
      <c r="D332" t="s">
        <v>616</v>
      </c>
      <c r="E332" t="s">
        <v>617</v>
      </c>
      <c r="F332">
        <v>2</v>
      </c>
      <c r="G332">
        <v>422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37</v>
      </c>
      <c r="N332">
        <v>57</v>
      </c>
      <c r="O332">
        <v>42</v>
      </c>
      <c r="P332">
        <v>24</v>
      </c>
      <c r="Q332">
        <v>58</v>
      </c>
      <c r="R332">
        <v>25</v>
      </c>
      <c r="S332">
        <v>56</v>
      </c>
      <c r="T332">
        <v>80</v>
      </c>
      <c r="U332">
        <v>114</v>
      </c>
      <c r="V332">
        <v>16</v>
      </c>
      <c r="W332">
        <v>52</v>
      </c>
      <c r="X332">
        <v>30</v>
      </c>
      <c r="Y332">
        <v>72</v>
      </c>
      <c r="Z332">
        <f t="shared" si="27"/>
        <v>95</v>
      </c>
      <c r="AA332">
        <v>48</v>
      </c>
      <c r="AB332">
        <v>87</v>
      </c>
      <c r="AC332">
        <f t="shared" si="28"/>
        <v>109</v>
      </c>
      <c r="AD332">
        <v>10</v>
      </c>
      <c r="AE332">
        <v>49</v>
      </c>
      <c r="AF332">
        <f t="shared" si="29"/>
        <v>71</v>
      </c>
      <c r="AG332">
        <v>11</v>
      </c>
      <c r="AH332">
        <v>59</v>
      </c>
      <c r="AI332">
        <v>10</v>
      </c>
      <c r="AJ332">
        <v>1</v>
      </c>
      <c r="AK332">
        <v>7</v>
      </c>
      <c r="AL332">
        <v>3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122</v>
      </c>
      <c r="AS332">
        <v>106</v>
      </c>
      <c r="AT332">
        <v>40</v>
      </c>
      <c r="AU332">
        <v>-1</v>
      </c>
      <c r="AV332">
        <v>-1</v>
      </c>
      <c r="AW332">
        <v>30</v>
      </c>
      <c r="AX332">
        <v>1</v>
      </c>
      <c r="AY332">
        <v>2</v>
      </c>
      <c r="AZ332">
        <v>13</v>
      </c>
      <c r="BA332">
        <v>1</v>
      </c>
      <c r="BB332">
        <v>1</v>
      </c>
      <c r="BC332">
        <v>1</v>
      </c>
      <c r="BD332">
        <v>3</v>
      </c>
      <c r="BE332">
        <v>1</v>
      </c>
      <c r="BF332">
        <v>20</v>
      </c>
      <c r="BG332">
        <v>25</v>
      </c>
      <c r="BI332">
        <f t="shared" si="25"/>
        <v>346</v>
      </c>
      <c r="BJ332">
        <f t="shared" si="26"/>
        <v>1426</v>
      </c>
    </row>
    <row r="333" spans="2:62">
      <c r="B333">
        <v>347</v>
      </c>
      <c r="C333">
        <v>1427</v>
      </c>
      <c r="D333" t="s">
        <v>618</v>
      </c>
      <c r="E333" t="s">
        <v>619</v>
      </c>
      <c r="F333">
        <v>2</v>
      </c>
      <c r="G333">
        <v>443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29</v>
      </c>
      <c r="N333">
        <v>46</v>
      </c>
      <c r="O333">
        <v>33</v>
      </c>
      <c r="P333">
        <v>11</v>
      </c>
      <c r="Q333">
        <v>48</v>
      </c>
      <c r="R333">
        <v>27</v>
      </c>
      <c r="S333">
        <v>72</v>
      </c>
      <c r="T333">
        <v>20</v>
      </c>
      <c r="U333">
        <v>59</v>
      </c>
      <c r="V333">
        <v>15</v>
      </c>
      <c r="W333">
        <v>50</v>
      </c>
      <c r="X333">
        <v>40</v>
      </c>
      <c r="Y333">
        <v>80</v>
      </c>
      <c r="Z333">
        <f t="shared" si="27"/>
        <v>102</v>
      </c>
      <c r="AA333">
        <v>50</v>
      </c>
      <c r="AB333">
        <v>92</v>
      </c>
      <c r="AC333">
        <f t="shared" si="28"/>
        <v>115</v>
      </c>
      <c r="AD333">
        <v>10</v>
      </c>
      <c r="AE333">
        <v>46</v>
      </c>
      <c r="AF333">
        <f t="shared" si="29"/>
        <v>66</v>
      </c>
      <c r="AG333">
        <v>16</v>
      </c>
      <c r="AH333">
        <v>69</v>
      </c>
      <c r="AI333">
        <v>10</v>
      </c>
      <c r="AJ333">
        <v>1</v>
      </c>
      <c r="AK333">
        <v>7</v>
      </c>
      <c r="AL333">
        <v>3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147</v>
      </c>
      <c r="AS333">
        <v>147</v>
      </c>
      <c r="AT333">
        <v>-1</v>
      </c>
      <c r="AU333">
        <v>-1</v>
      </c>
      <c r="AV333">
        <v>-1</v>
      </c>
      <c r="AW333">
        <v>23</v>
      </c>
      <c r="AX333">
        <v>1</v>
      </c>
      <c r="AY333">
        <v>2</v>
      </c>
      <c r="AZ333">
        <v>10</v>
      </c>
      <c r="BA333">
        <v>0</v>
      </c>
      <c r="BB333">
        <v>1</v>
      </c>
      <c r="BC333">
        <v>1</v>
      </c>
      <c r="BD333">
        <v>1</v>
      </c>
      <c r="BE333">
        <v>1</v>
      </c>
      <c r="BF333">
        <v>15</v>
      </c>
      <c r="BG333">
        <v>20</v>
      </c>
      <c r="BI333">
        <f t="shared" si="25"/>
        <v>347</v>
      </c>
      <c r="BJ333">
        <f t="shared" si="26"/>
        <v>1427</v>
      </c>
    </row>
    <row r="334" spans="2:62">
      <c r="B334">
        <v>348</v>
      </c>
      <c r="C334">
        <v>1428</v>
      </c>
      <c r="D334" t="s">
        <v>620</v>
      </c>
      <c r="E334" t="s">
        <v>621</v>
      </c>
      <c r="F334">
        <v>16</v>
      </c>
      <c r="G334">
        <v>451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42</v>
      </c>
      <c r="N334">
        <v>62</v>
      </c>
      <c r="O334">
        <v>48</v>
      </c>
      <c r="P334">
        <v>18</v>
      </c>
      <c r="Q334">
        <v>45</v>
      </c>
      <c r="R334">
        <v>15</v>
      </c>
      <c r="S334">
        <v>72</v>
      </c>
      <c r="T334">
        <v>18</v>
      </c>
      <c r="U334">
        <v>44</v>
      </c>
      <c r="V334">
        <v>24</v>
      </c>
      <c r="W334">
        <v>48</v>
      </c>
      <c r="X334">
        <v>0</v>
      </c>
      <c r="Y334">
        <v>0</v>
      </c>
      <c r="Z334">
        <f t="shared" si="27"/>
        <v>0</v>
      </c>
      <c r="AA334">
        <v>24</v>
      </c>
      <c r="AB334">
        <v>42</v>
      </c>
      <c r="AC334">
        <f t="shared" si="28"/>
        <v>52</v>
      </c>
      <c r="AD334">
        <v>38</v>
      </c>
      <c r="AE334">
        <v>94</v>
      </c>
      <c r="AF334">
        <f t="shared" si="29"/>
        <v>125</v>
      </c>
      <c r="AG334">
        <v>10</v>
      </c>
      <c r="AH334">
        <v>54</v>
      </c>
      <c r="AI334">
        <v>5</v>
      </c>
      <c r="AJ334">
        <v>1</v>
      </c>
      <c r="AK334">
        <v>5</v>
      </c>
      <c r="AL334">
        <v>3</v>
      </c>
      <c r="AM334">
        <v>12</v>
      </c>
      <c r="AN334">
        <v>12</v>
      </c>
      <c r="AO334">
        <v>8</v>
      </c>
      <c r="AP334">
        <v>0</v>
      </c>
      <c r="AQ334">
        <v>0</v>
      </c>
      <c r="AR334">
        <v>59</v>
      </c>
      <c r="AS334">
        <v>41</v>
      </c>
      <c r="AT334">
        <v>39</v>
      </c>
      <c r="AU334">
        <v>-1</v>
      </c>
      <c r="AV334">
        <v>-1</v>
      </c>
      <c r="AW334">
        <v>140</v>
      </c>
      <c r="AX334">
        <v>3</v>
      </c>
      <c r="AY334">
        <v>3</v>
      </c>
      <c r="AZ334">
        <v>15</v>
      </c>
      <c r="BA334">
        <v>5</v>
      </c>
      <c r="BB334">
        <v>1</v>
      </c>
      <c r="BC334">
        <v>2</v>
      </c>
      <c r="BD334">
        <v>1</v>
      </c>
      <c r="BE334">
        <v>2</v>
      </c>
      <c r="BF334">
        <v>40</v>
      </c>
      <c r="BG334">
        <v>45</v>
      </c>
      <c r="BI334">
        <f t="shared" si="25"/>
        <v>348</v>
      </c>
      <c r="BJ334">
        <f t="shared" si="26"/>
        <v>1428</v>
      </c>
    </row>
    <row r="335" spans="2:62">
      <c r="B335">
        <v>349</v>
      </c>
      <c r="C335">
        <v>1429</v>
      </c>
      <c r="D335" t="s">
        <v>622</v>
      </c>
      <c r="E335" t="s">
        <v>623</v>
      </c>
      <c r="F335">
        <v>2</v>
      </c>
      <c r="G335">
        <v>453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32</v>
      </c>
      <c r="N335">
        <v>49</v>
      </c>
      <c r="O335">
        <v>37</v>
      </c>
      <c r="P335">
        <v>12</v>
      </c>
      <c r="Q335">
        <v>50</v>
      </c>
      <c r="R335">
        <v>29</v>
      </c>
      <c r="S335">
        <v>81</v>
      </c>
      <c r="T335">
        <v>17</v>
      </c>
      <c r="U335">
        <v>51</v>
      </c>
      <c r="V335">
        <v>14</v>
      </c>
      <c r="W335">
        <v>49</v>
      </c>
      <c r="X335">
        <v>30</v>
      </c>
      <c r="Y335">
        <v>69</v>
      </c>
      <c r="Z335">
        <f t="shared" si="27"/>
        <v>91</v>
      </c>
      <c r="AA335">
        <v>48</v>
      </c>
      <c r="AB335">
        <v>90</v>
      </c>
      <c r="AC335">
        <f t="shared" si="28"/>
        <v>113</v>
      </c>
      <c r="AD335">
        <v>9</v>
      </c>
      <c r="AE335">
        <v>42</v>
      </c>
      <c r="AF335">
        <f t="shared" si="29"/>
        <v>60</v>
      </c>
      <c r="AG335">
        <v>14</v>
      </c>
      <c r="AH335">
        <v>69</v>
      </c>
      <c r="AI335">
        <v>10</v>
      </c>
      <c r="AJ335">
        <v>1</v>
      </c>
      <c r="AK335">
        <v>3</v>
      </c>
      <c r="AL335">
        <v>3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129</v>
      </c>
      <c r="AS335">
        <v>28</v>
      </c>
      <c r="AT335">
        <v>27</v>
      </c>
      <c r="AU335">
        <v>-1</v>
      </c>
      <c r="AV335">
        <v>-1</v>
      </c>
      <c r="AW335">
        <v>24</v>
      </c>
      <c r="AX335">
        <v>1</v>
      </c>
      <c r="AY335">
        <v>2</v>
      </c>
      <c r="AZ335">
        <v>10</v>
      </c>
      <c r="BA335">
        <v>0</v>
      </c>
      <c r="BB335">
        <v>1</v>
      </c>
      <c r="BC335">
        <v>1</v>
      </c>
      <c r="BD335">
        <v>1</v>
      </c>
      <c r="BE335">
        <v>1</v>
      </c>
      <c r="BF335">
        <v>15</v>
      </c>
      <c r="BG335">
        <v>20</v>
      </c>
      <c r="BI335">
        <f t="shared" si="25"/>
        <v>349</v>
      </c>
      <c r="BJ335">
        <f t="shared" si="26"/>
        <v>1429</v>
      </c>
    </row>
    <row r="336" spans="2:62">
      <c r="B336">
        <v>350</v>
      </c>
      <c r="C336">
        <v>1430</v>
      </c>
      <c r="D336" t="s">
        <v>624</v>
      </c>
      <c r="E336" t="s">
        <v>625</v>
      </c>
      <c r="F336">
        <v>2</v>
      </c>
      <c r="G336">
        <v>458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30</v>
      </c>
      <c r="N336">
        <v>48</v>
      </c>
      <c r="O336">
        <v>35</v>
      </c>
      <c r="P336">
        <v>12</v>
      </c>
      <c r="Q336">
        <v>49</v>
      </c>
      <c r="R336">
        <v>28</v>
      </c>
      <c r="S336">
        <v>79</v>
      </c>
      <c r="T336">
        <v>16</v>
      </c>
      <c r="U336">
        <v>50</v>
      </c>
      <c r="V336">
        <v>14</v>
      </c>
      <c r="W336">
        <v>49</v>
      </c>
      <c r="X336">
        <v>27</v>
      </c>
      <c r="Y336">
        <v>63</v>
      </c>
      <c r="Z336">
        <f t="shared" si="27"/>
        <v>83</v>
      </c>
      <c r="AA336">
        <v>46</v>
      </c>
      <c r="AB336">
        <v>89</v>
      </c>
      <c r="AC336">
        <f t="shared" si="28"/>
        <v>113</v>
      </c>
      <c r="AD336">
        <v>8</v>
      </c>
      <c r="AE336">
        <v>40</v>
      </c>
      <c r="AF336">
        <f t="shared" si="29"/>
        <v>58</v>
      </c>
      <c r="AG336">
        <v>13</v>
      </c>
      <c r="AH336">
        <v>64</v>
      </c>
      <c r="AI336">
        <v>10</v>
      </c>
      <c r="AJ336">
        <v>1</v>
      </c>
      <c r="AK336">
        <v>4</v>
      </c>
      <c r="AL336">
        <v>3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63</v>
      </c>
      <c r="AS336">
        <v>44</v>
      </c>
      <c r="AT336">
        <v>-1</v>
      </c>
      <c r="AU336">
        <v>-1</v>
      </c>
      <c r="AV336">
        <v>-1</v>
      </c>
      <c r="AW336">
        <v>22</v>
      </c>
      <c r="AX336">
        <v>1</v>
      </c>
      <c r="AY336">
        <v>2</v>
      </c>
      <c r="AZ336">
        <v>10</v>
      </c>
      <c r="BA336">
        <v>0</v>
      </c>
      <c r="BB336">
        <v>1</v>
      </c>
      <c r="BC336">
        <v>1</v>
      </c>
      <c r="BD336">
        <v>1</v>
      </c>
      <c r="BE336">
        <v>1</v>
      </c>
      <c r="BF336">
        <v>15</v>
      </c>
      <c r="BG336">
        <v>20</v>
      </c>
      <c r="BI336">
        <f t="shared" si="25"/>
        <v>350</v>
      </c>
      <c r="BJ336">
        <f t="shared" si="26"/>
        <v>1430</v>
      </c>
    </row>
    <row r="337" spans="2:62">
      <c r="B337">
        <v>351</v>
      </c>
      <c r="C337">
        <v>1431</v>
      </c>
      <c r="D337" t="s">
        <v>626</v>
      </c>
      <c r="E337" t="s">
        <v>627</v>
      </c>
      <c r="F337">
        <v>2</v>
      </c>
      <c r="G337">
        <v>459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30</v>
      </c>
      <c r="N337">
        <v>48</v>
      </c>
      <c r="O337">
        <v>35</v>
      </c>
      <c r="P337">
        <v>12</v>
      </c>
      <c r="Q337">
        <v>49</v>
      </c>
      <c r="R337">
        <v>29</v>
      </c>
      <c r="S337">
        <v>80</v>
      </c>
      <c r="T337">
        <v>15</v>
      </c>
      <c r="U337">
        <v>49</v>
      </c>
      <c r="V337">
        <v>14</v>
      </c>
      <c r="W337">
        <v>49</v>
      </c>
      <c r="X337">
        <v>24</v>
      </c>
      <c r="Y337">
        <v>59</v>
      </c>
      <c r="Z337">
        <f t="shared" si="27"/>
        <v>78</v>
      </c>
      <c r="AA337">
        <v>46</v>
      </c>
      <c r="AB337">
        <v>89</v>
      </c>
      <c r="AC337">
        <f t="shared" si="28"/>
        <v>113</v>
      </c>
      <c r="AD337">
        <v>8</v>
      </c>
      <c r="AE337">
        <v>40</v>
      </c>
      <c r="AF337">
        <f t="shared" si="29"/>
        <v>58</v>
      </c>
      <c r="AG337">
        <v>12</v>
      </c>
      <c r="AH337">
        <v>59</v>
      </c>
      <c r="AI337">
        <v>10</v>
      </c>
      <c r="AJ337">
        <v>1</v>
      </c>
      <c r="AK337">
        <v>5</v>
      </c>
      <c r="AL337">
        <v>3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63</v>
      </c>
      <c r="AS337">
        <v>28</v>
      </c>
      <c r="AT337">
        <v>-1</v>
      </c>
      <c r="AU337">
        <v>-1</v>
      </c>
      <c r="AV337">
        <v>-1</v>
      </c>
      <c r="AW337">
        <v>22</v>
      </c>
      <c r="AX337">
        <v>1</v>
      </c>
      <c r="AY337">
        <v>2</v>
      </c>
      <c r="AZ337">
        <v>10</v>
      </c>
      <c r="BA337">
        <v>0</v>
      </c>
      <c r="BB337">
        <v>1</v>
      </c>
      <c r="BC337">
        <v>1</v>
      </c>
      <c r="BD337">
        <v>1</v>
      </c>
      <c r="BE337">
        <v>1</v>
      </c>
      <c r="BF337">
        <v>15</v>
      </c>
      <c r="BG337">
        <v>20</v>
      </c>
      <c r="BI337">
        <f t="shared" si="25"/>
        <v>351</v>
      </c>
      <c r="BJ337">
        <f t="shared" si="26"/>
        <v>1431</v>
      </c>
    </row>
    <row r="338" spans="2:62">
      <c r="B338">
        <v>352</v>
      </c>
      <c r="C338">
        <v>1432</v>
      </c>
      <c r="D338" t="s">
        <v>628</v>
      </c>
      <c r="E338" t="s">
        <v>629</v>
      </c>
      <c r="F338">
        <v>22</v>
      </c>
      <c r="G338">
        <v>460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48</v>
      </c>
      <c r="N338">
        <v>50</v>
      </c>
      <c r="O338">
        <v>50</v>
      </c>
      <c r="P338">
        <v>8</v>
      </c>
      <c r="Q338">
        <v>36</v>
      </c>
      <c r="R338">
        <v>0</v>
      </c>
      <c r="S338">
        <v>0</v>
      </c>
      <c r="T338">
        <v>20</v>
      </c>
      <c r="U338">
        <v>48</v>
      </c>
      <c r="V338">
        <v>6</v>
      </c>
      <c r="W338">
        <v>19</v>
      </c>
      <c r="X338">
        <v>12</v>
      </c>
      <c r="Y338">
        <v>36</v>
      </c>
      <c r="Z338">
        <f t="shared" si="27"/>
        <v>49</v>
      </c>
      <c r="AA338">
        <v>10</v>
      </c>
      <c r="AB338">
        <v>33</v>
      </c>
      <c r="AC338">
        <f t="shared" si="28"/>
        <v>46</v>
      </c>
      <c r="AD338">
        <v>18</v>
      </c>
      <c r="AE338">
        <v>59</v>
      </c>
      <c r="AF338">
        <f t="shared" si="29"/>
        <v>82</v>
      </c>
      <c r="AG338">
        <v>8</v>
      </c>
      <c r="AH338">
        <v>44</v>
      </c>
      <c r="AI338">
        <v>5</v>
      </c>
      <c r="AJ338">
        <v>1</v>
      </c>
      <c r="AK338">
        <v>7</v>
      </c>
      <c r="AL338">
        <v>3</v>
      </c>
      <c r="AM338">
        <v>6</v>
      </c>
      <c r="AN338">
        <v>3</v>
      </c>
      <c r="AO338">
        <v>1</v>
      </c>
      <c r="AP338">
        <v>0</v>
      </c>
      <c r="AQ338">
        <v>0</v>
      </c>
      <c r="AR338">
        <v>18</v>
      </c>
      <c r="AS338">
        <v>146</v>
      </c>
      <c r="AT338">
        <v>40</v>
      </c>
      <c r="AU338">
        <v>-1</v>
      </c>
      <c r="AV338">
        <v>-1</v>
      </c>
      <c r="AW338">
        <v>220</v>
      </c>
      <c r="AX338">
        <v>8</v>
      </c>
      <c r="AY338">
        <v>1</v>
      </c>
      <c r="AZ338">
        <v>20</v>
      </c>
      <c r="BA338">
        <v>1</v>
      </c>
      <c r="BB338">
        <v>1</v>
      </c>
      <c r="BC338">
        <v>1</v>
      </c>
      <c r="BD338">
        <v>2</v>
      </c>
      <c r="BE338">
        <v>1</v>
      </c>
      <c r="BF338">
        <v>120</v>
      </c>
      <c r="BG338">
        <v>20</v>
      </c>
      <c r="BI338">
        <f t="shared" si="25"/>
        <v>352</v>
      </c>
      <c r="BJ338">
        <f t="shared" si="26"/>
        <v>1432</v>
      </c>
    </row>
    <row r="339" spans="2:62">
      <c r="B339">
        <v>353</v>
      </c>
      <c r="C339">
        <v>1433</v>
      </c>
      <c r="D339" t="s">
        <v>630</v>
      </c>
      <c r="E339" t="s">
        <v>631</v>
      </c>
      <c r="F339">
        <v>11</v>
      </c>
      <c r="G339">
        <v>432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78</v>
      </c>
      <c r="N339">
        <v>92</v>
      </c>
      <c r="O339">
        <v>86</v>
      </c>
      <c r="P339">
        <v>15</v>
      </c>
      <c r="Q339">
        <v>50</v>
      </c>
      <c r="R339">
        <v>0</v>
      </c>
      <c r="S339">
        <v>0</v>
      </c>
      <c r="T339">
        <v>44</v>
      </c>
      <c r="U339">
        <v>80</v>
      </c>
      <c r="V339">
        <v>42</v>
      </c>
      <c r="W339">
        <v>80</v>
      </c>
      <c r="X339">
        <v>0</v>
      </c>
      <c r="Y339">
        <v>0</v>
      </c>
      <c r="Z339">
        <f t="shared" si="27"/>
        <v>0</v>
      </c>
      <c r="AA339">
        <v>29</v>
      </c>
      <c r="AB339">
        <v>69</v>
      </c>
      <c r="AC339">
        <f t="shared" si="28"/>
        <v>91</v>
      </c>
      <c r="AD339">
        <v>46</v>
      </c>
      <c r="AE339">
        <v>74</v>
      </c>
      <c r="AF339">
        <f t="shared" si="29"/>
        <v>89</v>
      </c>
      <c r="AG339">
        <v>7</v>
      </c>
      <c r="AH339">
        <v>47</v>
      </c>
      <c r="AI339">
        <v>10</v>
      </c>
      <c r="AJ339">
        <v>2</v>
      </c>
      <c r="AK339">
        <v>7</v>
      </c>
      <c r="AL339">
        <v>4</v>
      </c>
      <c r="AM339">
        <v>30</v>
      </c>
      <c r="AN339">
        <v>13</v>
      </c>
      <c r="AO339">
        <v>10</v>
      </c>
      <c r="AP339">
        <v>3</v>
      </c>
      <c r="AQ339">
        <v>0</v>
      </c>
      <c r="AR339">
        <v>159</v>
      </c>
      <c r="AS339">
        <v>64</v>
      </c>
      <c r="AT339">
        <v>160</v>
      </c>
      <c r="AU339">
        <v>-1</v>
      </c>
      <c r="AV339">
        <v>-1</v>
      </c>
      <c r="AW339">
        <v>270</v>
      </c>
      <c r="AX339">
        <v>10</v>
      </c>
      <c r="AY339">
        <v>17</v>
      </c>
      <c r="AZ339">
        <v>36</v>
      </c>
      <c r="BA339">
        <v>8</v>
      </c>
      <c r="BB339">
        <v>2</v>
      </c>
      <c r="BC339">
        <v>0</v>
      </c>
      <c r="BD339">
        <v>4</v>
      </c>
      <c r="BE339">
        <v>4</v>
      </c>
      <c r="BF339">
        <v>70</v>
      </c>
      <c r="BG339">
        <v>80</v>
      </c>
      <c r="BI339">
        <f t="shared" si="25"/>
        <v>353</v>
      </c>
      <c r="BJ339">
        <f t="shared" si="26"/>
        <v>1433</v>
      </c>
    </row>
    <row r="340" spans="2:62">
      <c r="B340">
        <v>354</v>
      </c>
      <c r="C340">
        <v>1434</v>
      </c>
      <c r="D340" t="s">
        <v>632</v>
      </c>
      <c r="E340" t="s">
        <v>633</v>
      </c>
      <c r="F340">
        <v>2</v>
      </c>
      <c r="G340">
        <v>454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32</v>
      </c>
      <c r="N340">
        <v>49</v>
      </c>
      <c r="O340">
        <v>37</v>
      </c>
      <c r="P340">
        <v>12</v>
      </c>
      <c r="Q340">
        <v>49</v>
      </c>
      <c r="R340">
        <v>28</v>
      </c>
      <c r="S340">
        <v>79</v>
      </c>
      <c r="T340">
        <v>16</v>
      </c>
      <c r="U340">
        <v>49</v>
      </c>
      <c r="V340">
        <v>14</v>
      </c>
      <c r="W340">
        <v>49</v>
      </c>
      <c r="X340">
        <v>30</v>
      </c>
      <c r="Y340">
        <v>70</v>
      </c>
      <c r="Z340">
        <f t="shared" si="27"/>
        <v>92</v>
      </c>
      <c r="AA340">
        <v>46</v>
      </c>
      <c r="AB340">
        <v>87</v>
      </c>
      <c r="AC340">
        <f t="shared" si="28"/>
        <v>110</v>
      </c>
      <c r="AD340">
        <v>8</v>
      </c>
      <c r="AE340">
        <v>39</v>
      </c>
      <c r="AF340">
        <f t="shared" si="29"/>
        <v>56</v>
      </c>
      <c r="AG340">
        <v>12</v>
      </c>
      <c r="AH340">
        <v>63</v>
      </c>
      <c r="AI340">
        <v>10</v>
      </c>
      <c r="AJ340">
        <v>1</v>
      </c>
      <c r="AK340">
        <v>6</v>
      </c>
      <c r="AL340">
        <v>3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91</v>
      </c>
      <c r="AS340">
        <v>45</v>
      </c>
      <c r="AT340">
        <v>-1</v>
      </c>
      <c r="AU340">
        <v>-1</v>
      </c>
      <c r="AV340">
        <v>-1</v>
      </c>
      <c r="AW340">
        <v>24</v>
      </c>
      <c r="AX340">
        <v>1</v>
      </c>
      <c r="AY340">
        <v>2</v>
      </c>
      <c r="AZ340">
        <v>10</v>
      </c>
      <c r="BA340">
        <v>0</v>
      </c>
      <c r="BB340">
        <v>1</v>
      </c>
      <c r="BC340">
        <v>1</v>
      </c>
      <c r="BD340">
        <v>1</v>
      </c>
      <c r="BE340">
        <v>1</v>
      </c>
      <c r="BF340">
        <v>15</v>
      </c>
      <c r="BG340">
        <v>20</v>
      </c>
      <c r="BI340">
        <f t="shared" si="25"/>
        <v>354</v>
      </c>
      <c r="BJ340">
        <f t="shared" si="26"/>
        <v>1434</v>
      </c>
    </row>
    <row r="341" spans="2:62">
      <c r="B341">
        <v>355</v>
      </c>
      <c r="C341">
        <v>1435</v>
      </c>
      <c r="D341" t="s">
        <v>634</v>
      </c>
      <c r="E341" t="s">
        <v>635</v>
      </c>
      <c r="F341">
        <v>2</v>
      </c>
      <c r="G341">
        <v>455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32</v>
      </c>
      <c r="N341">
        <v>49</v>
      </c>
      <c r="O341">
        <v>37</v>
      </c>
      <c r="P341">
        <v>13</v>
      </c>
      <c r="Q341">
        <v>50</v>
      </c>
      <c r="R341">
        <v>28</v>
      </c>
      <c r="S341">
        <v>79</v>
      </c>
      <c r="T341">
        <v>16</v>
      </c>
      <c r="U341">
        <v>49</v>
      </c>
      <c r="V341">
        <v>14</v>
      </c>
      <c r="W341">
        <v>49</v>
      </c>
      <c r="X341">
        <v>28</v>
      </c>
      <c r="Y341">
        <v>68</v>
      </c>
      <c r="Z341">
        <f t="shared" si="27"/>
        <v>90</v>
      </c>
      <c r="AA341">
        <v>46</v>
      </c>
      <c r="AB341">
        <v>87</v>
      </c>
      <c r="AC341">
        <f t="shared" si="28"/>
        <v>110</v>
      </c>
      <c r="AD341">
        <v>8</v>
      </c>
      <c r="AE341">
        <v>39</v>
      </c>
      <c r="AF341">
        <f t="shared" si="29"/>
        <v>56</v>
      </c>
      <c r="AG341">
        <v>12</v>
      </c>
      <c r="AH341">
        <v>63</v>
      </c>
      <c r="AI341">
        <v>10</v>
      </c>
      <c r="AJ341">
        <v>1</v>
      </c>
      <c r="AK341">
        <v>6</v>
      </c>
      <c r="AL341">
        <v>3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91</v>
      </c>
      <c r="AS341">
        <v>15</v>
      </c>
      <c r="AT341">
        <v>-1</v>
      </c>
      <c r="AU341">
        <v>-1</v>
      </c>
      <c r="AV341">
        <v>-1</v>
      </c>
      <c r="AW341">
        <v>24</v>
      </c>
      <c r="AX341">
        <v>1</v>
      </c>
      <c r="AY341">
        <v>2</v>
      </c>
      <c r="AZ341">
        <v>10</v>
      </c>
      <c r="BA341">
        <v>0</v>
      </c>
      <c r="BB341">
        <v>1</v>
      </c>
      <c r="BC341">
        <v>1</v>
      </c>
      <c r="BD341">
        <v>1</v>
      </c>
      <c r="BE341">
        <v>1</v>
      </c>
      <c r="BF341">
        <v>15</v>
      </c>
      <c r="BG341">
        <v>20</v>
      </c>
      <c r="BI341">
        <f t="shared" si="25"/>
        <v>355</v>
      </c>
      <c r="BJ341">
        <f t="shared" si="26"/>
        <v>1435</v>
      </c>
    </row>
    <row r="342" spans="2:62">
      <c r="B342">
        <v>356</v>
      </c>
      <c r="C342">
        <v>1436</v>
      </c>
      <c r="D342" t="s">
        <v>636</v>
      </c>
      <c r="E342" t="s">
        <v>637</v>
      </c>
      <c r="F342">
        <v>21</v>
      </c>
      <c r="G342">
        <v>465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40</v>
      </c>
      <c r="N342">
        <v>54</v>
      </c>
      <c r="O342">
        <v>46</v>
      </c>
      <c r="P342">
        <v>14</v>
      </c>
      <c r="Q342">
        <v>37</v>
      </c>
      <c r="R342">
        <v>13</v>
      </c>
      <c r="S342">
        <v>39</v>
      </c>
      <c r="T342">
        <v>22</v>
      </c>
      <c r="U342">
        <v>62</v>
      </c>
      <c r="V342">
        <v>15</v>
      </c>
      <c r="W342">
        <v>39</v>
      </c>
      <c r="X342">
        <v>24</v>
      </c>
      <c r="Y342">
        <v>69</v>
      </c>
      <c r="Z342">
        <f t="shared" si="27"/>
        <v>94</v>
      </c>
      <c r="AA342">
        <v>27</v>
      </c>
      <c r="AB342">
        <v>54</v>
      </c>
      <c r="AC342">
        <f t="shared" si="28"/>
        <v>69</v>
      </c>
      <c r="AD342">
        <v>10</v>
      </c>
      <c r="AE342">
        <v>50</v>
      </c>
      <c r="AF342">
        <f t="shared" si="29"/>
        <v>72</v>
      </c>
      <c r="AG342">
        <v>20</v>
      </c>
      <c r="AH342">
        <v>79</v>
      </c>
      <c r="AI342">
        <v>5</v>
      </c>
      <c r="AJ342">
        <v>2</v>
      </c>
      <c r="AK342">
        <v>5</v>
      </c>
      <c r="AL342">
        <v>4</v>
      </c>
      <c r="AM342">
        <v>2</v>
      </c>
      <c r="AN342">
        <v>2</v>
      </c>
      <c r="AO342">
        <v>2</v>
      </c>
      <c r="AP342">
        <v>2</v>
      </c>
      <c r="AQ342">
        <v>0</v>
      </c>
      <c r="AR342">
        <v>119</v>
      </c>
      <c r="AS342">
        <v>74</v>
      </c>
      <c r="AT342">
        <v>47</v>
      </c>
      <c r="AU342">
        <v>44</v>
      </c>
      <c r="AV342">
        <v>-1</v>
      </c>
      <c r="AW342">
        <v>70</v>
      </c>
      <c r="AX342">
        <v>3</v>
      </c>
      <c r="AY342">
        <v>2</v>
      </c>
      <c r="AZ342">
        <v>11</v>
      </c>
      <c r="BA342">
        <v>1</v>
      </c>
      <c r="BB342">
        <v>1</v>
      </c>
      <c r="BC342">
        <v>1</v>
      </c>
      <c r="BD342">
        <v>2</v>
      </c>
      <c r="BE342">
        <v>1</v>
      </c>
      <c r="BF342">
        <v>35</v>
      </c>
      <c r="BG342">
        <v>20</v>
      </c>
      <c r="BI342">
        <f t="shared" ref="BI342:BI405" si="30">B342</f>
        <v>356</v>
      </c>
      <c r="BJ342">
        <f t="shared" ref="BJ342:BJ405" si="31">C342</f>
        <v>1436</v>
      </c>
    </row>
    <row r="343" spans="2:62">
      <c r="B343">
        <v>357</v>
      </c>
      <c r="C343">
        <v>1437</v>
      </c>
      <c r="D343" t="s">
        <v>638</v>
      </c>
      <c r="E343" t="s">
        <v>639</v>
      </c>
      <c r="F343">
        <v>2</v>
      </c>
      <c r="G343">
        <v>423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37</v>
      </c>
      <c r="N343">
        <v>57</v>
      </c>
      <c r="O343">
        <v>42</v>
      </c>
      <c r="P343">
        <v>25</v>
      </c>
      <c r="Q343">
        <v>60</v>
      </c>
      <c r="R343">
        <v>24</v>
      </c>
      <c r="S343">
        <v>54</v>
      </c>
      <c r="T343">
        <v>80</v>
      </c>
      <c r="U343">
        <v>110</v>
      </c>
      <c r="V343">
        <v>17</v>
      </c>
      <c r="W343">
        <v>54</v>
      </c>
      <c r="X343">
        <v>30</v>
      </c>
      <c r="Y343">
        <v>72</v>
      </c>
      <c r="Z343">
        <f t="shared" si="27"/>
        <v>95</v>
      </c>
      <c r="AA343">
        <v>49</v>
      </c>
      <c r="AB343">
        <v>89</v>
      </c>
      <c r="AC343">
        <f t="shared" si="28"/>
        <v>111</v>
      </c>
      <c r="AD343">
        <v>10</v>
      </c>
      <c r="AE343">
        <v>49</v>
      </c>
      <c r="AF343">
        <f t="shared" si="29"/>
        <v>71</v>
      </c>
      <c r="AG343">
        <v>8</v>
      </c>
      <c r="AH343">
        <v>52</v>
      </c>
      <c r="AI343">
        <v>10</v>
      </c>
      <c r="AJ343">
        <v>1</v>
      </c>
      <c r="AK343">
        <v>7</v>
      </c>
      <c r="AL343">
        <v>3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122</v>
      </c>
      <c r="AS343">
        <v>106</v>
      </c>
      <c r="AT343">
        <v>40</v>
      </c>
      <c r="AU343">
        <v>-1</v>
      </c>
      <c r="AV343">
        <v>-1</v>
      </c>
      <c r="AW343">
        <v>30</v>
      </c>
      <c r="AX343">
        <v>1</v>
      </c>
      <c r="AY343">
        <v>2</v>
      </c>
      <c r="AZ343">
        <v>13</v>
      </c>
      <c r="BA343">
        <v>1</v>
      </c>
      <c r="BB343">
        <v>1</v>
      </c>
      <c r="BC343">
        <v>1</v>
      </c>
      <c r="BD343">
        <v>3</v>
      </c>
      <c r="BE343">
        <v>1</v>
      </c>
      <c r="BF343">
        <v>20</v>
      </c>
      <c r="BG343">
        <v>25</v>
      </c>
      <c r="BI343">
        <f t="shared" si="30"/>
        <v>357</v>
      </c>
      <c r="BJ343">
        <f t="shared" si="31"/>
        <v>1437</v>
      </c>
    </row>
    <row r="344" spans="2:62">
      <c r="B344">
        <v>358</v>
      </c>
      <c r="C344">
        <v>1438</v>
      </c>
      <c r="D344" t="s">
        <v>640</v>
      </c>
      <c r="E344" t="s">
        <v>641</v>
      </c>
      <c r="F344">
        <v>5</v>
      </c>
      <c r="G344">
        <v>448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56</v>
      </c>
      <c r="N344">
        <v>68</v>
      </c>
      <c r="O344">
        <v>63</v>
      </c>
      <c r="P344">
        <v>42</v>
      </c>
      <c r="Q344">
        <v>75</v>
      </c>
      <c r="R344">
        <v>0</v>
      </c>
      <c r="S344">
        <v>40</v>
      </c>
      <c r="T344">
        <v>22</v>
      </c>
      <c r="U344">
        <v>72</v>
      </c>
      <c r="V344">
        <v>46</v>
      </c>
      <c r="W344">
        <v>78</v>
      </c>
      <c r="X344">
        <v>0</v>
      </c>
      <c r="Y344">
        <v>0</v>
      </c>
      <c r="Z344">
        <f t="shared" si="27"/>
        <v>0</v>
      </c>
      <c r="AA344">
        <v>37</v>
      </c>
      <c r="AB344">
        <v>72</v>
      </c>
      <c r="AC344">
        <f t="shared" si="28"/>
        <v>91</v>
      </c>
      <c r="AD344">
        <v>12</v>
      </c>
      <c r="AE344">
        <v>46</v>
      </c>
      <c r="AF344">
        <f t="shared" si="29"/>
        <v>65</v>
      </c>
      <c r="AG344">
        <v>12</v>
      </c>
      <c r="AH344">
        <v>56</v>
      </c>
      <c r="AI344">
        <v>10</v>
      </c>
      <c r="AJ344">
        <v>3</v>
      </c>
      <c r="AK344">
        <v>7</v>
      </c>
      <c r="AL344">
        <v>4</v>
      </c>
      <c r="AM344">
        <v>2</v>
      </c>
      <c r="AN344">
        <v>2</v>
      </c>
      <c r="AO344">
        <v>2</v>
      </c>
      <c r="AP344">
        <v>2</v>
      </c>
      <c r="AQ344">
        <v>0</v>
      </c>
      <c r="AR344">
        <v>162</v>
      </c>
      <c r="AS344">
        <v>163</v>
      </c>
      <c r="AT344">
        <v>-1</v>
      </c>
      <c r="AU344">
        <v>-1</v>
      </c>
      <c r="AV344">
        <v>-1</v>
      </c>
      <c r="AW344">
        <v>70</v>
      </c>
      <c r="AX344">
        <v>4</v>
      </c>
      <c r="AY344">
        <v>6</v>
      </c>
      <c r="AZ344">
        <v>18</v>
      </c>
      <c r="BA344">
        <v>3</v>
      </c>
      <c r="BB344">
        <v>4</v>
      </c>
      <c r="BC344">
        <v>0</v>
      </c>
      <c r="BD344">
        <v>1</v>
      </c>
      <c r="BE344">
        <v>2</v>
      </c>
      <c r="BF344">
        <v>45</v>
      </c>
      <c r="BG344">
        <v>65</v>
      </c>
      <c r="BI344">
        <f t="shared" si="30"/>
        <v>358</v>
      </c>
      <c r="BJ344">
        <f t="shared" si="31"/>
        <v>1438</v>
      </c>
    </row>
    <row r="345" spans="2:62">
      <c r="B345">
        <v>359</v>
      </c>
      <c r="C345">
        <v>1439</v>
      </c>
      <c r="D345" t="s">
        <v>642</v>
      </c>
      <c r="E345" t="s">
        <v>643</v>
      </c>
      <c r="F345">
        <v>2</v>
      </c>
      <c r="G345">
        <v>452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32</v>
      </c>
      <c r="N345">
        <v>49</v>
      </c>
      <c r="O345">
        <v>37</v>
      </c>
      <c r="P345">
        <v>12</v>
      </c>
      <c r="Q345">
        <v>50</v>
      </c>
      <c r="R345">
        <v>29</v>
      </c>
      <c r="S345">
        <v>81</v>
      </c>
      <c r="T345">
        <v>16</v>
      </c>
      <c r="U345">
        <v>50</v>
      </c>
      <c r="V345">
        <v>14</v>
      </c>
      <c r="W345">
        <v>49</v>
      </c>
      <c r="X345">
        <v>32</v>
      </c>
      <c r="Y345">
        <v>70</v>
      </c>
      <c r="Z345">
        <f t="shared" si="27"/>
        <v>91</v>
      </c>
      <c r="AA345">
        <v>48</v>
      </c>
      <c r="AB345">
        <v>90</v>
      </c>
      <c r="AC345">
        <f t="shared" si="28"/>
        <v>113</v>
      </c>
      <c r="AD345">
        <v>9</v>
      </c>
      <c r="AE345">
        <v>42</v>
      </c>
      <c r="AF345">
        <f t="shared" si="29"/>
        <v>60</v>
      </c>
      <c r="AG345">
        <v>12</v>
      </c>
      <c r="AH345">
        <v>59</v>
      </c>
      <c r="AI345">
        <v>10</v>
      </c>
      <c r="AJ345">
        <v>1</v>
      </c>
      <c r="AK345">
        <v>5</v>
      </c>
      <c r="AL345">
        <v>3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27</v>
      </c>
      <c r="AS345">
        <v>28</v>
      </c>
      <c r="AT345">
        <v>40</v>
      </c>
      <c r="AU345">
        <v>-1</v>
      </c>
      <c r="AV345">
        <v>-1</v>
      </c>
      <c r="AW345">
        <v>24</v>
      </c>
      <c r="AX345">
        <v>1</v>
      </c>
      <c r="AY345">
        <v>2</v>
      </c>
      <c r="AZ345">
        <v>10</v>
      </c>
      <c r="BA345">
        <v>0</v>
      </c>
      <c r="BB345">
        <v>1</v>
      </c>
      <c r="BC345">
        <v>1</v>
      </c>
      <c r="BD345">
        <v>1</v>
      </c>
      <c r="BE345">
        <v>1</v>
      </c>
      <c r="BF345">
        <v>15</v>
      </c>
      <c r="BG345">
        <v>20</v>
      </c>
      <c r="BI345">
        <f t="shared" si="30"/>
        <v>359</v>
      </c>
      <c r="BJ345">
        <f t="shared" si="31"/>
        <v>1439</v>
      </c>
    </row>
    <row r="346" spans="2:62">
      <c r="B346">
        <v>360</v>
      </c>
      <c r="C346">
        <v>1440</v>
      </c>
      <c r="D346" t="s">
        <v>3413</v>
      </c>
      <c r="E346" t="s">
        <v>3412</v>
      </c>
      <c r="F346">
        <v>8</v>
      </c>
      <c r="G346">
        <v>440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92</v>
      </c>
      <c r="N346">
        <v>103</v>
      </c>
      <c r="O346">
        <v>101</v>
      </c>
      <c r="P346">
        <v>90</v>
      </c>
      <c r="Q346">
        <v>115</v>
      </c>
      <c r="R346">
        <v>0</v>
      </c>
      <c r="S346">
        <v>0</v>
      </c>
      <c r="T346">
        <v>82</v>
      </c>
      <c r="U346">
        <v>120</v>
      </c>
      <c r="V346">
        <v>89</v>
      </c>
      <c r="W346">
        <v>107</v>
      </c>
      <c r="X346">
        <v>0</v>
      </c>
      <c r="Y346">
        <v>0</v>
      </c>
      <c r="Z346">
        <f t="shared" si="27"/>
        <v>0</v>
      </c>
      <c r="AA346">
        <v>36</v>
      </c>
      <c r="AB346">
        <v>70</v>
      </c>
      <c r="AC346">
        <f t="shared" si="28"/>
        <v>89</v>
      </c>
      <c r="AD346">
        <v>30</v>
      </c>
      <c r="AE346">
        <v>70</v>
      </c>
      <c r="AF346">
        <f t="shared" si="29"/>
        <v>92</v>
      </c>
      <c r="AG346">
        <v>40</v>
      </c>
      <c r="AH346">
        <v>99</v>
      </c>
      <c r="AI346">
        <v>10</v>
      </c>
      <c r="AJ346">
        <v>3</v>
      </c>
      <c r="AK346">
        <v>8</v>
      </c>
      <c r="AL346">
        <v>4</v>
      </c>
      <c r="AM346">
        <v>4</v>
      </c>
      <c r="AN346">
        <v>4</v>
      </c>
      <c r="AO346">
        <v>4</v>
      </c>
      <c r="AP346">
        <v>4</v>
      </c>
      <c r="AQ346">
        <v>0</v>
      </c>
      <c r="AR346">
        <v>161</v>
      </c>
      <c r="AS346">
        <v>172</v>
      </c>
      <c r="AT346">
        <v>173</v>
      </c>
      <c r="AU346">
        <v>171</v>
      </c>
      <c r="AV346">
        <v>-1</v>
      </c>
      <c r="AW346">
        <v>500</v>
      </c>
      <c r="AX346">
        <v>32</v>
      </c>
      <c r="AY346">
        <v>45</v>
      </c>
      <c r="AZ346">
        <v>100</v>
      </c>
      <c r="BA346">
        <v>40</v>
      </c>
      <c r="BB346">
        <v>6</v>
      </c>
      <c r="BC346">
        <v>0</v>
      </c>
      <c r="BD346">
        <v>1</v>
      </c>
      <c r="BE346">
        <v>2</v>
      </c>
      <c r="BF346">
        <v>45</v>
      </c>
      <c r="BG346">
        <v>65</v>
      </c>
      <c r="BI346">
        <f t="shared" si="30"/>
        <v>360</v>
      </c>
      <c r="BJ346">
        <f t="shared" si="31"/>
        <v>1440</v>
      </c>
    </row>
    <row r="347" spans="2:62">
      <c r="B347">
        <v>361</v>
      </c>
      <c r="C347">
        <v>1441</v>
      </c>
      <c r="D347" t="s">
        <v>3414</v>
      </c>
      <c r="E347" t="s">
        <v>3410</v>
      </c>
      <c r="F347">
        <v>5</v>
      </c>
      <c r="G347">
        <v>449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56</v>
      </c>
      <c r="N347">
        <v>68</v>
      </c>
      <c r="O347">
        <v>63</v>
      </c>
      <c r="P347">
        <v>41</v>
      </c>
      <c r="Q347">
        <v>77</v>
      </c>
      <c r="R347">
        <v>0</v>
      </c>
      <c r="S347">
        <v>44</v>
      </c>
      <c r="T347">
        <v>21</v>
      </c>
      <c r="U347">
        <v>73</v>
      </c>
      <c r="V347">
        <v>45</v>
      </c>
      <c r="W347">
        <v>77</v>
      </c>
      <c r="X347">
        <v>0</v>
      </c>
      <c r="Y347">
        <v>0</v>
      </c>
      <c r="Z347">
        <f t="shared" si="27"/>
        <v>0</v>
      </c>
      <c r="AA347">
        <v>36</v>
      </c>
      <c r="AB347">
        <v>71</v>
      </c>
      <c r="AC347">
        <f t="shared" si="28"/>
        <v>90</v>
      </c>
      <c r="AD347">
        <v>11</v>
      </c>
      <c r="AE347">
        <v>47</v>
      </c>
      <c r="AF347">
        <f t="shared" si="29"/>
        <v>67</v>
      </c>
      <c r="AG347">
        <v>11</v>
      </c>
      <c r="AH347">
        <v>57</v>
      </c>
      <c r="AI347">
        <v>10</v>
      </c>
      <c r="AJ347">
        <v>3</v>
      </c>
      <c r="AK347">
        <v>7</v>
      </c>
      <c r="AL347">
        <v>4</v>
      </c>
      <c r="AM347">
        <v>2</v>
      </c>
      <c r="AN347">
        <v>2</v>
      </c>
      <c r="AO347">
        <v>2</v>
      </c>
      <c r="AP347">
        <v>2</v>
      </c>
      <c r="AQ347">
        <v>0</v>
      </c>
      <c r="AR347">
        <v>162</v>
      </c>
      <c r="AS347">
        <v>164</v>
      </c>
      <c r="AT347">
        <v>-1</v>
      </c>
      <c r="AU347">
        <v>-1</v>
      </c>
      <c r="AV347">
        <v>-1</v>
      </c>
      <c r="AW347">
        <v>70</v>
      </c>
      <c r="AX347">
        <v>4</v>
      </c>
      <c r="AY347">
        <v>6</v>
      </c>
      <c r="AZ347">
        <v>18</v>
      </c>
      <c r="BA347">
        <v>3</v>
      </c>
      <c r="BB347">
        <v>4</v>
      </c>
      <c r="BC347">
        <v>0</v>
      </c>
      <c r="BD347">
        <v>1</v>
      </c>
      <c r="BE347">
        <v>1</v>
      </c>
      <c r="BF347">
        <v>15</v>
      </c>
      <c r="BG347">
        <v>20</v>
      </c>
      <c r="BI347">
        <f t="shared" si="30"/>
        <v>361</v>
      </c>
      <c r="BJ347">
        <f t="shared" si="31"/>
        <v>1441</v>
      </c>
    </row>
    <row r="348" spans="2:62">
      <c r="B348">
        <v>362</v>
      </c>
      <c r="C348">
        <v>1442</v>
      </c>
      <c r="D348" t="s">
        <v>3415</v>
      </c>
      <c r="E348" t="s">
        <v>3408</v>
      </c>
      <c r="F348">
        <v>2</v>
      </c>
      <c r="G348">
        <v>456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32</v>
      </c>
      <c r="N348">
        <v>49</v>
      </c>
      <c r="O348">
        <v>37</v>
      </c>
      <c r="P348">
        <v>13</v>
      </c>
      <c r="Q348">
        <v>50</v>
      </c>
      <c r="R348">
        <v>28</v>
      </c>
      <c r="S348">
        <v>78</v>
      </c>
      <c r="T348">
        <v>16</v>
      </c>
      <c r="U348">
        <v>48</v>
      </c>
      <c r="V348">
        <v>14</v>
      </c>
      <c r="W348">
        <v>49</v>
      </c>
      <c r="X348">
        <v>27</v>
      </c>
      <c r="Y348">
        <v>67</v>
      </c>
      <c r="Z348">
        <f t="shared" si="27"/>
        <v>89</v>
      </c>
      <c r="AA348">
        <v>46</v>
      </c>
      <c r="AB348">
        <v>87</v>
      </c>
      <c r="AC348">
        <f t="shared" si="28"/>
        <v>110</v>
      </c>
      <c r="AD348">
        <v>9</v>
      </c>
      <c r="AE348">
        <v>40</v>
      </c>
      <c r="AF348">
        <f t="shared" si="29"/>
        <v>57</v>
      </c>
      <c r="AG348">
        <v>14</v>
      </c>
      <c r="AH348">
        <v>64</v>
      </c>
      <c r="AI348">
        <v>10</v>
      </c>
      <c r="AJ348">
        <v>1</v>
      </c>
      <c r="AK348">
        <v>6</v>
      </c>
      <c r="AL348">
        <v>3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63</v>
      </c>
      <c r="AS348">
        <v>15</v>
      </c>
      <c r="AT348">
        <v>-1</v>
      </c>
      <c r="AU348">
        <v>-1</v>
      </c>
      <c r="AV348">
        <v>-1</v>
      </c>
      <c r="AW348">
        <v>24</v>
      </c>
      <c r="AX348">
        <v>1</v>
      </c>
      <c r="AY348">
        <v>2</v>
      </c>
      <c r="AZ348">
        <v>10</v>
      </c>
      <c r="BA348">
        <v>0</v>
      </c>
      <c r="BB348">
        <v>1</v>
      </c>
      <c r="BC348">
        <v>1</v>
      </c>
      <c r="BD348">
        <v>0</v>
      </c>
      <c r="BE348">
        <v>0</v>
      </c>
      <c r="BF348">
        <v>15</v>
      </c>
      <c r="BG348">
        <v>15</v>
      </c>
      <c r="BI348">
        <f t="shared" si="30"/>
        <v>362</v>
      </c>
      <c r="BJ348">
        <f t="shared" si="31"/>
        <v>1442</v>
      </c>
    </row>
    <row r="349" spans="2:62">
      <c r="B349">
        <v>363</v>
      </c>
      <c r="C349">
        <v>1443</v>
      </c>
      <c r="D349" t="s">
        <v>3416</v>
      </c>
      <c r="E349" t="s">
        <v>3405</v>
      </c>
      <c r="F349">
        <v>2</v>
      </c>
      <c r="G349">
        <v>473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23</v>
      </c>
      <c r="N349">
        <v>38</v>
      </c>
      <c r="O349">
        <v>27</v>
      </c>
      <c r="P349">
        <v>7</v>
      </c>
      <c r="Q349">
        <v>38</v>
      </c>
      <c r="R349">
        <v>14</v>
      </c>
      <c r="S349">
        <v>68</v>
      </c>
      <c r="T349">
        <v>10</v>
      </c>
      <c r="U349">
        <v>56</v>
      </c>
      <c r="V349">
        <v>11</v>
      </c>
      <c r="W349">
        <v>38</v>
      </c>
      <c r="X349">
        <v>22</v>
      </c>
      <c r="Y349">
        <v>72</v>
      </c>
      <c r="Z349">
        <f t="shared" si="27"/>
        <v>100</v>
      </c>
      <c r="AA349">
        <v>55</v>
      </c>
      <c r="AB349">
        <v>90</v>
      </c>
      <c r="AC349">
        <f t="shared" si="28"/>
        <v>109</v>
      </c>
      <c r="AD349">
        <v>8</v>
      </c>
      <c r="AE349">
        <v>45</v>
      </c>
      <c r="AF349">
        <f t="shared" si="29"/>
        <v>65</v>
      </c>
      <c r="AG349">
        <v>30</v>
      </c>
      <c r="AH349">
        <v>89</v>
      </c>
      <c r="AI349">
        <v>10</v>
      </c>
      <c r="AJ349">
        <v>1</v>
      </c>
      <c r="AK349">
        <v>5</v>
      </c>
      <c r="AL349">
        <v>3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1</v>
      </c>
      <c r="AS349">
        <v>174</v>
      </c>
      <c r="AT349">
        <v>39</v>
      </c>
      <c r="AU349">
        <v>-1</v>
      </c>
      <c r="AV349">
        <v>-1</v>
      </c>
      <c r="AW349">
        <v>18</v>
      </c>
      <c r="AX349">
        <v>1</v>
      </c>
      <c r="AY349">
        <v>1</v>
      </c>
      <c r="AZ349">
        <v>4</v>
      </c>
      <c r="BA349">
        <v>0</v>
      </c>
      <c r="BB349">
        <v>1</v>
      </c>
      <c r="BC349">
        <v>1</v>
      </c>
      <c r="BD349">
        <v>0</v>
      </c>
      <c r="BE349">
        <v>0</v>
      </c>
      <c r="BF349">
        <v>10</v>
      </c>
      <c r="BG349">
        <v>20</v>
      </c>
      <c r="BI349">
        <f t="shared" si="30"/>
        <v>363</v>
      </c>
      <c r="BJ349">
        <f t="shared" si="31"/>
        <v>1443</v>
      </c>
    </row>
    <row r="350" spans="2:62">
      <c r="B350">
        <v>398</v>
      </c>
      <c r="C350">
        <v>1498</v>
      </c>
      <c r="D350" t="s">
        <v>644</v>
      </c>
      <c r="E350" t="s">
        <v>366</v>
      </c>
      <c r="F350">
        <v>13</v>
      </c>
      <c r="G350">
        <v>126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15</v>
      </c>
      <c r="N350">
        <v>19</v>
      </c>
      <c r="O350">
        <v>19</v>
      </c>
      <c r="P350">
        <v>3</v>
      </c>
      <c r="Q350">
        <v>11</v>
      </c>
      <c r="R350">
        <v>30</v>
      </c>
      <c r="S350">
        <v>69</v>
      </c>
      <c r="T350">
        <v>0</v>
      </c>
      <c r="U350">
        <v>0</v>
      </c>
      <c r="V350">
        <v>5</v>
      </c>
      <c r="W350">
        <v>18</v>
      </c>
      <c r="X350">
        <v>0</v>
      </c>
      <c r="Y350">
        <v>0</v>
      </c>
      <c r="Z350">
        <f t="shared" si="27"/>
        <v>0</v>
      </c>
      <c r="AA350">
        <v>16</v>
      </c>
      <c r="AB350">
        <v>49</v>
      </c>
      <c r="AC350">
        <f t="shared" si="28"/>
        <v>67</v>
      </c>
      <c r="AD350">
        <v>10</v>
      </c>
      <c r="AE350">
        <v>29</v>
      </c>
      <c r="AF350">
        <f t="shared" si="29"/>
        <v>39</v>
      </c>
      <c r="AG350">
        <v>10</v>
      </c>
      <c r="AH350">
        <v>49</v>
      </c>
      <c r="AI350">
        <v>5</v>
      </c>
      <c r="AJ350">
        <v>1</v>
      </c>
      <c r="AK350">
        <v>4</v>
      </c>
      <c r="AL350">
        <v>2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-1</v>
      </c>
      <c r="AS350">
        <v>-1</v>
      </c>
      <c r="AT350">
        <v>-1</v>
      </c>
      <c r="AU350">
        <v>-1</v>
      </c>
      <c r="AV350">
        <v>-1</v>
      </c>
      <c r="AW350">
        <v>22</v>
      </c>
      <c r="AX350">
        <v>1</v>
      </c>
      <c r="AY350">
        <v>2</v>
      </c>
      <c r="AZ350">
        <v>2</v>
      </c>
      <c r="BA350">
        <v>1</v>
      </c>
      <c r="BB350">
        <v>0</v>
      </c>
      <c r="BC350">
        <v>2</v>
      </c>
      <c r="BD350">
        <v>0</v>
      </c>
      <c r="BE350">
        <v>0</v>
      </c>
      <c r="BF350">
        <v>10</v>
      </c>
      <c r="BG350">
        <v>20</v>
      </c>
      <c r="BI350">
        <f t="shared" si="30"/>
        <v>398</v>
      </c>
      <c r="BJ350">
        <f t="shared" si="31"/>
        <v>1498</v>
      </c>
    </row>
    <row r="351" spans="2:62">
      <c r="B351">
        <v>399</v>
      </c>
      <c r="C351">
        <v>1499</v>
      </c>
      <c r="D351" t="s">
        <v>645</v>
      </c>
      <c r="E351" t="s">
        <v>368</v>
      </c>
      <c r="F351">
        <v>14</v>
      </c>
      <c r="G351">
        <v>127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18</v>
      </c>
      <c r="N351">
        <v>24</v>
      </c>
      <c r="O351">
        <v>22</v>
      </c>
      <c r="P351">
        <v>3</v>
      </c>
      <c r="Q351">
        <v>12</v>
      </c>
      <c r="R351">
        <v>36</v>
      </c>
      <c r="S351">
        <v>84</v>
      </c>
      <c r="T351">
        <v>0</v>
      </c>
      <c r="U351">
        <v>0</v>
      </c>
      <c r="V351">
        <v>5</v>
      </c>
      <c r="W351">
        <v>19</v>
      </c>
      <c r="X351">
        <v>0</v>
      </c>
      <c r="Y351">
        <v>0</v>
      </c>
      <c r="Z351">
        <f t="shared" si="27"/>
        <v>0</v>
      </c>
      <c r="AA351">
        <v>15</v>
      </c>
      <c r="AB351">
        <v>49</v>
      </c>
      <c r="AC351">
        <f t="shared" si="28"/>
        <v>68</v>
      </c>
      <c r="AD351">
        <v>15</v>
      </c>
      <c r="AE351">
        <v>39</v>
      </c>
      <c r="AF351">
        <f t="shared" si="29"/>
        <v>52</v>
      </c>
      <c r="AG351">
        <v>50</v>
      </c>
      <c r="AH351">
        <v>79</v>
      </c>
      <c r="AI351">
        <v>5</v>
      </c>
      <c r="AJ351">
        <v>1</v>
      </c>
      <c r="AK351">
        <v>5</v>
      </c>
      <c r="AL351">
        <v>2</v>
      </c>
      <c r="AM351">
        <v>1</v>
      </c>
      <c r="AN351">
        <v>1</v>
      </c>
      <c r="AO351">
        <v>0</v>
      </c>
      <c r="AP351">
        <v>0</v>
      </c>
      <c r="AQ351">
        <v>0</v>
      </c>
      <c r="AR351">
        <v>-1</v>
      </c>
      <c r="AS351">
        <v>-1</v>
      </c>
      <c r="AT351">
        <v>-1</v>
      </c>
      <c r="AU351">
        <v>-1</v>
      </c>
      <c r="AV351">
        <v>-1</v>
      </c>
      <c r="AW351">
        <v>22</v>
      </c>
      <c r="AX351">
        <v>1</v>
      </c>
      <c r="AY351">
        <v>2</v>
      </c>
      <c r="AZ351">
        <v>2</v>
      </c>
      <c r="BA351">
        <v>2</v>
      </c>
      <c r="BB351">
        <v>0</v>
      </c>
      <c r="BC351">
        <v>2</v>
      </c>
      <c r="BD351">
        <v>1</v>
      </c>
      <c r="BE351">
        <v>0</v>
      </c>
      <c r="BF351">
        <v>10</v>
      </c>
      <c r="BG351">
        <v>25</v>
      </c>
      <c r="BI351">
        <f t="shared" si="30"/>
        <v>399</v>
      </c>
      <c r="BJ351">
        <f t="shared" si="31"/>
        <v>1499</v>
      </c>
    </row>
    <row r="352" spans="2:62">
      <c r="B352">
        <v>400</v>
      </c>
      <c r="C352">
        <v>1500</v>
      </c>
      <c r="D352" t="s">
        <v>646</v>
      </c>
      <c r="E352" t="s">
        <v>370</v>
      </c>
      <c r="F352">
        <v>14</v>
      </c>
      <c r="G352">
        <v>128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19</v>
      </c>
      <c r="N352">
        <v>25</v>
      </c>
      <c r="O352">
        <v>23</v>
      </c>
      <c r="P352">
        <v>4</v>
      </c>
      <c r="Q352">
        <v>14</v>
      </c>
      <c r="R352">
        <v>36</v>
      </c>
      <c r="S352">
        <v>84</v>
      </c>
      <c r="T352">
        <v>0</v>
      </c>
      <c r="U352">
        <v>0</v>
      </c>
      <c r="V352">
        <v>5</v>
      </c>
      <c r="W352">
        <v>19</v>
      </c>
      <c r="X352">
        <v>0</v>
      </c>
      <c r="Y352">
        <v>0</v>
      </c>
      <c r="Z352">
        <f t="shared" si="27"/>
        <v>0</v>
      </c>
      <c r="AA352">
        <v>15</v>
      </c>
      <c r="AB352">
        <v>49</v>
      </c>
      <c r="AC352">
        <f t="shared" si="28"/>
        <v>68</v>
      </c>
      <c r="AD352">
        <v>16</v>
      </c>
      <c r="AE352">
        <v>39</v>
      </c>
      <c r="AF352">
        <f t="shared" si="29"/>
        <v>52</v>
      </c>
      <c r="AG352">
        <v>25</v>
      </c>
      <c r="AH352">
        <v>69</v>
      </c>
      <c r="AI352">
        <v>5</v>
      </c>
      <c r="AJ352">
        <v>1</v>
      </c>
      <c r="AK352">
        <v>6</v>
      </c>
      <c r="AL352">
        <v>2</v>
      </c>
      <c r="AM352">
        <v>1</v>
      </c>
      <c r="AN352">
        <v>1</v>
      </c>
      <c r="AO352">
        <v>0</v>
      </c>
      <c r="AP352">
        <v>0</v>
      </c>
      <c r="AQ352">
        <v>0</v>
      </c>
      <c r="AR352">
        <v>-1</v>
      </c>
      <c r="AS352">
        <v>-1</v>
      </c>
      <c r="AT352">
        <v>-1</v>
      </c>
      <c r="AU352">
        <v>-1</v>
      </c>
      <c r="AV352">
        <v>-1</v>
      </c>
      <c r="AW352">
        <v>22</v>
      </c>
      <c r="AX352">
        <v>1</v>
      </c>
      <c r="AY352">
        <v>2</v>
      </c>
      <c r="AZ352">
        <v>2</v>
      </c>
      <c r="BA352">
        <v>2</v>
      </c>
      <c r="BB352">
        <v>0</v>
      </c>
      <c r="BC352">
        <v>2</v>
      </c>
      <c r="BD352">
        <v>1</v>
      </c>
      <c r="BE352">
        <v>0</v>
      </c>
      <c r="BF352">
        <v>10</v>
      </c>
      <c r="BG352">
        <v>25</v>
      </c>
      <c r="BI352">
        <f t="shared" si="30"/>
        <v>400</v>
      </c>
      <c r="BJ352">
        <f t="shared" si="31"/>
        <v>1500</v>
      </c>
    </row>
    <row r="353" spans="2:62">
      <c r="B353">
        <v>401</v>
      </c>
      <c r="C353">
        <v>1501</v>
      </c>
      <c r="D353" t="s">
        <v>647</v>
      </c>
      <c r="E353" t="s">
        <v>463</v>
      </c>
      <c r="F353">
        <v>14</v>
      </c>
      <c r="G353">
        <v>191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18</v>
      </c>
      <c r="N353">
        <v>24</v>
      </c>
      <c r="O353">
        <v>22</v>
      </c>
      <c r="P353">
        <v>3</v>
      </c>
      <c r="Q353">
        <v>12</v>
      </c>
      <c r="R353">
        <v>42</v>
      </c>
      <c r="S353">
        <v>89</v>
      </c>
      <c r="T353">
        <v>0</v>
      </c>
      <c r="U353">
        <v>0</v>
      </c>
      <c r="V353">
        <v>5</v>
      </c>
      <c r="W353">
        <v>19</v>
      </c>
      <c r="X353">
        <v>0</v>
      </c>
      <c r="Y353">
        <v>0</v>
      </c>
      <c r="Z353">
        <f t="shared" si="27"/>
        <v>0</v>
      </c>
      <c r="AA353">
        <v>13</v>
      </c>
      <c r="AB353">
        <v>49</v>
      </c>
      <c r="AC353">
        <f t="shared" si="28"/>
        <v>69</v>
      </c>
      <c r="AD353">
        <v>15</v>
      </c>
      <c r="AE353">
        <v>39</v>
      </c>
      <c r="AF353">
        <f t="shared" si="29"/>
        <v>52</v>
      </c>
      <c r="AG353">
        <v>13</v>
      </c>
      <c r="AH353">
        <v>59</v>
      </c>
      <c r="AI353">
        <v>5</v>
      </c>
      <c r="AJ353">
        <v>1</v>
      </c>
      <c r="AK353">
        <v>5</v>
      </c>
      <c r="AL353">
        <v>2</v>
      </c>
      <c r="AM353">
        <v>1</v>
      </c>
      <c r="AN353">
        <v>1</v>
      </c>
      <c r="AO353">
        <v>0</v>
      </c>
      <c r="AP353">
        <v>0</v>
      </c>
      <c r="AQ353">
        <v>0</v>
      </c>
      <c r="AR353">
        <v>-1</v>
      </c>
      <c r="AS353">
        <v>-1</v>
      </c>
      <c r="AT353">
        <v>-1</v>
      </c>
      <c r="AU353">
        <v>-1</v>
      </c>
      <c r="AV353">
        <v>-1</v>
      </c>
      <c r="AW353">
        <v>22</v>
      </c>
      <c r="AX353">
        <v>1</v>
      </c>
      <c r="AY353">
        <v>2</v>
      </c>
      <c r="AZ353">
        <v>2</v>
      </c>
      <c r="BA353">
        <v>2</v>
      </c>
      <c r="BB353">
        <v>0</v>
      </c>
      <c r="BC353">
        <v>2</v>
      </c>
      <c r="BD353">
        <v>1</v>
      </c>
      <c r="BE353">
        <v>0</v>
      </c>
      <c r="BF353">
        <v>10</v>
      </c>
      <c r="BG353">
        <v>25</v>
      </c>
      <c r="BI353">
        <f t="shared" si="30"/>
        <v>401</v>
      </c>
      <c r="BJ353">
        <f t="shared" si="31"/>
        <v>1501</v>
      </c>
    </row>
    <row r="354" spans="2:62">
      <c r="B354">
        <v>402</v>
      </c>
      <c r="C354">
        <v>1502</v>
      </c>
      <c r="D354" t="s">
        <v>648</v>
      </c>
      <c r="E354" t="s">
        <v>418</v>
      </c>
      <c r="F354">
        <v>13</v>
      </c>
      <c r="G354">
        <v>163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7</v>
      </c>
      <c r="N354">
        <v>13</v>
      </c>
      <c r="O354">
        <v>11</v>
      </c>
      <c r="P354">
        <v>1</v>
      </c>
      <c r="Q354">
        <v>5</v>
      </c>
      <c r="R354">
        <v>0</v>
      </c>
      <c r="S354">
        <v>19</v>
      </c>
      <c r="T354">
        <v>0</v>
      </c>
      <c r="U354">
        <v>0</v>
      </c>
      <c r="V354">
        <v>2</v>
      </c>
      <c r="W354">
        <v>11</v>
      </c>
      <c r="X354">
        <v>0</v>
      </c>
      <c r="Y354">
        <v>0</v>
      </c>
      <c r="Z354">
        <f t="shared" si="27"/>
        <v>0</v>
      </c>
      <c r="AA354">
        <v>9</v>
      </c>
      <c r="AB354">
        <v>29</v>
      </c>
      <c r="AC354">
        <f t="shared" si="28"/>
        <v>40</v>
      </c>
      <c r="AD354">
        <v>1</v>
      </c>
      <c r="AE354">
        <v>19</v>
      </c>
      <c r="AF354">
        <f t="shared" si="29"/>
        <v>29</v>
      </c>
      <c r="AG354">
        <v>7</v>
      </c>
      <c r="AH354">
        <v>77</v>
      </c>
      <c r="AI354">
        <v>5</v>
      </c>
      <c r="AJ354">
        <v>1</v>
      </c>
      <c r="AK354">
        <v>6</v>
      </c>
      <c r="AL354">
        <v>1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-1</v>
      </c>
      <c r="AS354">
        <v>-1</v>
      </c>
      <c r="AT354">
        <v>-1</v>
      </c>
      <c r="AU354">
        <v>-1</v>
      </c>
      <c r="AV354">
        <v>-1</v>
      </c>
      <c r="AW354">
        <v>17</v>
      </c>
      <c r="AX354">
        <v>1</v>
      </c>
      <c r="AY354">
        <v>0</v>
      </c>
      <c r="AZ354">
        <v>1</v>
      </c>
      <c r="BA354">
        <v>0</v>
      </c>
      <c r="BB354">
        <v>0</v>
      </c>
      <c r="BC354">
        <v>1</v>
      </c>
      <c r="BD354">
        <v>0</v>
      </c>
      <c r="BE354">
        <v>1</v>
      </c>
      <c r="BF354">
        <v>10</v>
      </c>
      <c r="BG354">
        <v>10</v>
      </c>
      <c r="BI354">
        <f t="shared" si="30"/>
        <v>402</v>
      </c>
      <c r="BJ354">
        <f t="shared" si="31"/>
        <v>1502</v>
      </c>
    </row>
    <row r="355" spans="2:62">
      <c r="B355">
        <v>403</v>
      </c>
      <c r="C355">
        <v>1503</v>
      </c>
      <c r="D355" t="s">
        <v>649</v>
      </c>
      <c r="E355" t="s">
        <v>410</v>
      </c>
      <c r="F355">
        <v>14</v>
      </c>
      <c r="G355">
        <v>155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24</v>
      </c>
      <c r="N355">
        <v>39</v>
      </c>
      <c r="O355">
        <v>28</v>
      </c>
      <c r="P355">
        <v>6</v>
      </c>
      <c r="Q355">
        <v>19</v>
      </c>
      <c r="R355">
        <v>40</v>
      </c>
      <c r="S355">
        <v>80</v>
      </c>
      <c r="T355">
        <v>0</v>
      </c>
      <c r="U355">
        <v>0</v>
      </c>
      <c r="V355">
        <v>7</v>
      </c>
      <c r="W355">
        <v>24</v>
      </c>
      <c r="X355">
        <v>0</v>
      </c>
      <c r="Y355">
        <v>0</v>
      </c>
      <c r="Z355">
        <f t="shared" si="27"/>
        <v>0</v>
      </c>
      <c r="AA355">
        <v>12</v>
      </c>
      <c r="AB355">
        <v>44</v>
      </c>
      <c r="AC355">
        <f t="shared" si="28"/>
        <v>62</v>
      </c>
      <c r="AD355">
        <v>15</v>
      </c>
      <c r="AE355">
        <v>45</v>
      </c>
      <c r="AF355">
        <f t="shared" si="29"/>
        <v>61</v>
      </c>
      <c r="AG355">
        <v>20</v>
      </c>
      <c r="AH355">
        <v>59</v>
      </c>
      <c r="AI355">
        <v>5</v>
      </c>
      <c r="AJ355">
        <v>1</v>
      </c>
      <c r="AK355">
        <v>7</v>
      </c>
      <c r="AL355">
        <v>2</v>
      </c>
      <c r="AM355">
        <v>3</v>
      </c>
      <c r="AN355">
        <v>3</v>
      </c>
      <c r="AO355">
        <v>0</v>
      </c>
      <c r="AP355">
        <v>0</v>
      </c>
      <c r="AQ355">
        <v>0</v>
      </c>
      <c r="AR355">
        <v>62</v>
      </c>
      <c r="AS355">
        <v>-1</v>
      </c>
      <c r="AT355">
        <v>-1</v>
      </c>
      <c r="AU355">
        <v>-1</v>
      </c>
      <c r="AV355">
        <v>-1</v>
      </c>
      <c r="AW355">
        <v>200</v>
      </c>
      <c r="AX355">
        <v>1</v>
      </c>
      <c r="AY355">
        <v>2</v>
      </c>
      <c r="AZ355">
        <v>4</v>
      </c>
      <c r="BA355">
        <v>3</v>
      </c>
      <c r="BB355">
        <v>0</v>
      </c>
      <c r="BC355">
        <v>2</v>
      </c>
      <c r="BD355">
        <v>1</v>
      </c>
      <c r="BE355">
        <v>1</v>
      </c>
      <c r="BF355">
        <v>25</v>
      </c>
      <c r="BG355">
        <v>30</v>
      </c>
      <c r="BI355">
        <f t="shared" si="30"/>
        <v>403</v>
      </c>
      <c r="BJ355">
        <f t="shared" si="31"/>
        <v>1503</v>
      </c>
    </row>
    <row r="356" spans="2:62">
      <c r="B356">
        <v>404</v>
      </c>
      <c r="C356">
        <v>201</v>
      </c>
      <c r="D356" t="s">
        <v>650</v>
      </c>
      <c r="E356" t="s">
        <v>651</v>
      </c>
      <c r="F356">
        <v>11</v>
      </c>
      <c r="G356">
        <v>0</v>
      </c>
      <c r="H356">
        <v>406</v>
      </c>
      <c r="I356">
        <v>50</v>
      </c>
      <c r="J356">
        <v>750</v>
      </c>
      <c r="K356">
        <v>1000</v>
      </c>
      <c r="L356">
        <v>1</v>
      </c>
      <c r="M356">
        <v>48</v>
      </c>
      <c r="N356">
        <v>79</v>
      </c>
      <c r="O356">
        <v>54</v>
      </c>
      <c r="P356">
        <v>0</v>
      </c>
      <c r="Q356">
        <v>27</v>
      </c>
      <c r="R356">
        <v>0</v>
      </c>
      <c r="S356">
        <v>0</v>
      </c>
      <c r="T356">
        <v>28</v>
      </c>
      <c r="U356">
        <v>72</v>
      </c>
      <c r="V356">
        <v>26</v>
      </c>
      <c r="W356">
        <v>52</v>
      </c>
      <c r="X356">
        <v>0</v>
      </c>
      <c r="Y356">
        <v>0</v>
      </c>
      <c r="Z356">
        <f t="shared" si="27"/>
        <v>0</v>
      </c>
      <c r="AA356">
        <v>31</v>
      </c>
      <c r="AB356">
        <v>59</v>
      </c>
      <c r="AC356">
        <f t="shared" si="28"/>
        <v>74</v>
      </c>
      <c r="AD356">
        <v>40</v>
      </c>
      <c r="AE356">
        <v>72</v>
      </c>
      <c r="AF356">
        <f t="shared" si="29"/>
        <v>90</v>
      </c>
      <c r="AG356">
        <v>10</v>
      </c>
      <c r="AH356">
        <v>49</v>
      </c>
      <c r="AI356">
        <v>10</v>
      </c>
      <c r="AJ356">
        <v>1</v>
      </c>
      <c r="AK356">
        <v>6</v>
      </c>
      <c r="AL356">
        <v>4</v>
      </c>
      <c r="AM356">
        <v>18</v>
      </c>
      <c r="AN356">
        <v>24</v>
      </c>
      <c r="AO356">
        <v>3</v>
      </c>
      <c r="AP356">
        <v>6</v>
      </c>
      <c r="AQ356">
        <v>0</v>
      </c>
      <c r="AR356">
        <v>40</v>
      </c>
      <c r="AS356">
        <v>51</v>
      </c>
      <c r="AT356">
        <v>-1</v>
      </c>
      <c r="AU356">
        <v>-1</v>
      </c>
      <c r="AV356">
        <v>-1</v>
      </c>
      <c r="AW356">
        <v>210</v>
      </c>
      <c r="AX356">
        <v>7</v>
      </c>
      <c r="AY356">
        <v>9</v>
      </c>
      <c r="AZ356">
        <v>26</v>
      </c>
      <c r="BA356">
        <v>5</v>
      </c>
      <c r="BB356">
        <v>0</v>
      </c>
      <c r="BC356">
        <v>0</v>
      </c>
      <c r="BD356">
        <v>3</v>
      </c>
      <c r="BE356">
        <v>3</v>
      </c>
      <c r="BF356">
        <v>50</v>
      </c>
      <c r="BG356">
        <v>45</v>
      </c>
      <c r="BI356">
        <f t="shared" si="30"/>
        <v>404</v>
      </c>
      <c r="BJ356">
        <f t="shared" si="31"/>
        <v>201</v>
      </c>
    </row>
    <row r="357" spans="2:62">
      <c r="B357">
        <v>405</v>
      </c>
      <c r="C357">
        <v>205</v>
      </c>
      <c r="D357" t="s">
        <v>652</v>
      </c>
      <c r="E357" t="s">
        <v>591</v>
      </c>
      <c r="F357">
        <v>2</v>
      </c>
      <c r="G357">
        <v>0</v>
      </c>
      <c r="H357">
        <v>323</v>
      </c>
      <c r="I357">
        <v>30</v>
      </c>
      <c r="J357">
        <v>110</v>
      </c>
      <c r="K357">
        <v>120</v>
      </c>
      <c r="L357">
        <v>0</v>
      </c>
      <c r="M357">
        <v>16</v>
      </c>
      <c r="N357">
        <v>32</v>
      </c>
      <c r="O357">
        <v>20</v>
      </c>
      <c r="P357">
        <v>10</v>
      </c>
      <c r="Q357">
        <v>29</v>
      </c>
      <c r="R357">
        <v>24</v>
      </c>
      <c r="S357">
        <v>69</v>
      </c>
      <c r="T357">
        <v>9</v>
      </c>
      <c r="U357">
        <v>39</v>
      </c>
      <c r="V357">
        <v>6</v>
      </c>
      <c r="W357">
        <v>19</v>
      </c>
      <c r="X357">
        <v>21</v>
      </c>
      <c r="Y357">
        <v>49</v>
      </c>
      <c r="Z357">
        <f t="shared" si="27"/>
        <v>64</v>
      </c>
      <c r="AA357">
        <v>43</v>
      </c>
      <c r="AB357">
        <v>79</v>
      </c>
      <c r="AC357">
        <f t="shared" si="28"/>
        <v>99</v>
      </c>
      <c r="AD357">
        <v>5</v>
      </c>
      <c r="AE357">
        <v>19</v>
      </c>
      <c r="AF357">
        <f t="shared" si="29"/>
        <v>26</v>
      </c>
      <c r="AG357">
        <v>10</v>
      </c>
      <c r="AH357">
        <v>49</v>
      </c>
      <c r="AI357">
        <v>10</v>
      </c>
      <c r="AJ357">
        <v>1</v>
      </c>
      <c r="AK357">
        <v>4</v>
      </c>
      <c r="AL357">
        <v>2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2</v>
      </c>
      <c r="AS357">
        <v>92</v>
      </c>
      <c r="AT357">
        <v>-1</v>
      </c>
      <c r="AU357">
        <v>-1</v>
      </c>
      <c r="AV357">
        <v>-1</v>
      </c>
      <c r="AW357">
        <v>22</v>
      </c>
      <c r="AX357">
        <v>1</v>
      </c>
      <c r="AY357">
        <v>1</v>
      </c>
      <c r="AZ357">
        <v>5</v>
      </c>
      <c r="BA357">
        <v>0</v>
      </c>
      <c r="BB357">
        <v>1</v>
      </c>
      <c r="BC357">
        <v>1</v>
      </c>
      <c r="BD357">
        <v>0</v>
      </c>
      <c r="BE357">
        <v>0</v>
      </c>
      <c r="BF357">
        <v>15</v>
      </c>
      <c r="BG357">
        <v>20</v>
      </c>
      <c r="BI357">
        <f t="shared" si="30"/>
        <v>405</v>
      </c>
      <c r="BJ357">
        <f t="shared" si="31"/>
        <v>205</v>
      </c>
    </row>
    <row r="358" spans="2:62">
      <c r="B358">
        <v>406</v>
      </c>
      <c r="C358">
        <v>206</v>
      </c>
      <c r="D358" t="s">
        <v>653</v>
      </c>
      <c r="E358" t="s">
        <v>651</v>
      </c>
      <c r="F358">
        <v>11</v>
      </c>
      <c r="G358">
        <v>404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60</v>
      </c>
      <c r="N358">
        <v>84</v>
      </c>
      <c r="O358">
        <v>67</v>
      </c>
      <c r="P358">
        <v>0</v>
      </c>
      <c r="Q358">
        <v>48</v>
      </c>
      <c r="R358">
        <v>0</v>
      </c>
      <c r="S358">
        <v>0</v>
      </c>
      <c r="T358">
        <v>32</v>
      </c>
      <c r="U358">
        <v>78</v>
      </c>
      <c r="V358">
        <v>35</v>
      </c>
      <c r="W358">
        <v>77</v>
      </c>
      <c r="X358">
        <v>0</v>
      </c>
      <c r="Y358">
        <v>0</v>
      </c>
      <c r="Z358">
        <f t="shared" si="27"/>
        <v>0</v>
      </c>
      <c r="AA358">
        <v>35</v>
      </c>
      <c r="AB358">
        <v>72</v>
      </c>
      <c r="AC358">
        <f t="shared" si="28"/>
        <v>92</v>
      </c>
      <c r="AD358">
        <v>48</v>
      </c>
      <c r="AE358">
        <v>82</v>
      </c>
      <c r="AF358">
        <f t="shared" si="29"/>
        <v>101</v>
      </c>
      <c r="AG358">
        <v>12</v>
      </c>
      <c r="AH358">
        <v>59</v>
      </c>
      <c r="AI358">
        <v>10</v>
      </c>
      <c r="AJ358">
        <v>1</v>
      </c>
      <c r="AK358">
        <v>7</v>
      </c>
      <c r="AL358">
        <v>4</v>
      </c>
      <c r="AM358">
        <v>18</v>
      </c>
      <c r="AN358">
        <v>21</v>
      </c>
      <c r="AO358">
        <v>27</v>
      </c>
      <c r="AP358">
        <v>3</v>
      </c>
      <c r="AQ358">
        <v>0</v>
      </c>
      <c r="AR358">
        <v>109</v>
      </c>
      <c r="AS358">
        <v>111</v>
      </c>
      <c r="AT358">
        <v>112</v>
      </c>
      <c r="AU358">
        <v>54</v>
      </c>
      <c r="AV358">
        <v>-1</v>
      </c>
      <c r="AW358">
        <v>210</v>
      </c>
      <c r="AX358">
        <v>7</v>
      </c>
      <c r="AY358">
        <v>13</v>
      </c>
      <c r="AZ358">
        <v>30</v>
      </c>
      <c r="BA358">
        <v>10</v>
      </c>
      <c r="BB358">
        <v>0</v>
      </c>
      <c r="BC358">
        <v>0</v>
      </c>
      <c r="BD358">
        <v>4</v>
      </c>
      <c r="BE358">
        <v>3</v>
      </c>
      <c r="BF358">
        <v>50</v>
      </c>
      <c r="BG358">
        <v>55</v>
      </c>
      <c r="BI358">
        <f t="shared" si="30"/>
        <v>406</v>
      </c>
      <c r="BJ358">
        <f t="shared" si="31"/>
        <v>206</v>
      </c>
    </row>
    <row r="359" spans="2:62">
      <c r="B359">
        <v>407</v>
      </c>
      <c r="C359">
        <v>207</v>
      </c>
      <c r="D359" t="s">
        <v>3163</v>
      </c>
      <c r="E359" t="s">
        <v>162</v>
      </c>
      <c r="F359">
        <v>2</v>
      </c>
      <c r="G359">
        <v>233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33</v>
      </c>
      <c r="N359">
        <v>53</v>
      </c>
      <c r="O359">
        <v>38</v>
      </c>
      <c r="P359">
        <v>10</v>
      </c>
      <c r="Q359">
        <v>52</v>
      </c>
      <c r="R359">
        <v>25</v>
      </c>
      <c r="S359">
        <v>80</v>
      </c>
      <c r="T359">
        <v>24</v>
      </c>
      <c r="U359">
        <v>74</v>
      </c>
      <c r="V359">
        <v>15</v>
      </c>
      <c r="W359">
        <v>56</v>
      </c>
      <c r="X359">
        <v>32</v>
      </c>
      <c r="Y359">
        <v>72</v>
      </c>
      <c r="Z359">
        <f t="shared" si="27"/>
        <v>94</v>
      </c>
      <c r="AA359">
        <v>65</v>
      </c>
      <c r="AB359">
        <v>95</v>
      </c>
      <c r="AC359">
        <f t="shared" si="28"/>
        <v>111</v>
      </c>
      <c r="AD359">
        <v>11</v>
      </c>
      <c r="AE359">
        <v>48</v>
      </c>
      <c r="AF359">
        <f t="shared" si="29"/>
        <v>68</v>
      </c>
      <c r="AG359">
        <v>32</v>
      </c>
      <c r="AH359">
        <v>80</v>
      </c>
      <c r="AI359">
        <v>10</v>
      </c>
      <c r="AJ359">
        <v>1</v>
      </c>
      <c r="AK359">
        <v>6</v>
      </c>
      <c r="AL359">
        <v>3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40</v>
      </c>
      <c r="AS359">
        <v>39</v>
      </c>
      <c r="AT359">
        <v>44</v>
      </c>
      <c r="AU359">
        <v>-1</v>
      </c>
      <c r="AV359">
        <v>-1</v>
      </c>
      <c r="AW359">
        <v>20</v>
      </c>
      <c r="AX359">
        <v>1</v>
      </c>
      <c r="AY359">
        <v>2</v>
      </c>
      <c r="AZ359">
        <v>10</v>
      </c>
      <c r="BA359">
        <v>0</v>
      </c>
      <c r="BB359">
        <v>1</v>
      </c>
      <c r="BC359">
        <v>2</v>
      </c>
      <c r="BD359">
        <v>2</v>
      </c>
      <c r="BE359">
        <v>1</v>
      </c>
      <c r="BF359">
        <v>15</v>
      </c>
      <c r="BG359">
        <v>20</v>
      </c>
      <c r="BI359">
        <f t="shared" si="30"/>
        <v>407</v>
      </c>
      <c r="BJ359">
        <f t="shared" si="31"/>
        <v>207</v>
      </c>
    </row>
    <row r="360" spans="2:62">
      <c r="B360">
        <v>408</v>
      </c>
      <c r="C360">
        <v>208</v>
      </c>
      <c r="D360" t="s">
        <v>655</v>
      </c>
      <c r="E360" t="s">
        <v>309</v>
      </c>
      <c r="F360">
        <v>7</v>
      </c>
      <c r="G360">
        <v>284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55</v>
      </c>
      <c r="N360">
        <v>82</v>
      </c>
      <c r="O360">
        <v>62</v>
      </c>
      <c r="P360">
        <v>0</v>
      </c>
      <c r="Q360">
        <v>40</v>
      </c>
      <c r="R360">
        <v>0</v>
      </c>
      <c r="S360">
        <v>0</v>
      </c>
      <c r="T360">
        <v>36</v>
      </c>
      <c r="U360">
        <v>74</v>
      </c>
      <c r="V360">
        <v>31</v>
      </c>
      <c r="W360">
        <v>62</v>
      </c>
      <c r="X360">
        <v>0</v>
      </c>
      <c r="Y360">
        <v>0</v>
      </c>
      <c r="Z360">
        <f t="shared" si="27"/>
        <v>0</v>
      </c>
      <c r="AA360">
        <v>41</v>
      </c>
      <c r="AB360">
        <v>84</v>
      </c>
      <c r="AC360">
        <f t="shared" si="28"/>
        <v>108</v>
      </c>
      <c r="AD360">
        <v>44</v>
      </c>
      <c r="AE360">
        <v>79</v>
      </c>
      <c r="AF360">
        <f t="shared" si="29"/>
        <v>98</v>
      </c>
      <c r="AG360">
        <v>41</v>
      </c>
      <c r="AH360">
        <v>84</v>
      </c>
      <c r="AI360">
        <v>5</v>
      </c>
      <c r="AJ360">
        <v>1</v>
      </c>
      <c r="AK360">
        <v>6</v>
      </c>
      <c r="AL360">
        <v>4</v>
      </c>
      <c r="AM360">
        <v>24</v>
      </c>
      <c r="AN360">
        <v>18</v>
      </c>
      <c r="AO360">
        <v>20</v>
      </c>
      <c r="AP360">
        <v>4</v>
      </c>
      <c r="AQ360">
        <v>0</v>
      </c>
      <c r="AR360">
        <v>22</v>
      </c>
      <c r="AS360">
        <v>106</v>
      </c>
      <c r="AT360">
        <v>30</v>
      </c>
      <c r="AU360">
        <v>51</v>
      </c>
      <c r="AV360">
        <v>-1</v>
      </c>
      <c r="AW360">
        <v>180</v>
      </c>
      <c r="AX360">
        <v>6</v>
      </c>
      <c r="AY360">
        <v>14</v>
      </c>
      <c r="AZ360">
        <v>26</v>
      </c>
      <c r="BA360">
        <v>10</v>
      </c>
      <c r="BB360">
        <v>0</v>
      </c>
      <c r="BC360">
        <v>0</v>
      </c>
      <c r="BD360">
        <v>4</v>
      </c>
      <c r="BE360">
        <v>3</v>
      </c>
      <c r="BF360">
        <v>45</v>
      </c>
      <c r="BG360">
        <v>50</v>
      </c>
      <c r="BI360">
        <f t="shared" si="30"/>
        <v>408</v>
      </c>
      <c r="BJ360">
        <f t="shared" si="31"/>
        <v>208</v>
      </c>
    </row>
    <row r="361" spans="2:62">
      <c r="B361">
        <v>409</v>
      </c>
      <c r="C361">
        <v>209</v>
      </c>
      <c r="D361" t="s">
        <v>656</v>
      </c>
      <c r="E361" t="s">
        <v>593</v>
      </c>
      <c r="F361">
        <v>2</v>
      </c>
      <c r="G361">
        <v>0</v>
      </c>
      <c r="H361">
        <v>324</v>
      </c>
      <c r="I361">
        <v>30</v>
      </c>
      <c r="J361">
        <v>110</v>
      </c>
      <c r="K361">
        <v>140</v>
      </c>
      <c r="L361">
        <v>0</v>
      </c>
      <c r="M361">
        <v>16</v>
      </c>
      <c r="N361">
        <v>34</v>
      </c>
      <c r="O361">
        <v>20</v>
      </c>
      <c r="P361">
        <v>10</v>
      </c>
      <c r="Q361">
        <v>30</v>
      </c>
      <c r="R361">
        <v>24</v>
      </c>
      <c r="S361">
        <v>69</v>
      </c>
      <c r="T361">
        <v>9</v>
      </c>
      <c r="U361">
        <v>39</v>
      </c>
      <c r="V361">
        <v>6</v>
      </c>
      <c r="W361">
        <v>19</v>
      </c>
      <c r="X361">
        <v>27</v>
      </c>
      <c r="Y361">
        <v>52</v>
      </c>
      <c r="Z361">
        <f t="shared" si="27"/>
        <v>66</v>
      </c>
      <c r="AA361">
        <v>47</v>
      </c>
      <c r="AB361">
        <v>80</v>
      </c>
      <c r="AC361">
        <f t="shared" si="28"/>
        <v>98</v>
      </c>
      <c r="AD361">
        <v>6</v>
      </c>
      <c r="AE361">
        <v>19</v>
      </c>
      <c r="AF361">
        <f t="shared" si="29"/>
        <v>26</v>
      </c>
      <c r="AG361">
        <v>11</v>
      </c>
      <c r="AH361">
        <v>49</v>
      </c>
      <c r="AI361">
        <v>10</v>
      </c>
      <c r="AJ361">
        <v>1</v>
      </c>
      <c r="AK361">
        <v>4</v>
      </c>
      <c r="AL361">
        <v>2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2</v>
      </c>
      <c r="AS361">
        <v>39</v>
      </c>
      <c r="AT361">
        <v>-1</v>
      </c>
      <c r="AU361">
        <v>-1</v>
      </c>
      <c r="AV361">
        <v>-1</v>
      </c>
      <c r="AW361">
        <v>24</v>
      </c>
      <c r="AX361">
        <v>1</v>
      </c>
      <c r="AY361">
        <v>1</v>
      </c>
      <c r="AZ361">
        <v>6</v>
      </c>
      <c r="BA361">
        <v>0</v>
      </c>
      <c r="BB361">
        <v>0</v>
      </c>
      <c r="BC361">
        <v>1</v>
      </c>
      <c r="BD361">
        <v>0</v>
      </c>
      <c r="BE361">
        <v>1</v>
      </c>
      <c r="BF361">
        <v>15</v>
      </c>
      <c r="BG361">
        <v>20</v>
      </c>
      <c r="BI361">
        <f t="shared" si="30"/>
        <v>409</v>
      </c>
      <c r="BJ361">
        <f t="shared" si="31"/>
        <v>209</v>
      </c>
    </row>
    <row r="362" spans="2:62">
      <c r="B362">
        <v>410</v>
      </c>
      <c r="C362">
        <v>210</v>
      </c>
      <c r="D362" t="s">
        <v>657</v>
      </c>
      <c r="E362" t="s">
        <v>595</v>
      </c>
      <c r="F362">
        <v>2</v>
      </c>
      <c r="G362">
        <v>0</v>
      </c>
      <c r="H362">
        <v>325</v>
      </c>
      <c r="I362">
        <v>30</v>
      </c>
      <c r="J362">
        <v>110</v>
      </c>
      <c r="K362">
        <v>140</v>
      </c>
      <c r="L362">
        <v>0</v>
      </c>
      <c r="M362">
        <v>16</v>
      </c>
      <c r="N362">
        <v>34</v>
      </c>
      <c r="O362">
        <v>20</v>
      </c>
      <c r="P362">
        <v>10</v>
      </c>
      <c r="Q362">
        <v>30</v>
      </c>
      <c r="R362">
        <v>24</v>
      </c>
      <c r="S362">
        <v>69</v>
      </c>
      <c r="T362">
        <v>9</v>
      </c>
      <c r="U362">
        <v>39</v>
      </c>
      <c r="V362">
        <v>6</v>
      </c>
      <c r="W362">
        <v>19</v>
      </c>
      <c r="X362">
        <v>27</v>
      </c>
      <c r="Y362">
        <v>52</v>
      </c>
      <c r="Z362">
        <f t="shared" si="27"/>
        <v>66</v>
      </c>
      <c r="AA362">
        <v>47</v>
      </c>
      <c r="AB362">
        <v>80</v>
      </c>
      <c r="AC362">
        <f t="shared" si="28"/>
        <v>98</v>
      </c>
      <c r="AD362">
        <v>6</v>
      </c>
      <c r="AE362">
        <v>19</v>
      </c>
      <c r="AF362">
        <f t="shared" si="29"/>
        <v>26</v>
      </c>
      <c r="AG362">
        <v>12</v>
      </c>
      <c r="AH362">
        <v>49</v>
      </c>
      <c r="AI362">
        <v>10</v>
      </c>
      <c r="AJ362">
        <v>1</v>
      </c>
      <c r="AK362">
        <v>4</v>
      </c>
      <c r="AL362">
        <v>2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2</v>
      </c>
      <c r="AS362">
        <v>39</v>
      </c>
      <c r="AT362">
        <v>-1</v>
      </c>
      <c r="AU362">
        <v>-1</v>
      </c>
      <c r="AV362">
        <v>-1</v>
      </c>
      <c r="AW362">
        <v>24</v>
      </c>
      <c r="AX362">
        <v>1</v>
      </c>
      <c r="AY362">
        <v>1</v>
      </c>
      <c r="AZ362">
        <v>6</v>
      </c>
      <c r="BA362">
        <v>0</v>
      </c>
      <c r="BB362">
        <v>0</v>
      </c>
      <c r="BC362">
        <v>1</v>
      </c>
      <c r="BD362">
        <v>0</v>
      </c>
      <c r="BE362">
        <v>1</v>
      </c>
      <c r="BF362">
        <v>15</v>
      </c>
      <c r="BG362">
        <v>20</v>
      </c>
      <c r="BI362">
        <f t="shared" si="30"/>
        <v>410</v>
      </c>
      <c r="BJ362">
        <f t="shared" si="31"/>
        <v>210</v>
      </c>
    </row>
    <row r="363" spans="2:62">
      <c r="B363">
        <v>411</v>
      </c>
      <c r="C363">
        <v>211</v>
      </c>
      <c r="D363" t="s">
        <v>658</v>
      </c>
      <c r="E363" t="s">
        <v>182</v>
      </c>
      <c r="F363">
        <v>10</v>
      </c>
      <c r="G363">
        <v>286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77</v>
      </c>
      <c r="N363">
        <v>94</v>
      </c>
      <c r="O363">
        <v>85</v>
      </c>
      <c r="P363">
        <v>80</v>
      </c>
      <c r="Q363">
        <v>99</v>
      </c>
      <c r="R363">
        <v>0</v>
      </c>
      <c r="S363">
        <v>0</v>
      </c>
      <c r="T363">
        <v>44</v>
      </c>
      <c r="U363">
        <v>88</v>
      </c>
      <c r="V363">
        <v>72</v>
      </c>
      <c r="W363">
        <v>90</v>
      </c>
      <c r="X363">
        <v>0</v>
      </c>
      <c r="Y363">
        <v>0</v>
      </c>
      <c r="Z363">
        <f t="shared" si="27"/>
        <v>0</v>
      </c>
      <c r="AA363">
        <v>34</v>
      </c>
      <c r="AB363">
        <v>69</v>
      </c>
      <c r="AC363">
        <f t="shared" si="28"/>
        <v>88</v>
      </c>
      <c r="AD363">
        <v>22</v>
      </c>
      <c r="AE363">
        <v>59</v>
      </c>
      <c r="AF363">
        <f t="shared" si="29"/>
        <v>79</v>
      </c>
      <c r="AG363">
        <v>13</v>
      </c>
      <c r="AH363">
        <v>69</v>
      </c>
      <c r="AI363">
        <v>5</v>
      </c>
      <c r="AJ363">
        <v>3</v>
      </c>
      <c r="AK363">
        <v>6</v>
      </c>
      <c r="AL363">
        <v>4</v>
      </c>
      <c r="AM363">
        <v>4</v>
      </c>
      <c r="AN363">
        <v>4</v>
      </c>
      <c r="AO363">
        <v>9</v>
      </c>
      <c r="AP363">
        <v>23</v>
      </c>
      <c r="AQ363">
        <v>0</v>
      </c>
      <c r="AR363">
        <v>105</v>
      </c>
      <c r="AS363">
        <v>8</v>
      </c>
      <c r="AT363">
        <v>51</v>
      </c>
      <c r="AU363">
        <v>80</v>
      </c>
      <c r="AV363">
        <v>-1</v>
      </c>
      <c r="AW363">
        <v>260</v>
      </c>
      <c r="AX363">
        <v>12</v>
      </c>
      <c r="AY363">
        <v>15</v>
      </c>
      <c r="AZ363">
        <v>38</v>
      </c>
      <c r="BA363">
        <v>5</v>
      </c>
      <c r="BB363">
        <v>5</v>
      </c>
      <c r="BC363">
        <v>0</v>
      </c>
      <c r="BD363">
        <v>3</v>
      </c>
      <c r="BE363">
        <v>4</v>
      </c>
      <c r="BF363">
        <v>105</v>
      </c>
      <c r="BG363">
        <v>140</v>
      </c>
      <c r="BI363">
        <f t="shared" si="30"/>
        <v>411</v>
      </c>
      <c r="BJ363">
        <f t="shared" si="31"/>
        <v>211</v>
      </c>
    </row>
    <row r="364" spans="2:62">
      <c r="B364">
        <v>412</v>
      </c>
      <c r="C364">
        <v>212</v>
      </c>
      <c r="D364" t="s">
        <v>659</v>
      </c>
      <c r="E364" t="s">
        <v>184</v>
      </c>
      <c r="F364">
        <v>10</v>
      </c>
      <c r="G364">
        <v>287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77</v>
      </c>
      <c r="N364">
        <v>94</v>
      </c>
      <c r="O364">
        <v>85</v>
      </c>
      <c r="P364">
        <v>80</v>
      </c>
      <c r="Q364">
        <v>98</v>
      </c>
      <c r="R364">
        <v>0</v>
      </c>
      <c r="S364">
        <v>0</v>
      </c>
      <c r="T364">
        <v>43</v>
      </c>
      <c r="U364">
        <v>87</v>
      </c>
      <c r="V364">
        <v>73</v>
      </c>
      <c r="W364">
        <v>91</v>
      </c>
      <c r="X364">
        <v>0</v>
      </c>
      <c r="Y364">
        <v>0</v>
      </c>
      <c r="Z364">
        <f t="shared" si="27"/>
        <v>0</v>
      </c>
      <c r="AA364">
        <v>35</v>
      </c>
      <c r="AB364">
        <v>69</v>
      </c>
      <c r="AC364">
        <f t="shared" si="28"/>
        <v>88</v>
      </c>
      <c r="AD364">
        <v>23</v>
      </c>
      <c r="AE364">
        <v>59</v>
      </c>
      <c r="AF364">
        <f t="shared" si="29"/>
        <v>79</v>
      </c>
      <c r="AG364">
        <v>14</v>
      </c>
      <c r="AH364">
        <v>70</v>
      </c>
      <c r="AI364">
        <v>5</v>
      </c>
      <c r="AJ364">
        <v>3</v>
      </c>
      <c r="AK364">
        <v>6</v>
      </c>
      <c r="AL364">
        <v>4</v>
      </c>
      <c r="AM364">
        <v>4</v>
      </c>
      <c r="AN364">
        <v>4</v>
      </c>
      <c r="AO364">
        <v>9</v>
      </c>
      <c r="AP364">
        <v>23</v>
      </c>
      <c r="AQ364">
        <v>0</v>
      </c>
      <c r="AR364">
        <v>105</v>
      </c>
      <c r="AS364">
        <v>8</v>
      </c>
      <c r="AT364">
        <v>74</v>
      </c>
      <c r="AU364">
        <v>80</v>
      </c>
      <c r="AV364">
        <v>-1</v>
      </c>
      <c r="AW364">
        <v>260</v>
      </c>
      <c r="AX364">
        <v>12</v>
      </c>
      <c r="AY364">
        <v>15</v>
      </c>
      <c r="AZ364">
        <v>38</v>
      </c>
      <c r="BA364">
        <v>5</v>
      </c>
      <c r="BB364">
        <v>5</v>
      </c>
      <c r="BC364">
        <v>0</v>
      </c>
      <c r="BD364">
        <v>3</v>
      </c>
      <c r="BE364">
        <v>4</v>
      </c>
      <c r="BF364">
        <v>105</v>
      </c>
      <c r="BG364">
        <v>140</v>
      </c>
      <c r="BI364">
        <f t="shared" si="30"/>
        <v>412</v>
      </c>
      <c r="BJ364">
        <f t="shared" si="31"/>
        <v>212</v>
      </c>
    </row>
    <row r="365" spans="2:62">
      <c r="B365">
        <v>413</v>
      </c>
      <c r="C365">
        <v>213</v>
      </c>
      <c r="D365" t="s">
        <v>660</v>
      </c>
      <c r="E365" t="s">
        <v>598</v>
      </c>
      <c r="F365">
        <v>2</v>
      </c>
      <c r="G365">
        <v>0</v>
      </c>
      <c r="H365">
        <v>327</v>
      </c>
      <c r="I365">
        <v>35</v>
      </c>
      <c r="J365">
        <v>110</v>
      </c>
      <c r="K365">
        <v>140</v>
      </c>
      <c r="L365">
        <v>0</v>
      </c>
      <c r="M365">
        <v>16</v>
      </c>
      <c r="N365">
        <v>33</v>
      </c>
      <c r="O365">
        <v>20</v>
      </c>
      <c r="P365">
        <v>10</v>
      </c>
      <c r="Q365">
        <v>29</v>
      </c>
      <c r="R365">
        <v>24</v>
      </c>
      <c r="S365">
        <v>69</v>
      </c>
      <c r="T365">
        <v>9</v>
      </c>
      <c r="U365">
        <v>39</v>
      </c>
      <c r="V365">
        <v>6</v>
      </c>
      <c r="W365">
        <v>19</v>
      </c>
      <c r="X365">
        <v>21</v>
      </c>
      <c r="Y365">
        <v>49</v>
      </c>
      <c r="Z365">
        <f t="shared" si="27"/>
        <v>64</v>
      </c>
      <c r="AA365">
        <v>43</v>
      </c>
      <c r="AB365">
        <v>79</v>
      </c>
      <c r="AC365">
        <f t="shared" si="28"/>
        <v>99</v>
      </c>
      <c r="AD365">
        <v>5</v>
      </c>
      <c r="AE365">
        <v>19</v>
      </c>
      <c r="AF365">
        <f t="shared" si="29"/>
        <v>26</v>
      </c>
      <c r="AG365">
        <v>8</v>
      </c>
      <c r="AH365">
        <v>49</v>
      </c>
      <c r="AI365">
        <v>10</v>
      </c>
      <c r="AJ365">
        <v>1</v>
      </c>
      <c r="AK365">
        <v>4</v>
      </c>
      <c r="AL365">
        <v>2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2</v>
      </c>
      <c r="AS365">
        <v>14</v>
      </c>
      <c r="AT365">
        <v>-1</v>
      </c>
      <c r="AU365">
        <v>-1</v>
      </c>
      <c r="AV365">
        <v>-1</v>
      </c>
      <c r="AW365">
        <v>22</v>
      </c>
      <c r="AX365">
        <v>1</v>
      </c>
      <c r="AY365">
        <v>1</v>
      </c>
      <c r="AZ365">
        <v>5</v>
      </c>
      <c r="BA365">
        <v>0</v>
      </c>
      <c r="BB365">
        <v>0</v>
      </c>
      <c r="BC365">
        <v>1</v>
      </c>
      <c r="BD365">
        <v>0</v>
      </c>
      <c r="BE365">
        <v>1</v>
      </c>
      <c r="BF365">
        <v>15</v>
      </c>
      <c r="BG365">
        <v>20</v>
      </c>
      <c r="BI365">
        <f t="shared" si="30"/>
        <v>413</v>
      </c>
      <c r="BJ365">
        <f t="shared" si="31"/>
        <v>213</v>
      </c>
    </row>
    <row r="366" spans="2:62">
      <c r="B366">
        <v>414</v>
      </c>
      <c r="C366">
        <v>214</v>
      </c>
      <c r="D366" t="s">
        <v>661</v>
      </c>
      <c r="E366" t="s">
        <v>600</v>
      </c>
      <c r="F366">
        <v>2</v>
      </c>
      <c r="G366">
        <v>0</v>
      </c>
      <c r="H366">
        <v>328</v>
      </c>
      <c r="I366">
        <v>35</v>
      </c>
      <c r="J366">
        <v>110</v>
      </c>
      <c r="K366">
        <v>140</v>
      </c>
      <c r="L366">
        <v>0</v>
      </c>
      <c r="M366">
        <v>16</v>
      </c>
      <c r="N366">
        <v>33</v>
      </c>
      <c r="O366">
        <v>20</v>
      </c>
      <c r="P366">
        <v>10</v>
      </c>
      <c r="Q366">
        <v>29</v>
      </c>
      <c r="R366">
        <v>24</v>
      </c>
      <c r="S366">
        <v>69</v>
      </c>
      <c r="T366">
        <v>9</v>
      </c>
      <c r="U366">
        <v>39</v>
      </c>
      <c r="V366">
        <v>6</v>
      </c>
      <c r="W366">
        <v>19</v>
      </c>
      <c r="X366">
        <v>23</v>
      </c>
      <c r="Y366">
        <v>50</v>
      </c>
      <c r="Z366">
        <f t="shared" si="27"/>
        <v>65</v>
      </c>
      <c r="AA366">
        <v>43</v>
      </c>
      <c r="AB366">
        <v>79</v>
      </c>
      <c r="AC366">
        <f t="shared" si="28"/>
        <v>99</v>
      </c>
      <c r="AD366">
        <v>5</v>
      </c>
      <c r="AE366">
        <v>19</v>
      </c>
      <c r="AF366">
        <f t="shared" si="29"/>
        <v>26</v>
      </c>
      <c r="AG366">
        <v>7</v>
      </c>
      <c r="AH366">
        <v>49</v>
      </c>
      <c r="AI366">
        <v>10</v>
      </c>
      <c r="AJ366">
        <v>1</v>
      </c>
      <c r="AK366">
        <v>4</v>
      </c>
      <c r="AL366">
        <v>2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2</v>
      </c>
      <c r="AS366">
        <v>14</v>
      </c>
      <c r="AT366">
        <v>-1</v>
      </c>
      <c r="AU366">
        <v>-1</v>
      </c>
      <c r="AV366">
        <v>-1</v>
      </c>
      <c r="AW366">
        <v>22</v>
      </c>
      <c r="AX366">
        <v>1</v>
      </c>
      <c r="AY366">
        <v>1</v>
      </c>
      <c r="AZ366">
        <v>5</v>
      </c>
      <c r="BA366">
        <v>0</v>
      </c>
      <c r="BB366">
        <v>0</v>
      </c>
      <c r="BC366">
        <v>1</v>
      </c>
      <c r="BD366">
        <v>0</v>
      </c>
      <c r="BE366">
        <v>1</v>
      </c>
      <c r="BF366">
        <v>15</v>
      </c>
      <c r="BG366">
        <v>20</v>
      </c>
      <c r="BI366">
        <f t="shared" si="30"/>
        <v>414</v>
      </c>
      <c r="BJ366">
        <f t="shared" si="31"/>
        <v>214</v>
      </c>
    </row>
    <row r="367" spans="2:62">
      <c r="B367">
        <v>415</v>
      </c>
      <c r="C367">
        <v>215</v>
      </c>
      <c r="D367" t="s">
        <v>662</v>
      </c>
      <c r="E367" t="s">
        <v>602</v>
      </c>
      <c r="F367">
        <v>2</v>
      </c>
      <c r="G367">
        <v>0</v>
      </c>
      <c r="H367">
        <v>329</v>
      </c>
      <c r="I367">
        <v>35</v>
      </c>
      <c r="J367">
        <v>110</v>
      </c>
      <c r="K367">
        <v>140</v>
      </c>
      <c r="L367">
        <v>0</v>
      </c>
      <c r="M367">
        <v>16</v>
      </c>
      <c r="N367">
        <v>34</v>
      </c>
      <c r="O367">
        <v>20</v>
      </c>
      <c r="P367">
        <v>10</v>
      </c>
      <c r="Q367">
        <v>29</v>
      </c>
      <c r="R367">
        <v>24</v>
      </c>
      <c r="S367">
        <v>69</v>
      </c>
      <c r="T367">
        <v>12</v>
      </c>
      <c r="U367">
        <v>44</v>
      </c>
      <c r="V367">
        <v>6</v>
      </c>
      <c r="W367">
        <v>19</v>
      </c>
      <c r="X367">
        <v>24</v>
      </c>
      <c r="Y367">
        <v>49</v>
      </c>
      <c r="Z367">
        <f t="shared" si="27"/>
        <v>63</v>
      </c>
      <c r="AA367">
        <v>44</v>
      </c>
      <c r="AB367">
        <v>79</v>
      </c>
      <c r="AC367">
        <f t="shared" si="28"/>
        <v>98</v>
      </c>
      <c r="AD367">
        <v>8</v>
      </c>
      <c r="AE367">
        <v>19</v>
      </c>
      <c r="AF367">
        <f t="shared" si="29"/>
        <v>25</v>
      </c>
      <c r="AG367">
        <v>14</v>
      </c>
      <c r="AH367">
        <v>49</v>
      </c>
      <c r="AI367">
        <v>10</v>
      </c>
      <c r="AJ367">
        <v>1</v>
      </c>
      <c r="AK367">
        <v>5</v>
      </c>
      <c r="AL367">
        <v>2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2</v>
      </c>
      <c r="AS367">
        <v>14</v>
      </c>
      <c r="AT367">
        <v>-1</v>
      </c>
      <c r="AU367">
        <v>-1</v>
      </c>
      <c r="AV367">
        <v>-1</v>
      </c>
      <c r="AW367">
        <v>24</v>
      </c>
      <c r="AX367">
        <v>1</v>
      </c>
      <c r="AY367">
        <v>1</v>
      </c>
      <c r="AZ367">
        <v>6</v>
      </c>
      <c r="BA367">
        <v>0</v>
      </c>
      <c r="BB367">
        <v>0</v>
      </c>
      <c r="BC367">
        <v>1</v>
      </c>
      <c r="BD367">
        <v>0</v>
      </c>
      <c r="BE367">
        <v>1</v>
      </c>
      <c r="BF367">
        <v>15</v>
      </c>
      <c r="BG367">
        <v>20</v>
      </c>
      <c r="BI367">
        <f t="shared" si="30"/>
        <v>415</v>
      </c>
      <c r="BJ367">
        <f t="shared" si="31"/>
        <v>215</v>
      </c>
    </row>
    <row r="368" spans="2:62">
      <c r="B368">
        <v>416</v>
      </c>
      <c r="C368">
        <v>216</v>
      </c>
      <c r="D368" t="s">
        <v>663</v>
      </c>
      <c r="E368" t="s">
        <v>246</v>
      </c>
      <c r="F368">
        <v>5</v>
      </c>
      <c r="G368">
        <v>262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53</v>
      </c>
      <c r="N368">
        <v>65</v>
      </c>
      <c r="O368">
        <v>60</v>
      </c>
      <c r="P368">
        <v>39</v>
      </c>
      <c r="Q368">
        <v>77</v>
      </c>
      <c r="R368">
        <v>24</v>
      </c>
      <c r="S368">
        <v>75</v>
      </c>
      <c r="T368">
        <v>22</v>
      </c>
      <c r="U368">
        <v>64</v>
      </c>
      <c r="V368">
        <v>34</v>
      </c>
      <c r="W368">
        <v>72</v>
      </c>
      <c r="X368">
        <v>0</v>
      </c>
      <c r="Y368">
        <v>0</v>
      </c>
      <c r="Z368">
        <f t="shared" si="27"/>
        <v>0</v>
      </c>
      <c r="AA368">
        <v>39</v>
      </c>
      <c r="AB368">
        <v>77</v>
      </c>
      <c r="AC368">
        <f t="shared" si="28"/>
        <v>98</v>
      </c>
      <c r="AD368">
        <v>13</v>
      </c>
      <c r="AE368">
        <v>54</v>
      </c>
      <c r="AF368">
        <f t="shared" si="29"/>
        <v>77</v>
      </c>
      <c r="AG368">
        <v>14</v>
      </c>
      <c r="AH368">
        <v>64</v>
      </c>
      <c r="AI368">
        <v>10</v>
      </c>
      <c r="AJ368">
        <v>2</v>
      </c>
      <c r="AK368">
        <v>6</v>
      </c>
      <c r="AL368">
        <v>4</v>
      </c>
      <c r="AM368">
        <v>2</v>
      </c>
      <c r="AN368">
        <v>2</v>
      </c>
      <c r="AO368">
        <v>2</v>
      </c>
      <c r="AP368">
        <v>2</v>
      </c>
      <c r="AQ368">
        <v>0</v>
      </c>
      <c r="AR368">
        <v>90</v>
      </c>
      <c r="AS368">
        <v>90</v>
      </c>
      <c r="AT368">
        <v>74</v>
      </c>
      <c r="AU368">
        <v>-1</v>
      </c>
      <c r="AV368">
        <v>-1</v>
      </c>
      <c r="AW368">
        <v>60</v>
      </c>
      <c r="AX368">
        <v>3</v>
      </c>
      <c r="AY368">
        <v>7</v>
      </c>
      <c r="AZ368">
        <v>16</v>
      </c>
      <c r="BA368">
        <v>1</v>
      </c>
      <c r="BB368">
        <v>2</v>
      </c>
      <c r="BC368">
        <v>1</v>
      </c>
      <c r="BD368">
        <v>1</v>
      </c>
      <c r="BE368">
        <v>2</v>
      </c>
      <c r="BF368">
        <v>35</v>
      </c>
      <c r="BG368">
        <v>65</v>
      </c>
      <c r="BI368">
        <f t="shared" si="30"/>
        <v>416</v>
      </c>
      <c r="BJ368">
        <f t="shared" si="31"/>
        <v>216</v>
      </c>
    </row>
    <row r="369" spans="2:62">
      <c r="B369">
        <v>417</v>
      </c>
      <c r="C369">
        <v>217</v>
      </c>
      <c r="D369" t="s">
        <v>664</v>
      </c>
      <c r="E369" t="s">
        <v>248</v>
      </c>
      <c r="F369">
        <v>5</v>
      </c>
      <c r="G369">
        <v>263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52</v>
      </c>
      <c r="N369">
        <v>64</v>
      </c>
      <c r="O369">
        <v>59</v>
      </c>
      <c r="P369">
        <v>40</v>
      </c>
      <c r="Q369">
        <v>78</v>
      </c>
      <c r="R369">
        <v>25</v>
      </c>
      <c r="S369">
        <v>77</v>
      </c>
      <c r="T369">
        <v>24</v>
      </c>
      <c r="U369">
        <v>65</v>
      </c>
      <c r="V369">
        <v>33</v>
      </c>
      <c r="W369">
        <v>72</v>
      </c>
      <c r="X369">
        <v>0</v>
      </c>
      <c r="Y369">
        <v>0</v>
      </c>
      <c r="Z369">
        <f t="shared" si="27"/>
        <v>0</v>
      </c>
      <c r="AA369">
        <v>38</v>
      </c>
      <c r="AB369">
        <v>76</v>
      </c>
      <c r="AC369">
        <f t="shared" si="28"/>
        <v>97</v>
      </c>
      <c r="AD369">
        <v>14</v>
      </c>
      <c r="AE369">
        <v>55</v>
      </c>
      <c r="AF369">
        <f t="shared" si="29"/>
        <v>78</v>
      </c>
      <c r="AG369">
        <v>12</v>
      </c>
      <c r="AH369">
        <v>62</v>
      </c>
      <c r="AI369">
        <v>10</v>
      </c>
      <c r="AJ369">
        <v>2</v>
      </c>
      <c r="AK369">
        <v>6</v>
      </c>
      <c r="AL369">
        <v>4</v>
      </c>
      <c r="AM369">
        <v>2</v>
      </c>
      <c r="AN369">
        <v>2</v>
      </c>
      <c r="AO369">
        <v>2</v>
      </c>
      <c r="AP369">
        <v>2</v>
      </c>
      <c r="AQ369">
        <v>0</v>
      </c>
      <c r="AR369">
        <v>90</v>
      </c>
      <c r="AS369">
        <v>90</v>
      </c>
      <c r="AT369">
        <v>74</v>
      </c>
      <c r="AU369">
        <v>39</v>
      </c>
      <c r="AV369">
        <v>-1</v>
      </c>
      <c r="AW369">
        <v>60</v>
      </c>
      <c r="AX369">
        <v>3</v>
      </c>
      <c r="AY369">
        <v>7</v>
      </c>
      <c r="AZ369">
        <v>16</v>
      </c>
      <c r="BA369">
        <v>1</v>
      </c>
      <c r="BB369">
        <v>2</v>
      </c>
      <c r="BC369">
        <v>1</v>
      </c>
      <c r="BD369">
        <v>1</v>
      </c>
      <c r="BE369">
        <v>2</v>
      </c>
      <c r="BF369">
        <v>35</v>
      </c>
      <c r="BG369">
        <v>65</v>
      </c>
      <c r="BI369">
        <f t="shared" si="30"/>
        <v>417</v>
      </c>
      <c r="BJ369">
        <f t="shared" si="31"/>
        <v>217</v>
      </c>
    </row>
    <row r="370" spans="2:62">
      <c r="B370">
        <v>418</v>
      </c>
      <c r="C370">
        <v>218</v>
      </c>
      <c r="D370" t="s">
        <v>665</v>
      </c>
      <c r="E370" t="s">
        <v>186</v>
      </c>
      <c r="F370">
        <v>2</v>
      </c>
      <c r="G370">
        <v>256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28</v>
      </c>
      <c r="N370">
        <v>44</v>
      </c>
      <c r="O370">
        <v>32</v>
      </c>
      <c r="P370">
        <v>8</v>
      </c>
      <c r="Q370">
        <v>42</v>
      </c>
      <c r="R370">
        <v>27</v>
      </c>
      <c r="S370">
        <v>78</v>
      </c>
      <c r="T370">
        <v>40</v>
      </c>
      <c r="U370">
        <v>82</v>
      </c>
      <c r="V370">
        <v>12</v>
      </c>
      <c r="W370">
        <v>45</v>
      </c>
      <c r="X370">
        <v>30</v>
      </c>
      <c r="Y370">
        <v>81</v>
      </c>
      <c r="Z370">
        <f t="shared" si="27"/>
        <v>109</v>
      </c>
      <c r="AA370">
        <v>60</v>
      </c>
      <c r="AB370">
        <v>96</v>
      </c>
      <c r="AC370">
        <f t="shared" si="28"/>
        <v>116</v>
      </c>
      <c r="AD370">
        <v>10</v>
      </c>
      <c r="AE370">
        <v>45</v>
      </c>
      <c r="AF370">
        <f t="shared" si="29"/>
        <v>64</v>
      </c>
      <c r="AG370">
        <v>20</v>
      </c>
      <c r="AH370">
        <v>79</v>
      </c>
      <c r="AI370">
        <v>10</v>
      </c>
      <c r="AJ370">
        <v>1</v>
      </c>
      <c r="AK370">
        <v>6</v>
      </c>
      <c r="AL370">
        <v>3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131</v>
      </c>
      <c r="AS370">
        <v>125</v>
      </c>
      <c r="AT370">
        <v>106</v>
      </c>
      <c r="AU370">
        <v>-1</v>
      </c>
      <c r="AV370">
        <v>-1</v>
      </c>
      <c r="AW370">
        <v>18</v>
      </c>
      <c r="AX370">
        <v>1</v>
      </c>
      <c r="AY370">
        <v>2</v>
      </c>
      <c r="AZ370">
        <v>7</v>
      </c>
      <c r="BA370">
        <v>0</v>
      </c>
      <c r="BB370">
        <v>1</v>
      </c>
      <c r="BC370">
        <v>2</v>
      </c>
      <c r="BD370">
        <v>2</v>
      </c>
      <c r="BE370">
        <v>0</v>
      </c>
      <c r="BF370">
        <v>15</v>
      </c>
      <c r="BG370">
        <v>15</v>
      </c>
      <c r="BI370">
        <f t="shared" si="30"/>
        <v>418</v>
      </c>
      <c r="BJ370">
        <f t="shared" si="31"/>
        <v>218</v>
      </c>
    </row>
    <row r="371" spans="2:62">
      <c r="B371">
        <v>419</v>
      </c>
      <c r="C371">
        <v>219</v>
      </c>
      <c r="D371" t="s">
        <v>666</v>
      </c>
      <c r="E371" t="s">
        <v>212</v>
      </c>
      <c r="F371">
        <v>2</v>
      </c>
      <c r="G371">
        <v>241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31</v>
      </c>
      <c r="N371">
        <v>52</v>
      </c>
      <c r="O371">
        <v>36</v>
      </c>
      <c r="P371">
        <v>12</v>
      </c>
      <c r="Q371">
        <v>53</v>
      </c>
      <c r="R371">
        <v>28</v>
      </c>
      <c r="S371">
        <v>84</v>
      </c>
      <c r="T371">
        <v>35</v>
      </c>
      <c r="U371">
        <v>81</v>
      </c>
      <c r="V371">
        <v>14</v>
      </c>
      <c r="W371">
        <v>51</v>
      </c>
      <c r="X371">
        <v>28</v>
      </c>
      <c r="Y371">
        <v>69</v>
      </c>
      <c r="Z371">
        <f t="shared" si="27"/>
        <v>92</v>
      </c>
      <c r="AA371">
        <v>64</v>
      </c>
      <c r="AB371">
        <v>94</v>
      </c>
      <c r="AC371">
        <f t="shared" si="28"/>
        <v>110</v>
      </c>
      <c r="AD371">
        <v>11</v>
      </c>
      <c r="AE371">
        <v>48</v>
      </c>
      <c r="AF371">
        <f t="shared" si="29"/>
        <v>68</v>
      </c>
      <c r="AG371">
        <v>53</v>
      </c>
      <c r="AH371">
        <v>100</v>
      </c>
      <c r="AI371">
        <v>10</v>
      </c>
      <c r="AJ371">
        <v>1</v>
      </c>
      <c r="AK371">
        <v>6</v>
      </c>
      <c r="AL371">
        <v>3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91</v>
      </c>
      <c r="AS371">
        <v>106</v>
      </c>
      <c r="AT371">
        <v>120</v>
      </c>
      <c r="AU371">
        <v>-1</v>
      </c>
      <c r="AV371">
        <v>-1</v>
      </c>
      <c r="AW371">
        <v>22</v>
      </c>
      <c r="AX371">
        <v>1</v>
      </c>
      <c r="AY371">
        <v>2</v>
      </c>
      <c r="AZ371">
        <v>10</v>
      </c>
      <c r="BA371">
        <v>0</v>
      </c>
      <c r="BB371">
        <v>2</v>
      </c>
      <c r="BC371">
        <v>2</v>
      </c>
      <c r="BD371">
        <v>1</v>
      </c>
      <c r="BE371">
        <v>1</v>
      </c>
      <c r="BF371">
        <v>15</v>
      </c>
      <c r="BG371">
        <v>20</v>
      </c>
      <c r="BI371">
        <f t="shared" si="30"/>
        <v>419</v>
      </c>
      <c r="BJ371">
        <f t="shared" si="31"/>
        <v>219</v>
      </c>
    </row>
    <row r="372" spans="2:62">
      <c r="B372">
        <v>420</v>
      </c>
      <c r="C372">
        <v>220</v>
      </c>
      <c r="D372" t="s">
        <v>667</v>
      </c>
      <c r="E372" t="s">
        <v>196</v>
      </c>
      <c r="F372">
        <v>2</v>
      </c>
      <c r="G372">
        <v>205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31</v>
      </c>
      <c r="N372">
        <v>49</v>
      </c>
      <c r="O372">
        <v>36</v>
      </c>
      <c r="P372">
        <v>14</v>
      </c>
      <c r="Q372">
        <v>57</v>
      </c>
      <c r="R372">
        <v>32</v>
      </c>
      <c r="S372">
        <v>89</v>
      </c>
      <c r="T372">
        <v>27</v>
      </c>
      <c r="U372">
        <v>74</v>
      </c>
      <c r="V372">
        <v>14</v>
      </c>
      <c r="W372">
        <v>50</v>
      </c>
      <c r="X372">
        <v>28</v>
      </c>
      <c r="Y372">
        <v>69</v>
      </c>
      <c r="Z372">
        <f t="shared" si="27"/>
        <v>92</v>
      </c>
      <c r="AA372">
        <v>50</v>
      </c>
      <c r="AB372">
        <v>90</v>
      </c>
      <c r="AC372">
        <f t="shared" si="28"/>
        <v>112</v>
      </c>
      <c r="AD372">
        <v>9</v>
      </c>
      <c r="AE372">
        <v>42</v>
      </c>
      <c r="AF372">
        <f t="shared" si="29"/>
        <v>60</v>
      </c>
      <c r="AG372">
        <v>15</v>
      </c>
      <c r="AH372">
        <v>57</v>
      </c>
      <c r="AI372">
        <v>10</v>
      </c>
      <c r="AJ372">
        <v>1</v>
      </c>
      <c r="AK372">
        <v>6</v>
      </c>
      <c r="AL372">
        <v>3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91</v>
      </c>
      <c r="AS372">
        <v>91</v>
      </c>
      <c r="AT372">
        <v>125</v>
      </c>
      <c r="AU372">
        <v>-1</v>
      </c>
      <c r="AV372">
        <v>-1</v>
      </c>
      <c r="AW372">
        <v>22</v>
      </c>
      <c r="AX372">
        <v>1</v>
      </c>
      <c r="AY372">
        <v>2</v>
      </c>
      <c r="AZ372">
        <v>10</v>
      </c>
      <c r="BA372">
        <v>0</v>
      </c>
      <c r="BB372">
        <v>1</v>
      </c>
      <c r="BC372">
        <v>2</v>
      </c>
      <c r="BD372">
        <v>1</v>
      </c>
      <c r="BE372">
        <v>1</v>
      </c>
      <c r="BF372">
        <v>15</v>
      </c>
      <c r="BG372">
        <v>20</v>
      </c>
      <c r="BI372">
        <f t="shared" si="30"/>
        <v>420</v>
      </c>
      <c r="BJ372">
        <f t="shared" si="31"/>
        <v>220</v>
      </c>
    </row>
    <row r="373" spans="2:62">
      <c r="B373">
        <v>421</v>
      </c>
      <c r="C373">
        <v>221</v>
      </c>
      <c r="D373" t="s">
        <v>668</v>
      </c>
      <c r="E373" t="s">
        <v>604</v>
      </c>
      <c r="F373">
        <v>2</v>
      </c>
      <c r="G373">
        <v>0</v>
      </c>
      <c r="H373">
        <v>330</v>
      </c>
      <c r="I373">
        <v>40</v>
      </c>
      <c r="J373">
        <v>170</v>
      </c>
      <c r="K373">
        <v>270</v>
      </c>
      <c r="L373">
        <v>0</v>
      </c>
      <c r="M373">
        <v>20</v>
      </c>
      <c r="N373">
        <v>40</v>
      </c>
      <c r="O373">
        <v>24</v>
      </c>
      <c r="P373">
        <v>16</v>
      </c>
      <c r="Q373">
        <v>48</v>
      </c>
      <c r="R373">
        <v>16</v>
      </c>
      <c r="S373">
        <v>48</v>
      </c>
      <c r="T373">
        <v>70</v>
      </c>
      <c r="U373">
        <v>104</v>
      </c>
      <c r="V373">
        <v>9</v>
      </c>
      <c r="W373">
        <v>27</v>
      </c>
      <c r="X373">
        <v>27</v>
      </c>
      <c r="Y373">
        <v>63</v>
      </c>
      <c r="Z373">
        <f t="shared" si="27"/>
        <v>83</v>
      </c>
      <c r="AA373">
        <v>47</v>
      </c>
      <c r="AB373">
        <v>84</v>
      </c>
      <c r="AC373">
        <f t="shared" si="28"/>
        <v>104</v>
      </c>
      <c r="AD373">
        <v>9</v>
      </c>
      <c r="AE373">
        <v>29</v>
      </c>
      <c r="AF373">
        <f t="shared" si="29"/>
        <v>40</v>
      </c>
      <c r="AG373">
        <v>10</v>
      </c>
      <c r="AH373">
        <v>59</v>
      </c>
      <c r="AI373">
        <v>10</v>
      </c>
      <c r="AJ373">
        <v>1</v>
      </c>
      <c r="AK373">
        <v>6</v>
      </c>
      <c r="AL373">
        <v>3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122</v>
      </c>
      <c r="AS373">
        <v>15</v>
      </c>
      <c r="AT373">
        <v>39</v>
      </c>
      <c r="AU373">
        <v>-1</v>
      </c>
      <c r="AV373">
        <v>-1</v>
      </c>
      <c r="AW373">
        <v>30</v>
      </c>
      <c r="AX373">
        <v>1</v>
      </c>
      <c r="AY373">
        <v>2</v>
      </c>
      <c r="AZ373">
        <v>13</v>
      </c>
      <c r="BA373">
        <v>1</v>
      </c>
      <c r="BB373">
        <v>0</v>
      </c>
      <c r="BC373">
        <v>1</v>
      </c>
      <c r="BD373">
        <v>3</v>
      </c>
      <c r="BE373">
        <v>1</v>
      </c>
      <c r="BF373">
        <v>20</v>
      </c>
      <c r="BG373">
        <v>25</v>
      </c>
      <c r="BI373">
        <f t="shared" si="30"/>
        <v>421</v>
      </c>
      <c r="BJ373">
        <f t="shared" si="31"/>
        <v>221</v>
      </c>
    </row>
    <row r="374" spans="2:62">
      <c r="B374">
        <v>422</v>
      </c>
      <c r="C374">
        <v>222</v>
      </c>
      <c r="D374" t="s">
        <v>669</v>
      </c>
      <c r="E374" t="s">
        <v>617</v>
      </c>
      <c r="F374">
        <v>2</v>
      </c>
      <c r="G374">
        <v>0</v>
      </c>
      <c r="H374">
        <v>346</v>
      </c>
      <c r="I374">
        <v>40</v>
      </c>
      <c r="J374">
        <v>170</v>
      </c>
      <c r="K374">
        <v>270</v>
      </c>
      <c r="L374">
        <v>0</v>
      </c>
      <c r="M374">
        <v>20</v>
      </c>
      <c r="N374">
        <v>40</v>
      </c>
      <c r="O374">
        <v>24</v>
      </c>
      <c r="P374">
        <v>16</v>
      </c>
      <c r="Q374">
        <v>49</v>
      </c>
      <c r="R374">
        <v>16</v>
      </c>
      <c r="S374">
        <v>49</v>
      </c>
      <c r="T374">
        <v>70</v>
      </c>
      <c r="U374">
        <v>103</v>
      </c>
      <c r="V374">
        <v>9</v>
      </c>
      <c r="W374">
        <v>26</v>
      </c>
      <c r="X374">
        <v>27</v>
      </c>
      <c r="Y374">
        <v>63</v>
      </c>
      <c r="Z374">
        <f t="shared" si="27"/>
        <v>83</v>
      </c>
      <c r="AA374">
        <v>47</v>
      </c>
      <c r="AB374">
        <v>83</v>
      </c>
      <c r="AC374">
        <f t="shared" si="28"/>
        <v>103</v>
      </c>
      <c r="AD374">
        <v>9</v>
      </c>
      <c r="AE374">
        <v>29</v>
      </c>
      <c r="AF374">
        <f t="shared" si="29"/>
        <v>40</v>
      </c>
      <c r="AG374">
        <v>9</v>
      </c>
      <c r="AH374">
        <v>49</v>
      </c>
      <c r="AI374">
        <v>10</v>
      </c>
      <c r="AJ374">
        <v>1</v>
      </c>
      <c r="AK374">
        <v>6</v>
      </c>
      <c r="AL374">
        <v>3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122</v>
      </c>
      <c r="AS374">
        <v>15</v>
      </c>
      <c r="AT374">
        <v>39</v>
      </c>
      <c r="AU374">
        <v>-1</v>
      </c>
      <c r="AV374">
        <v>-1</v>
      </c>
      <c r="AW374">
        <v>30</v>
      </c>
      <c r="AX374">
        <v>1</v>
      </c>
      <c r="AY374">
        <v>2</v>
      </c>
      <c r="AZ374">
        <v>13</v>
      </c>
      <c r="BA374">
        <v>1</v>
      </c>
      <c r="BB374">
        <v>0</v>
      </c>
      <c r="BC374">
        <v>1</v>
      </c>
      <c r="BD374">
        <v>3</v>
      </c>
      <c r="BE374">
        <v>1</v>
      </c>
      <c r="BF374">
        <v>20</v>
      </c>
      <c r="BG374">
        <v>25</v>
      </c>
      <c r="BI374">
        <f t="shared" si="30"/>
        <v>422</v>
      </c>
      <c r="BJ374">
        <f t="shared" si="31"/>
        <v>222</v>
      </c>
    </row>
    <row r="375" spans="2:62">
      <c r="B375">
        <v>423</v>
      </c>
      <c r="C375">
        <v>223</v>
      </c>
      <c r="D375" t="s">
        <v>670</v>
      </c>
      <c r="E375" t="s">
        <v>639</v>
      </c>
      <c r="F375">
        <v>2</v>
      </c>
      <c r="G375">
        <v>0</v>
      </c>
      <c r="H375">
        <v>357</v>
      </c>
      <c r="I375">
        <v>40</v>
      </c>
      <c r="J375">
        <v>170</v>
      </c>
      <c r="K375">
        <v>270</v>
      </c>
      <c r="L375">
        <v>0</v>
      </c>
      <c r="M375">
        <v>20</v>
      </c>
      <c r="N375">
        <v>40</v>
      </c>
      <c r="O375">
        <v>24</v>
      </c>
      <c r="P375">
        <v>18</v>
      </c>
      <c r="Q375">
        <v>50</v>
      </c>
      <c r="R375">
        <v>15</v>
      </c>
      <c r="S375">
        <v>47</v>
      </c>
      <c r="T375">
        <v>70</v>
      </c>
      <c r="U375">
        <v>101</v>
      </c>
      <c r="V375">
        <v>9</v>
      </c>
      <c r="W375">
        <v>28</v>
      </c>
      <c r="X375">
        <v>26</v>
      </c>
      <c r="Y375">
        <v>62</v>
      </c>
      <c r="Z375">
        <f t="shared" si="27"/>
        <v>82</v>
      </c>
      <c r="AA375">
        <v>48</v>
      </c>
      <c r="AB375">
        <v>85</v>
      </c>
      <c r="AC375">
        <f t="shared" si="28"/>
        <v>105</v>
      </c>
      <c r="AD375">
        <v>8</v>
      </c>
      <c r="AE375">
        <v>28</v>
      </c>
      <c r="AF375">
        <f t="shared" si="29"/>
        <v>39</v>
      </c>
      <c r="AG375">
        <v>7</v>
      </c>
      <c r="AH375">
        <v>47</v>
      </c>
      <c r="AI375">
        <v>10</v>
      </c>
      <c r="AJ375">
        <v>1</v>
      </c>
      <c r="AK375">
        <v>6</v>
      </c>
      <c r="AL375">
        <v>3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122</v>
      </c>
      <c r="AS375">
        <v>15</v>
      </c>
      <c r="AT375">
        <v>40</v>
      </c>
      <c r="AU375">
        <v>-1</v>
      </c>
      <c r="AV375">
        <v>-1</v>
      </c>
      <c r="AW375">
        <v>30</v>
      </c>
      <c r="AX375">
        <v>1</v>
      </c>
      <c r="AY375">
        <v>2</v>
      </c>
      <c r="AZ375">
        <v>13</v>
      </c>
      <c r="BA375">
        <v>1</v>
      </c>
      <c r="BB375">
        <v>0</v>
      </c>
      <c r="BC375">
        <v>1</v>
      </c>
      <c r="BD375">
        <v>3</v>
      </c>
      <c r="BE375">
        <v>1</v>
      </c>
      <c r="BF375">
        <v>20</v>
      </c>
      <c r="BG375">
        <v>25</v>
      </c>
      <c r="BI375">
        <f t="shared" si="30"/>
        <v>423</v>
      </c>
      <c r="BJ375">
        <f t="shared" si="31"/>
        <v>223</v>
      </c>
    </row>
    <row r="376" spans="2:62">
      <c r="B376">
        <v>424</v>
      </c>
      <c r="C376">
        <v>224</v>
      </c>
      <c r="D376" t="s">
        <v>671</v>
      </c>
      <c r="E376" t="s">
        <v>615</v>
      </c>
      <c r="F376">
        <v>2</v>
      </c>
      <c r="G376">
        <v>0</v>
      </c>
      <c r="H376">
        <v>345</v>
      </c>
      <c r="I376">
        <v>30</v>
      </c>
      <c r="J376">
        <v>110</v>
      </c>
      <c r="K376">
        <v>130</v>
      </c>
      <c r="L376">
        <v>0</v>
      </c>
      <c r="M376">
        <v>16</v>
      </c>
      <c r="N376">
        <v>34</v>
      </c>
      <c r="O376">
        <v>20</v>
      </c>
      <c r="P376">
        <v>10</v>
      </c>
      <c r="Q376">
        <v>30</v>
      </c>
      <c r="R376">
        <v>24</v>
      </c>
      <c r="S376">
        <v>69</v>
      </c>
      <c r="T376">
        <v>9</v>
      </c>
      <c r="U376">
        <v>39</v>
      </c>
      <c r="V376">
        <v>6</v>
      </c>
      <c r="W376">
        <v>19</v>
      </c>
      <c r="X376">
        <v>27</v>
      </c>
      <c r="Y376">
        <v>52</v>
      </c>
      <c r="Z376">
        <f t="shared" si="27"/>
        <v>66</v>
      </c>
      <c r="AA376">
        <v>47</v>
      </c>
      <c r="AB376">
        <v>80</v>
      </c>
      <c r="AC376">
        <f t="shared" si="28"/>
        <v>98</v>
      </c>
      <c r="AD376">
        <v>9</v>
      </c>
      <c r="AE376">
        <v>24</v>
      </c>
      <c r="AF376">
        <f t="shared" si="29"/>
        <v>32</v>
      </c>
      <c r="AG376">
        <v>8</v>
      </c>
      <c r="AH376">
        <v>44</v>
      </c>
      <c r="AI376">
        <v>10</v>
      </c>
      <c r="AJ376">
        <v>1</v>
      </c>
      <c r="AK376">
        <v>4</v>
      </c>
      <c r="AL376">
        <v>2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2</v>
      </c>
      <c r="AS376">
        <v>39</v>
      </c>
      <c r="AT376">
        <v>-1</v>
      </c>
      <c r="AU376">
        <v>-1</v>
      </c>
      <c r="AV376">
        <v>-1</v>
      </c>
      <c r="AW376">
        <v>24</v>
      </c>
      <c r="AX376">
        <v>1</v>
      </c>
      <c r="AY376">
        <v>1</v>
      </c>
      <c r="AZ376">
        <v>6</v>
      </c>
      <c r="BA376">
        <v>0</v>
      </c>
      <c r="BB376">
        <v>0</v>
      </c>
      <c r="BC376">
        <v>1</v>
      </c>
      <c r="BD376">
        <v>0</v>
      </c>
      <c r="BE376">
        <v>1</v>
      </c>
      <c r="BF376">
        <v>15</v>
      </c>
      <c r="BG376">
        <v>20</v>
      </c>
      <c r="BI376">
        <f t="shared" si="30"/>
        <v>424</v>
      </c>
      <c r="BJ376">
        <f t="shared" si="31"/>
        <v>224</v>
      </c>
    </row>
    <row r="377" spans="2:62">
      <c r="B377">
        <v>425</v>
      </c>
      <c r="C377">
        <v>225</v>
      </c>
      <c r="D377" t="s">
        <v>672</v>
      </c>
      <c r="E377" t="s">
        <v>613</v>
      </c>
      <c r="F377">
        <v>2</v>
      </c>
      <c r="G377">
        <v>0</v>
      </c>
      <c r="H377">
        <v>344</v>
      </c>
      <c r="I377">
        <v>45</v>
      </c>
      <c r="J377">
        <v>150</v>
      </c>
      <c r="K377">
        <v>170</v>
      </c>
      <c r="L377">
        <v>0</v>
      </c>
      <c r="M377">
        <v>16</v>
      </c>
      <c r="N377">
        <v>34</v>
      </c>
      <c r="O377">
        <v>20</v>
      </c>
      <c r="P377">
        <v>10</v>
      </c>
      <c r="Q377">
        <v>29</v>
      </c>
      <c r="R377">
        <v>24</v>
      </c>
      <c r="S377">
        <v>68</v>
      </c>
      <c r="T377">
        <v>9</v>
      </c>
      <c r="U377">
        <v>44</v>
      </c>
      <c r="V377">
        <v>6</v>
      </c>
      <c r="W377">
        <v>19</v>
      </c>
      <c r="X377">
        <v>35</v>
      </c>
      <c r="Y377">
        <v>64</v>
      </c>
      <c r="Z377">
        <f t="shared" si="27"/>
        <v>80</v>
      </c>
      <c r="AA377">
        <v>47</v>
      </c>
      <c r="AB377">
        <v>80</v>
      </c>
      <c r="AC377">
        <f t="shared" si="28"/>
        <v>98</v>
      </c>
      <c r="AD377">
        <v>6</v>
      </c>
      <c r="AE377">
        <v>19</v>
      </c>
      <c r="AF377">
        <f t="shared" si="29"/>
        <v>26</v>
      </c>
      <c r="AG377">
        <v>16</v>
      </c>
      <c r="AH377">
        <v>59</v>
      </c>
      <c r="AI377">
        <v>10</v>
      </c>
      <c r="AJ377">
        <v>1</v>
      </c>
      <c r="AK377">
        <v>4</v>
      </c>
      <c r="AL377">
        <v>2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2</v>
      </c>
      <c r="AS377">
        <v>46</v>
      </c>
      <c r="AT377">
        <v>-1</v>
      </c>
      <c r="AU377">
        <v>-1</v>
      </c>
      <c r="AV377">
        <v>-1</v>
      </c>
      <c r="AW377">
        <v>24</v>
      </c>
      <c r="AX377">
        <v>1</v>
      </c>
      <c r="AY377">
        <v>1</v>
      </c>
      <c r="AZ377">
        <v>6</v>
      </c>
      <c r="BA377">
        <v>0</v>
      </c>
      <c r="BB377">
        <v>0</v>
      </c>
      <c r="BC377">
        <v>1</v>
      </c>
      <c r="BD377">
        <v>0</v>
      </c>
      <c r="BE377">
        <v>1</v>
      </c>
      <c r="BF377">
        <v>15</v>
      </c>
      <c r="BG377">
        <v>20</v>
      </c>
      <c r="BI377">
        <f t="shared" si="30"/>
        <v>425</v>
      </c>
      <c r="BJ377">
        <f t="shared" si="31"/>
        <v>225</v>
      </c>
    </row>
    <row r="378" spans="2:62">
      <c r="B378">
        <v>426</v>
      </c>
      <c r="C378">
        <v>226</v>
      </c>
      <c r="D378" t="s">
        <v>673</v>
      </c>
      <c r="E378" t="s">
        <v>148</v>
      </c>
      <c r="F378">
        <v>2</v>
      </c>
      <c r="G378">
        <v>201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31</v>
      </c>
      <c r="N378">
        <v>49</v>
      </c>
      <c r="O378">
        <v>36</v>
      </c>
      <c r="P378">
        <v>15</v>
      </c>
      <c r="Q378">
        <v>59</v>
      </c>
      <c r="R378">
        <v>30</v>
      </c>
      <c r="S378">
        <v>88</v>
      </c>
      <c r="T378">
        <v>35</v>
      </c>
      <c r="U378">
        <v>78</v>
      </c>
      <c r="V378">
        <v>14</v>
      </c>
      <c r="W378">
        <v>50</v>
      </c>
      <c r="X378">
        <v>26</v>
      </c>
      <c r="Y378">
        <v>68</v>
      </c>
      <c r="Z378">
        <f t="shared" si="27"/>
        <v>91</v>
      </c>
      <c r="AA378">
        <v>49</v>
      </c>
      <c r="AB378">
        <v>92</v>
      </c>
      <c r="AC378">
        <f t="shared" si="28"/>
        <v>116</v>
      </c>
      <c r="AD378">
        <v>14</v>
      </c>
      <c r="AE378">
        <v>54</v>
      </c>
      <c r="AF378">
        <f t="shared" si="29"/>
        <v>76</v>
      </c>
      <c r="AG378">
        <v>17</v>
      </c>
      <c r="AH378">
        <v>77</v>
      </c>
      <c r="AI378">
        <v>10</v>
      </c>
      <c r="AJ378">
        <v>1</v>
      </c>
      <c r="AK378">
        <v>6</v>
      </c>
      <c r="AL378">
        <v>3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125</v>
      </c>
      <c r="AS378">
        <v>121</v>
      </c>
      <c r="AT378">
        <v>106</v>
      </c>
      <c r="AU378">
        <v>-1</v>
      </c>
      <c r="AV378">
        <v>-1</v>
      </c>
      <c r="AW378">
        <v>20</v>
      </c>
      <c r="AX378">
        <v>1</v>
      </c>
      <c r="AY378">
        <v>2</v>
      </c>
      <c r="AZ378">
        <v>10</v>
      </c>
      <c r="BA378">
        <v>0</v>
      </c>
      <c r="BB378">
        <v>2</v>
      </c>
      <c r="BC378">
        <v>2</v>
      </c>
      <c r="BD378">
        <v>1</v>
      </c>
      <c r="BE378">
        <v>1</v>
      </c>
      <c r="BF378">
        <v>15</v>
      </c>
      <c r="BG378">
        <v>20</v>
      </c>
      <c r="BI378">
        <f t="shared" si="30"/>
        <v>426</v>
      </c>
      <c r="BJ378">
        <f t="shared" si="31"/>
        <v>226</v>
      </c>
    </row>
    <row r="379" spans="2:62">
      <c r="B379">
        <v>427</v>
      </c>
      <c r="C379">
        <v>227</v>
      </c>
      <c r="D379" t="s">
        <v>674</v>
      </c>
      <c r="E379" t="s">
        <v>266</v>
      </c>
      <c r="F379">
        <v>5</v>
      </c>
      <c r="G379">
        <v>272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57</v>
      </c>
      <c r="N379">
        <v>72</v>
      </c>
      <c r="O379">
        <v>64</v>
      </c>
      <c r="P379">
        <v>55</v>
      </c>
      <c r="Q379">
        <v>85</v>
      </c>
      <c r="R379">
        <v>35</v>
      </c>
      <c r="S379">
        <v>86</v>
      </c>
      <c r="T379">
        <v>24</v>
      </c>
      <c r="U379">
        <v>70</v>
      </c>
      <c r="V379">
        <v>46</v>
      </c>
      <c r="W379">
        <v>78</v>
      </c>
      <c r="X379">
        <v>0</v>
      </c>
      <c r="Y379">
        <v>0</v>
      </c>
      <c r="Z379">
        <f t="shared" si="27"/>
        <v>0</v>
      </c>
      <c r="AA379">
        <v>41</v>
      </c>
      <c r="AB379">
        <v>80</v>
      </c>
      <c r="AC379">
        <f t="shared" si="28"/>
        <v>102</v>
      </c>
      <c r="AD379">
        <v>22</v>
      </c>
      <c r="AE379">
        <v>62</v>
      </c>
      <c r="AF379">
        <f t="shared" si="29"/>
        <v>84</v>
      </c>
      <c r="AG379">
        <v>19</v>
      </c>
      <c r="AH379">
        <v>68</v>
      </c>
      <c r="AI379">
        <v>10</v>
      </c>
      <c r="AJ379">
        <v>2</v>
      </c>
      <c r="AK379">
        <v>6</v>
      </c>
      <c r="AL379">
        <v>4</v>
      </c>
      <c r="AM379">
        <v>3</v>
      </c>
      <c r="AN379">
        <v>3</v>
      </c>
      <c r="AO379">
        <v>3</v>
      </c>
      <c r="AP379">
        <v>3</v>
      </c>
      <c r="AQ379">
        <v>0</v>
      </c>
      <c r="AR379">
        <v>90</v>
      </c>
      <c r="AS379">
        <v>129</v>
      </c>
      <c r="AT379">
        <v>74</v>
      </c>
      <c r="AU379">
        <v>88</v>
      </c>
      <c r="AV379">
        <v>-1</v>
      </c>
      <c r="AW379">
        <v>85</v>
      </c>
      <c r="AX379">
        <v>4</v>
      </c>
      <c r="AY379">
        <v>7</v>
      </c>
      <c r="AZ379">
        <v>21</v>
      </c>
      <c r="BA379">
        <v>3</v>
      </c>
      <c r="BB379">
        <v>4</v>
      </c>
      <c r="BC379">
        <v>1</v>
      </c>
      <c r="BD379">
        <v>2</v>
      </c>
      <c r="BE379">
        <v>2</v>
      </c>
      <c r="BF379">
        <v>45</v>
      </c>
      <c r="BG379">
        <v>80</v>
      </c>
      <c r="BI379">
        <f t="shared" si="30"/>
        <v>427</v>
      </c>
      <c r="BJ379">
        <f t="shared" si="31"/>
        <v>227</v>
      </c>
    </row>
    <row r="380" spans="2:62">
      <c r="B380">
        <v>428</v>
      </c>
      <c r="C380">
        <v>228</v>
      </c>
      <c r="D380" t="s">
        <v>675</v>
      </c>
      <c r="E380" t="s">
        <v>264</v>
      </c>
      <c r="F380">
        <v>5</v>
      </c>
      <c r="G380">
        <v>271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57</v>
      </c>
      <c r="N380">
        <v>71</v>
      </c>
      <c r="O380">
        <v>64</v>
      </c>
      <c r="P380">
        <v>42</v>
      </c>
      <c r="Q380">
        <v>77</v>
      </c>
      <c r="R380">
        <v>34</v>
      </c>
      <c r="S380">
        <v>84</v>
      </c>
      <c r="T380">
        <v>72</v>
      </c>
      <c r="U380">
        <v>106</v>
      </c>
      <c r="V380">
        <v>48</v>
      </c>
      <c r="W380">
        <v>78</v>
      </c>
      <c r="X380">
        <v>0</v>
      </c>
      <c r="Y380">
        <v>0</v>
      </c>
      <c r="Z380">
        <f t="shared" si="27"/>
        <v>0</v>
      </c>
      <c r="AA380">
        <v>42</v>
      </c>
      <c r="AB380">
        <v>81</v>
      </c>
      <c r="AC380">
        <f t="shared" si="28"/>
        <v>103</v>
      </c>
      <c r="AD380">
        <v>16</v>
      </c>
      <c r="AE380">
        <v>55</v>
      </c>
      <c r="AF380">
        <f t="shared" si="29"/>
        <v>77</v>
      </c>
      <c r="AG380">
        <v>14</v>
      </c>
      <c r="AH380">
        <v>64</v>
      </c>
      <c r="AI380">
        <v>10</v>
      </c>
      <c r="AJ380">
        <v>2</v>
      </c>
      <c r="AK380">
        <v>6</v>
      </c>
      <c r="AL380">
        <v>4</v>
      </c>
      <c r="AM380">
        <v>3</v>
      </c>
      <c r="AN380">
        <v>3</v>
      </c>
      <c r="AO380">
        <v>3</v>
      </c>
      <c r="AP380">
        <v>3</v>
      </c>
      <c r="AQ380">
        <v>0</v>
      </c>
      <c r="AR380">
        <v>90</v>
      </c>
      <c r="AS380">
        <v>131</v>
      </c>
      <c r="AT380">
        <v>121</v>
      </c>
      <c r="AU380">
        <v>10</v>
      </c>
      <c r="AV380">
        <v>-1</v>
      </c>
      <c r="AW380">
        <v>85</v>
      </c>
      <c r="AX380">
        <v>4</v>
      </c>
      <c r="AY380">
        <v>6</v>
      </c>
      <c r="AZ380">
        <v>21</v>
      </c>
      <c r="BA380">
        <v>4</v>
      </c>
      <c r="BB380">
        <v>2</v>
      </c>
      <c r="BC380">
        <v>1</v>
      </c>
      <c r="BD380">
        <v>5</v>
      </c>
      <c r="BE380">
        <v>2</v>
      </c>
      <c r="BF380">
        <v>45</v>
      </c>
      <c r="BG380">
        <v>80</v>
      </c>
      <c r="BI380">
        <f t="shared" si="30"/>
        <v>428</v>
      </c>
      <c r="BJ380">
        <f t="shared" si="31"/>
        <v>228</v>
      </c>
    </row>
    <row r="381" spans="2:62">
      <c r="B381">
        <v>429</v>
      </c>
      <c r="C381">
        <v>229</v>
      </c>
      <c r="D381" t="s">
        <v>676</v>
      </c>
      <c r="E381" t="s">
        <v>606</v>
      </c>
      <c r="F381">
        <v>11</v>
      </c>
      <c r="G381">
        <v>331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60</v>
      </c>
      <c r="N381">
        <v>84</v>
      </c>
      <c r="O381">
        <v>67</v>
      </c>
      <c r="P381">
        <v>0</v>
      </c>
      <c r="Q381">
        <v>45</v>
      </c>
      <c r="R381">
        <v>0</v>
      </c>
      <c r="S381">
        <v>0</v>
      </c>
      <c r="T381">
        <v>33</v>
      </c>
      <c r="U381">
        <v>79</v>
      </c>
      <c r="V381">
        <v>35</v>
      </c>
      <c r="W381">
        <v>76</v>
      </c>
      <c r="X381">
        <v>0</v>
      </c>
      <c r="Y381">
        <v>0</v>
      </c>
      <c r="Z381">
        <f t="shared" si="27"/>
        <v>0</v>
      </c>
      <c r="AA381">
        <v>36</v>
      </c>
      <c r="AB381">
        <v>73</v>
      </c>
      <c r="AC381">
        <f t="shared" si="28"/>
        <v>93</v>
      </c>
      <c r="AD381">
        <v>46</v>
      </c>
      <c r="AE381">
        <v>80</v>
      </c>
      <c r="AF381">
        <f t="shared" si="29"/>
        <v>99</v>
      </c>
      <c r="AG381">
        <v>17</v>
      </c>
      <c r="AH381">
        <v>69</v>
      </c>
      <c r="AI381">
        <v>10</v>
      </c>
      <c r="AJ381">
        <v>1</v>
      </c>
      <c r="AK381">
        <v>7</v>
      </c>
      <c r="AL381">
        <v>4</v>
      </c>
      <c r="AM381">
        <v>18</v>
      </c>
      <c r="AN381">
        <v>21</v>
      </c>
      <c r="AO381">
        <v>27</v>
      </c>
      <c r="AP381">
        <v>3</v>
      </c>
      <c r="AQ381">
        <v>0</v>
      </c>
      <c r="AR381">
        <v>109</v>
      </c>
      <c r="AS381">
        <v>111</v>
      </c>
      <c r="AT381">
        <v>112</v>
      </c>
      <c r="AU381">
        <v>51</v>
      </c>
      <c r="AV381">
        <v>-1</v>
      </c>
      <c r="AW381">
        <v>210</v>
      </c>
      <c r="AX381">
        <v>7</v>
      </c>
      <c r="AY381">
        <v>13</v>
      </c>
      <c r="AZ381">
        <v>30</v>
      </c>
      <c r="BA381">
        <v>10</v>
      </c>
      <c r="BB381">
        <v>0</v>
      </c>
      <c r="BC381">
        <v>0</v>
      </c>
      <c r="BD381">
        <v>4</v>
      </c>
      <c r="BE381">
        <v>3</v>
      </c>
      <c r="BF381">
        <v>50</v>
      </c>
      <c r="BG381">
        <v>55</v>
      </c>
      <c r="BI381">
        <f t="shared" si="30"/>
        <v>429</v>
      </c>
      <c r="BJ381">
        <f t="shared" si="31"/>
        <v>229</v>
      </c>
    </row>
    <row r="382" spans="2:62">
      <c r="B382">
        <v>430</v>
      </c>
      <c r="C382">
        <v>230</v>
      </c>
      <c r="D382" t="s">
        <v>677</v>
      </c>
      <c r="E382" t="s">
        <v>608</v>
      </c>
      <c r="F382">
        <v>11</v>
      </c>
      <c r="G382">
        <v>332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60</v>
      </c>
      <c r="N382">
        <v>84</v>
      </c>
      <c r="O382">
        <v>67</v>
      </c>
      <c r="P382">
        <v>0</v>
      </c>
      <c r="Q382">
        <v>45</v>
      </c>
      <c r="R382">
        <v>0</v>
      </c>
      <c r="S382">
        <v>0</v>
      </c>
      <c r="T382">
        <v>32</v>
      </c>
      <c r="U382">
        <v>78</v>
      </c>
      <c r="V382">
        <v>36</v>
      </c>
      <c r="W382">
        <v>78</v>
      </c>
      <c r="X382">
        <v>0</v>
      </c>
      <c r="Y382">
        <v>0</v>
      </c>
      <c r="Z382">
        <f t="shared" si="27"/>
        <v>0</v>
      </c>
      <c r="AA382">
        <v>37</v>
      </c>
      <c r="AB382">
        <v>75</v>
      </c>
      <c r="AC382">
        <f t="shared" si="28"/>
        <v>96</v>
      </c>
      <c r="AD382">
        <v>44</v>
      </c>
      <c r="AE382">
        <v>78</v>
      </c>
      <c r="AF382">
        <f t="shared" si="29"/>
        <v>97</v>
      </c>
      <c r="AG382">
        <v>30</v>
      </c>
      <c r="AH382">
        <v>79</v>
      </c>
      <c r="AI382">
        <v>10</v>
      </c>
      <c r="AJ382">
        <v>1</v>
      </c>
      <c r="AK382">
        <v>7</v>
      </c>
      <c r="AL382">
        <v>4</v>
      </c>
      <c r="AM382">
        <v>18</v>
      </c>
      <c r="AN382">
        <v>21</v>
      </c>
      <c r="AO382">
        <v>27</v>
      </c>
      <c r="AP382">
        <v>3</v>
      </c>
      <c r="AQ382">
        <v>0</v>
      </c>
      <c r="AR382">
        <v>109</v>
      </c>
      <c r="AS382">
        <v>113</v>
      </c>
      <c r="AT382">
        <v>39</v>
      </c>
      <c r="AU382">
        <v>51</v>
      </c>
      <c r="AV382">
        <v>-1</v>
      </c>
      <c r="AW382">
        <v>210</v>
      </c>
      <c r="AX382">
        <v>7</v>
      </c>
      <c r="AY382">
        <v>13</v>
      </c>
      <c r="AZ382">
        <v>30</v>
      </c>
      <c r="BA382">
        <v>10</v>
      </c>
      <c r="BB382">
        <v>0</v>
      </c>
      <c r="BC382">
        <v>0</v>
      </c>
      <c r="BD382">
        <v>4</v>
      </c>
      <c r="BE382">
        <v>3</v>
      </c>
      <c r="BF382">
        <v>50</v>
      </c>
      <c r="BG382">
        <v>55</v>
      </c>
      <c r="BI382">
        <f t="shared" si="30"/>
        <v>430</v>
      </c>
      <c r="BJ382">
        <f t="shared" si="31"/>
        <v>230</v>
      </c>
    </row>
    <row r="383" spans="2:62">
      <c r="B383">
        <v>431</v>
      </c>
      <c r="C383">
        <v>231</v>
      </c>
      <c r="D383" t="s">
        <v>678</v>
      </c>
      <c r="E383" t="s">
        <v>610</v>
      </c>
      <c r="F383">
        <v>13</v>
      </c>
      <c r="G383">
        <v>0</v>
      </c>
      <c r="H383">
        <v>334</v>
      </c>
      <c r="I383">
        <v>35</v>
      </c>
      <c r="J383">
        <v>170</v>
      </c>
      <c r="K383">
        <v>270</v>
      </c>
      <c r="L383">
        <v>0</v>
      </c>
      <c r="M383">
        <v>8</v>
      </c>
      <c r="N383">
        <v>16</v>
      </c>
      <c r="O383">
        <v>12</v>
      </c>
      <c r="P383">
        <v>2</v>
      </c>
      <c r="Q383">
        <v>8</v>
      </c>
      <c r="R383">
        <v>22</v>
      </c>
      <c r="S383">
        <v>58</v>
      </c>
      <c r="T383">
        <v>0</v>
      </c>
      <c r="U383">
        <v>0</v>
      </c>
      <c r="V383">
        <v>4</v>
      </c>
      <c r="W383">
        <v>16</v>
      </c>
      <c r="X383">
        <v>0</v>
      </c>
      <c r="Y383">
        <v>0</v>
      </c>
      <c r="Z383">
        <f t="shared" si="27"/>
        <v>0</v>
      </c>
      <c r="AA383">
        <v>18</v>
      </c>
      <c r="AB383">
        <v>44</v>
      </c>
      <c r="AC383">
        <f t="shared" si="28"/>
        <v>58</v>
      </c>
      <c r="AD383">
        <v>8</v>
      </c>
      <c r="AE383">
        <v>28</v>
      </c>
      <c r="AF383">
        <f t="shared" si="29"/>
        <v>39</v>
      </c>
      <c r="AG383">
        <v>30</v>
      </c>
      <c r="AH383">
        <v>63</v>
      </c>
      <c r="AI383">
        <v>5</v>
      </c>
      <c r="AJ383">
        <v>1</v>
      </c>
      <c r="AK383">
        <v>5</v>
      </c>
      <c r="AL383">
        <v>1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126</v>
      </c>
      <c r="AS383">
        <v>-1</v>
      </c>
      <c r="AT383">
        <v>-1</v>
      </c>
      <c r="AU383">
        <v>-1</v>
      </c>
      <c r="AV383">
        <v>-1</v>
      </c>
      <c r="AW383">
        <v>22</v>
      </c>
      <c r="AX383">
        <v>1</v>
      </c>
      <c r="AY383">
        <v>2</v>
      </c>
      <c r="AZ383">
        <v>2</v>
      </c>
      <c r="BA383">
        <v>1</v>
      </c>
      <c r="BB383">
        <v>0</v>
      </c>
      <c r="BC383">
        <v>2</v>
      </c>
      <c r="BD383">
        <v>0</v>
      </c>
      <c r="BE383">
        <v>0</v>
      </c>
      <c r="BF383">
        <v>10</v>
      </c>
      <c r="BG383">
        <v>20</v>
      </c>
      <c r="BI383">
        <f t="shared" si="30"/>
        <v>431</v>
      </c>
      <c r="BJ383">
        <f t="shared" si="31"/>
        <v>231</v>
      </c>
    </row>
    <row r="384" spans="2:62">
      <c r="B384">
        <v>432</v>
      </c>
      <c r="C384">
        <v>232</v>
      </c>
      <c r="D384" t="s">
        <v>679</v>
      </c>
      <c r="E384" t="s">
        <v>631</v>
      </c>
      <c r="F384">
        <v>11</v>
      </c>
      <c r="G384">
        <v>0</v>
      </c>
      <c r="H384">
        <v>353</v>
      </c>
      <c r="I384">
        <v>50</v>
      </c>
      <c r="J384">
        <v>1300</v>
      </c>
      <c r="K384">
        <v>900</v>
      </c>
      <c r="L384">
        <v>0</v>
      </c>
      <c r="M384">
        <v>70</v>
      </c>
      <c r="N384">
        <v>89</v>
      </c>
      <c r="O384">
        <v>78</v>
      </c>
      <c r="P384">
        <v>10</v>
      </c>
      <c r="Q384">
        <v>40</v>
      </c>
      <c r="R384">
        <v>0</v>
      </c>
      <c r="S384">
        <v>0</v>
      </c>
      <c r="T384">
        <v>40</v>
      </c>
      <c r="U384">
        <v>70</v>
      </c>
      <c r="V384">
        <v>29</v>
      </c>
      <c r="W384">
        <v>57</v>
      </c>
      <c r="X384">
        <v>0</v>
      </c>
      <c r="Y384">
        <v>0</v>
      </c>
      <c r="Z384">
        <f t="shared" si="27"/>
        <v>0</v>
      </c>
      <c r="AA384">
        <v>29</v>
      </c>
      <c r="AB384">
        <v>49</v>
      </c>
      <c r="AC384">
        <f t="shared" si="28"/>
        <v>60</v>
      </c>
      <c r="AD384">
        <v>40</v>
      </c>
      <c r="AE384">
        <v>69</v>
      </c>
      <c r="AF384">
        <f t="shared" si="29"/>
        <v>85</v>
      </c>
      <c r="AG384">
        <v>4</v>
      </c>
      <c r="AH384">
        <v>39</v>
      </c>
      <c r="AI384">
        <v>10</v>
      </c>
      <c r="AJ384">
        <v>2</v>
      </c>
      <c r="AK384">
        <v>7</v>
      </c>
      <c r="AL384">
        <v>3</v>
      </c>
      <c r="AM384">
        <v>20</v>
      </c>
      <c r="AN384">
        <v>13</v>
      </c>
      <c r="AO384">
        <v>10</v>
      </c>
      <c r="AP384">
        <v>0</v>
      </c>
      <c r="AQ384">
        <v>0</v>
      </c>
      <c r="AR384">
        <v>158</v>
      </c>
      <c r="AS384">
        <v>160</v>
      </c>
      <c r="AT384">
        <v>-1</v>
      </c>
      <c r="AU384">
        <v>-1</v>
      </c>
      <c r="AV384">
        <v>-1</v>
      </c>
      <c r="AW384">
        <v>270</v>
      </c>
      <c r="AX384">
        <v>8</v>
      </c>
      <c r="AY384">
        <v>15</v>
      </c>
      <c r="AZ384">
        <v>32</v>
      </c>
      <c r="BA384">
        <v>7</v>
      </c>
      <c r="BB384">
        <v>2</v>
      </c>
      <c r="BC384">
        <v>0</v>
      </c>
      <c r="BD384">
        <v>3</v>
      </c>
      <c r="BE384">
        <v>4</v>
      </c>
      <c r="BF384">
        <v>55</v>
      </c>
      <c r="BG384">
        <v>65</v>
      </c>
      <c r="BI384">
        <f t="shared" si="30"/>
        <v>432</v>
      </c>
      <c r="BJ384">
        <f t="shared" si="31"/>
        <v>232</v>
      </c>
    </row>
    <row r="385" spans="2:62">
      <c r="B385">
        <v>434</v>
      </c>
      <c r="C385">
        <v>234</v>
      </c>
      <c r="D385" t="s">
        <v>680</v>
      </c>
      <c r="E385" t="s">
        <v>140</v>
      </c>
      <c r="F385">
        <v>2</v>
      </c>
      <c r="G385">
        <v>254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27</v>
      </c>
      <c r="N385">
        <v>43</v>
      </c>
      <c r="O385">
        <v>31</v>
      </c>
      <c r="P385">
        <v>10</v>
      </c>
      <c r="Q385">
        <v>45</v>
      </c>
      <c r="R385">
        <v>28</v>
      </c>
      <c r="S385">
        <v>79</v>
      </c>
      <c r="T385">
        <v>16</v>
      </c>
      <c r="U385">
        <v>56</v>
      </c>
      <c r="V385">
        <v>12</v>
      </c>
      <c r="W385">
        <v>43</v>
      </c>
      <c r="X385">
        <v>28</v>
      </c>
      <c r="Y385">
        <v>69</v>
      </c>
      <c r="Z385">
        <f t="shared" si="27"/>
        <v>92</v>
      </c>
      <c r="AA385">
        <v>51</v>
      </c>
      <c r="AB385">
        <v>90</v>
      </c>
      <c r="AC385">
        <f t="shared" si="28"/>
        <v>112</v>
      </c>
      <c r="AD385">
        <v>8</v>
      </c>
      <c r="AE385">
        <v>43</v>
      </c>
      <c r="AF385">
        <f t="shared" si="29"/>
        <v>62</v>
      </c>
      <c r="AG385">
        <v>14</v>
      </c>
      <c r="AH385">
        <v>64</v>
      </c>
      <c r="AI385">
        <v>10</v>
      </c>
      <c r="AJ385">
        <v>1</v>
      </c>
      <c r="AK385">
        <v>6</v>
      </c>
      <c r="AL385">
        <v>3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91</v>
      </c>
      <c r="AS385">
        <v>125</v>
      </c>
      <c r="AT385">
        <v>34</v>
      </c>
      <c r="AU385">
        <v>-1</v>
      </c>
      <c r="AV385">
        <v>-1</v>
      </c>
      <c r="AW385">
        <v>18</v>
      </c>
      <c r="AX385">
        <v>1</v>
      </c>
      <c r="AY385">
        <v>2</v>
      </c>
      <c r="AZ385">
        <v>7</v>
      </c>
      <c r="BA385">
        <v>0</v>
      </c>
      <c r="BB385">
        <v>1</v>
      </c>
      <c r="BC385">
        <v>2</v>
      </c>
      <c r="BD385">
        <v>1</v>
      </c>
      <c r="BE385">
        <v>0</v>
      </c>
      <c r="BF385">
        <v>15</v>
      </c>
      <c r="BG385">
        <v>15</v>
      </c>
      <c r="BI385">
        <f t="shared" si="30"/>
        <v>434</v>
      </c>
      <c r="BJ385">
        <f t="shared" si="31"/>
        <v>234</v>
      </c>
    </row>
    <row r="386" spans="2:62">
      <c r="B386">
        <v>435</v>
      </c>
      <c r="C386">
        <v>235</v>
      </c>
      <c r="D386" t="s">
        <v>681</v>
      </c>
      <c r="E386" t="s">
        <v>142</v>
      </c>
      <c r="F386">
        <v>2</v>
      </c>
      <c r="G386">
        <v>255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27</v>
      </c>
      <c r="N386">
        <v>43</v>
      </c>
      <c r="O386">
        <v>31</v>
      </c>
      <c r="P386">
        <v>10</v>
      </c>
      <c r="Q386">
        <v>46</v>
      </c>
      <c r="R386">
        <v>28</v>
      </c>
      <c r="S386">
        <v>80</v>
      </c>
      <c r="T386">
        <v>18</v>
      </c>
      <c r="U386">
        <v>57</v>
      </c>
      <c r="V386">
        <v>12</v>
      </c>
      <c r="W386">
        <v>43</v>
      </c>
      <c r="X386">
        <v>28</v>
      </c>
      <c r="Y386">
        <v>69</v>
      </c>
      <c r="Z386">
        <f t="shared" si="27"/>
        <v>92</v>
      </c>
      <c r="AA386">
        <v>50</v>
      </c>
      <c r="AB386">
        <v>91</v>
      </c>
      <c r="AC386">
        <f t="shared" si="28"/>
        <v>114</v>
      </c>
      <c r="AD386">
        <v>9</v>
      </c>
      <c r="AE386">
        <v>44</v>
      </c>
      <c r="AF386">
        <f t="shared" si="29"/>
        <v>63</v>
      </c>
      <c r="AG386">
        <v>13</v>
      </c>
      <c r="AH386">
        <v>60</v>
      </c>
      <c r="AI386">
        <v>10</v>
      </c>
      <c r="AJ386">
        <v>1</v>
      </c>
      <c r="AK386">
        <v>6</v>
      </c>
      <c r="AL386">
        <v>3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91</v>
      </c>
      <c r="AS386">
        <v>125</v>
      </c>
      <c r="AT386">
        <v>34</v>
      </c>
      <c r="AU386">
        <v>-1</v>
      </c>
      <c r="AV386">
        <v>-1</v>
      </c>
      <c r="AW386">
        <v>18</v>
      </c>
      <c r="AX386">
        <v>1</v>
      </c>
      <c r="AY386">
        <v>2</v>
      </c>
      <c r="AZ386">
        <v>7</v>
      </c>
      <c r="BA386">
        <v>0</v>
      </c>
      <c r="BB386">
        <v>1</v>
      </c>
      <c r="BC386">
        <v>2</v>
      </c>
      <c r="BD386">
        <v>1</v>
      </c>
      <c r="BE386">
        <v>0</v>
      </c>
      <c r="BF386">
        <v>15</v>
      </c>
      <c r="BG386">
        <v>15</v>
      </c>
      <c r="BI386">
        <f t="shared" si="30"/>
        <v>435</v>
      </c>
      <c r="BJ386">
        <f t="shared" si="31"/>
        <v>235</v>
      </c>
    </row>
    <row r="387" spans="2:62">
      <c r="B387">
        <v>436</v>
      </c>
      <c r="C387">
        <v>236</v>
      </c>
      <c r="D387" t="s">
        <v>682</v>
      </c>
      <c r="E387" t="s">
        <v>610</v>
      </c>
      <c r="F387">
        <v>13</v>
      </c>
      <c r="G387">
        <v>334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13</v>
      </c>
      <c r="N387">
        <v>19</v>
      </c>
      <c r="O387">
        <v>17</v>
      </c>
      <c r="P387">
        <v>4</v>
      </c>
      <c r="Q387">
        <v>13</v>
      </c>
      <c r="R387">
        <v>30</v>
      </c>
      <c r="S387">
        <v>69</v>
      </c>
      <c r="T387">
        <v>0</v>
      </c>
      <c r="U387">
        <v>0</v>
      </c>
      <c r="V387">
        <v>7</v>
      </c>
      <c r="W387">
        <v>21</v>
      </c>
      <c r="X387">
        <v>0</v>
      </c>
      <c r="Y387">
        <v>0</v>
      </c>
      <c r="Z387">
        <f t="shared" si="27"/>
        <v>0</v>
      </c>
      <c r="AA387">
        <v>24</v>
      </c>
      <c r="AB387">
        <v>68</v>
      </c>
      <c r="AC387">
        <f t="shared" si="28"/>
        <v>92</v>
      </c>
      <c r="AD387">
        <v>12</v>
      </c>
      <c r="AE387">
        <v>34</v>
      </c>
      <c r="AF387">
        <f t="shared" si="29"/>
        <v>46</v>
      </c>
      <c r="AG387">
        <v>44</v>
      </c>
      <c r="AH387">
        <v>77</v>
      </c>
      <c r="AI387">
        <v>5</v>
      </c>
      <c r="AJ387">
        <v>1</v>
      </c>
      <c r="AK387">
        <v>7</v>
      </c>
      <c r="AL387">
        <v>2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127</v>
      </c>
      <c r="AS387">
        <v>-1</v>
      </c>
      <c r="AT387">
        <v>-1</v>
      </c>
      <c r="AU387">
        <v>-1</v>
      </c>
      <c r="AV387">
        <v>-1</v>
      </c>
      <c r="AW387">
        <v>22</v>
      </c>
      <c r="AX387">
        <v>1</v>
      </c>
      <c r="AY387">
        <v>2</v>
      </c>
      <c r="AZ387">
        <v>2</v>
      </c>
      <c r="BA387">
        <v>1</v>
      </c>
      <c r="BB387">
        <v>1</v>
      </c>
      <c r="BC387">
        <v>2</v>
      </c>
      <c r="BD387">
        <v>0</v>
      </c>
      <c r="BE387">
        <v>0</v>
      </c>
      <c r="BF387">
        <v>10</v>
      </c>
      <c r="BG387">
        <v>20</v>
      </c>
      <c r="BI387">
        <f t="shared" si="30"/>
        <v>436</v>
      </c>
      <c r="BJ387">
        <f t="shared" si="31"/>
        <v>236</v>
      </c>
    </row>
    <row r="388" spans="2:62">
      <c r="B388">
        <v>437</v>
      </c>
      <c r="C388">
        <v>237</v>
      </c>
      <c r="D388" t="s">
        <v>683</v>
      </c>
      <c r="E388" t="s">
        <v>198</v>
      </c>
      <c r="F388">
        <v>2</v>
      </c>
      <c r="G388">
        <v>234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31</v>
      </c>
      <c r="N388">
        <v>50</v>
      </c>
      <c r="O388">
        <v>36</v>
      </c>
      <c r="P388">
        <v>14</v>
      </c>
      <c r="Q388">
        <v>62</v>
      </c>
      <c r="R388">
        <v>32</v>
      </c>
      <c r="S388">
        <v>90</v>
      </c>
      <c r="T388">
        <v>19</v>
      </c>
      <c r="U388">
        <v>59</v>
      </c>
      <c r="V388">
        <v>14</v>
      </c>
      <c r="W388">
        <v>50</v>
      </c>
      <c r="X388">
        <v>28</v>
      </c>
      <c r="Y388">
        <v>66</v>
      </c>
      <c r="Z388">
        <f t="shared" si="27"/>
        <v>87</v>
      </c>
      <c r="AA388">
        <v>46</v>
      </c>
      <c r="AB388">
        <v>89</v>
      </c>
      <c r="AC388">
        <f t="shared" si="28"/>
        <v>113</v>
      </c>
      <c r="AD388">
        <v>17</v>
      </c>
      <c r="AE388">
        <v>60</v>
      </c>
      <c r="AF388">
        <f t="shared" si="29"/>
        <v>84</v>
      </c>
      <c r="AG388">
        <v>15</v>
      </c>
      <c r="AH388">
        <v>67</v>
      </c>
      <c r="AI388">
        <v>10</v>
      </c>
      <c r="AJ388">
        <v>1</v>
      </c>
      <c r="AK388">
        <v>6</v>
      </c>
      <c r="AL388">
        <v>3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91</v>
      </c>
      <c r="AS388">
        <v>74</v>
      </c>
      <c r="AT388">
        <v>125</v>
      </c>
      <c r="AU388">
        <v>-1</v>
      </c>
      <c r="AV388">
        <v>-1</v>
      </c>
      <c r="AW388">
        <v>20</v>
      </c>
      <c r="AX388">
        <v>1</v>
      </c>
      <c r="AY388">
        <v>2</v>
      </c>
      <c r="AZ388">
        <v>10</v>
      </c>
      <c r="BA388">
        <v>0</v>
      </c>
      <c r="BB388">
        <v>1</v>
      </c>
      <c r="BC388">
        <v>2</v>
      </c>
      <c r="BD388">
        <v>1</v>
      </c>
      <c r="BE388">
        <v>1</v>
      </c>
      <c r="BF388">
        <v>15</v>
      </c>
      <c r="BG388">
        <v>20</v>
      </c>
      <c r="BI388">
        <f t="shared" si="30"/>
        <v>437</v>
      </c>
      <c r="BJ388">
        <f t="shared" si="31"/>
        <v>237</v>
      </c>
    </row>
    <row r="389" spans="2:62">
      <c r="B389">
        <v>440</v>
      </c>
      <c r="C389">
        <v>240</v>
      </c>
      <c r="D389" t="s">
        <v>3411</v>
      </c>
      <c r="E389" t="s">
        <v>3412</v>
      </c>
      <c r="F389">
        <v>8</v>
      </c>
      <c r="G389">
        <v>0</v>
      </c>
      <c r="H389">
        <v>360</v>
      </c>
      <c r="I389">
        <v>50</v>
      </c>
      <c r="J389">
        <v>3400</v>
      </c>
      <c r="K389">
        <v>2800</v>
      </c>
      <c r="L389">
        <v>0</v>
      </c>
      <c r="M389">
        <v>84</v>
      </c>
      <c r="N389">
        <v>95</v>
      </c>
      <c r="O389">
        <v>92</v>
      </c>
      <c r="P389">
        <v>85</v>
      </c>
      <c r="Q389">
        <v>105</v>
      </c>
      <c r="R389">
        <v>0</v>
      </c>
      <c r="S389">
        <v>0</v>
      </c>
      <c r="T389">
        <v>70</v>
      </c>
      <c r="U389">
        <v>96</v>
      </c>
      <c r="V389">
        <v>79</v>
      </c>
      <c r="W389">
        <v>95</v>
      </c>
      <c r="X389">
        <v>0</v>
      </c>
      <c r="Y389">
        <v>0</v>
      </c>
      <c r="Z389">
        <v>0</v>
      </c>
      <c r="AA389" s="515">
        <v>34</v>
      </c>
      <c r="AB389" s="515">
        <v>67</v>
      </c>
      <c r="AC389" s="515">
        <f t="shared" si="28"/>
        <v>85</v>
      </c>
      <c r="AD389" s="515">
        <v>24</v>
      </c>
      <c r="AE389" s="515">
        <v>64</v>
      </c>
      <c r="AF389" s="515">
        <f t="shared" si="29"/>
        <v>86</v>
      </c>
      <c r="AG389">
        <v>35</v>
      </c>
      <c r="AH389">
        <v>89</v>
      </c>
      <c r="AI389">
        <v>10</v>
      </c>
      <c r="AJ389">
        <v>3</v>
      </c>
      <c r="AK389">
        <v>7</v>
      </c>
      <c r="AL389">
        <v>4</v>
      </c>
      <c r="AM389">
        <v>4</v>
      </c>
      <c r="AN389">
        <v>4</v>
      </c>
      <c r="AO389">
        <v>4</v>
      </c>
      <c r="AP389">
        <v>4</v>
      </c>
      <c r="AQ389">
        <v>0</v>
      </c>
      <c r="AR389">
        <v>161</v>
      </c>
      <c r="AS389">
        <v>172</v>
      </c>
      <c r="AT389">
        <v>-1</v>
      </c>
      <c r="AU389">
        <v>-1</v>
      </c>
      <c r="AV389">
        <v>-1</v>
      </c>
      <c r="AW389">
        <v>500</v>
      </c>
      <c r="AX389">
        <v>30</v>
      </c>
      <c r="AY389">
        <v>45</v>
      </c>
      <c r="AZ389">
        <v>90</v>
      </c>
      <c r="BA389">
        <v>30</v>
      </c>
      <c r="BB389">
        <v>6</v>
      </c>
      <c r="BC389">
        <v>0</v>
      </c>
      <c r="BD389">
        <v>1</v>
      </c>
      <c r="BE389">
        <v>3</v>
      </c>
      <c r="BF389">
        <v>130</v>
      </c>
      <c r="BG389">
        <v>150</v>
      </c>
      <c r="BI389">
        <f t="shared" si="30"/>
        <v>440</v>
      </c>
      <c r="BJ389">
        <f t="shared" si="31"/>
        <v>240</v>
      </c>
    </row>
    <row r="390" spans="2:62">
      <c r="B390">
        <v>441</v>
      </c>
      <c r="C390">
        <v>241</v>
      </c>
      <c r="D390" t="s">
        <v>684</v>
      </c>
      <c r="E390" t="s">
        <v>685</v>
      </c>
      <c r="F390">
        <v>8</v>
      </c>
      <c r="G390">
        <v>0</v>
      </c>
      <c r="H390">
        <v>446</v>
      </c>
      <c r="I390">
        <v>35</v>
      </c>
      <c r="J390">
        <v>900</v>
      </c>
      <c r="K390">
        <v>1500</v>
      </c>
      <c r="L390">
        <v>1</v>
      </c>
      <c r="M390">
        <v>88</v>
      </c>
      <c r="N390">
        <v>94</v>
      </c>
      <c r="O390">
        <v>94</v>
      </c>
      <c r="P390">
        <v>78</v>
      </c>
      <c r="Q390">
        <v>97</v>
      </c>
      <c r="R390">
        <v>0</v>
      </c>
      <c r="S390">
        <v>0</v>
      </c>
      <c r="T390">
        <v>40</v>
      </c>
      <c r="U390">
        <v>72</v>
      </c>
      <c r="V390">
        <v>72</v>
      </c>
      <c r="W390">
        <v>86</v>
      </c>
      <c r="X390">
        <v>0</v>
      </c>
      <c r="Y390">
        <v>0</v>
      </c>
      <c r="Z390">
        <f t="shared" si="27"/>
        <v>0</v>
      </c>
      <c r="AA390">
        <v>28</v>
      </c>
      <c r="AB390">
        <v>54</v>
      </c>
      <c r="AC390">
        <f t="shared" si="28"/>
        <v>68</v>
      </c>
      <c r="AD390">
        <v>15</v>
      </c>
      <c r="AE390">
        <v>44</v>
      </c>
      <c r="AF390">
        <f t="shared" si="29"/>
        <v>60</v>
      </c>
      <c r="AG390">
        <v>20</v>
      </c>
      <c r="AH390">
        <v>69</v>
      </c>
      <c r="AI390">
        <v>10</v>
      </c>
      <c r="AJ390">
        <v>4</v>
      </c>
      <c r="AK390">
        <v>6</v>
      </c>
      <c r="AL390">
        <v>4</v>
      </c>
      <c r="AM390">
        <v>3</v>
      </c>
      <c r="AN390">
        <v>3</v>
      </c>
      <c r="AO390">
        <v>3</v>
      </c>
      <c r="AP390">
        <v>3</v>
      </c>
      <c r="AQ390">
        <v>0</v>
      </c>
      <c r="AR390">
        <v>133</v>
      </c>
      <c r="AS390">
        <v>134</v>
      </c>
      <c r="AT390">
        <v>136</v>
      </c>
      <c r="AU390">
        <v>-1</v>
      </c>
      <c r="AV390">
        <v>-1</v>
      </c>
      <c r="AW390">
        <v>300</v>
      </c>
      <c r="AX390">
        <v>10</v>
      </c>
      <c r="AY390">
        <v>18</v>
      </c>
      <c r="AZ390">
        <v>37</v>
      </c>
      <c r="BA390">
        <v>6</v>
      </c>
      <c r="BB390">
        <v>3</v>
      </c>
      <c r="BC390">
        <v>0</v>
      </c>
      <c r="BD390">
        <v>1</v>
      </c>
      <c r="BE390">
        <v>3</v>
      </c>
      <c r="BF390">
        <v>130</v>
      </c>
      <c r="BG390">
        <v>150</v>
      </c>
      <c r="BI390">
        <f t="shared" si="30"/>
        <v>441</v>
      </c>
      <c r="BJ390">
        <f t="shared" si="31"/>
        <v>241</v>
      </c>
    </row>
    <row r="391" spans="2:62">
      <c r="B391">
        <v>442</v>
      </c>
      <c r="C391">
        <v>242</v>
      </c>
      <c r="D391" t="s">
        <v>686</v>
      </c>
      <c r="E391" t="s">
        <v>687</v>
      </c>
      <c r="F391">
        <v>8</v>
      </c>
      <c r="G391">
        <v>0</v>
      </c>
      <c r="H391">
        <v>447</v>
      </c>
      <c r="I391">
        <v>35</v>
      </c>
      <c r="J391">
        <v>900</v>
      </c>
      <c r="K391">
        <v>1500</v>
      </c>
      <c r="L391">
        <v>1</v>
      </c>
      <c r="M391">
        <v>88</v>
      </c>
      <c r="N391">
        <v>94</v>
      </c>
      <c r="O391">
        <v>94</v>
      </c>
      <c r="P391">
        <v>79</v>
      </c>
      <c r="Q391">
        <v>98</v>
      </c>
      <c r="R391">
        <v>0</v>
      </c>
      <c r="S391">
        <v>0</v>
      </c>
      <c r="T391">
        <v>44</v>
      </c>
      <c r="U391">
        <v>74</v>
      </c>
      <c r="V391">
        <v>71</v>
      </c>
      <c r="W391">
        <v>85</v>
      </c>
      <c r="X391">
        <v>0</v>
      </c>
      <c r="Y391">
        <v>0</v>
      </c>
      <c r="Z391">
        <f t="shared" si="27"/>
        <v>0</v>
      </c>
      <c r="AA391">
        <v>27</v>
      </c>
      <c r="AB391">
        <v>52</v>
      </c>
      <c r="AC391">
        <f t="shared" si="28"/>
        <v>66</v>
      </c>
      <c r="AD391">
        <v>17</v>
      </c>
      <c r="AE391">
        <v>46</v>
      </c>
      <c r="AF391">
        <f t="shared" si="29"/>
        <v>62</v>
      </c>
      <c r="AG391">
        <v>6</v>
      </c>
      <c r="AH391">
        <v>39</v>
      </c>
      <c r="AI391">
        <v>10</v>
      </c>
      <c r="AJ391">
        <v>4</v>
      </c>
      <c r="AK391">
        <v>6</v>
      </c>
      <c r="AL391">
        <v>4</v>
      </c>
      <c r="AM391">
        <v>3</v>
      </c>
      <c r="AN391">
        <v>3</v>
      </c>
      <c r="AO391">
        <v>3</v>
      </c>
      <c r="AP391">
        <v>3</v>
      </c>
      <c r="AQ391">
        <v>0</v>
      </c>
      <c r="AR391">
        <v>133</v>
      </c>
      <c r="AS391">
        <v>134</v>
      </c>
      <c r="AT391">
        <v>136</v>
      </c>
      <c r="AU391">
        <v>-1</v>
      </c>
      <c r="AV391">
        <v>-1</v>
      </c>
      <c r="AW391">
        <v>300</v>
      </c>
      <c r="AX391">
        <v>10</v>
      </c>
      <c r="AY391">
        <v>18</v>
      </c>
      <c r="AZ391">
        <v>37</v>
      </c>
      <c r="BA391">
        <v>6</v>
      </c>
      <c r="BB391">
        <v>3</v>
      </c>
      <c r="BC391">
        <v>0</v>
      </c>
      <c r="BD391">
        <v>1</v>
      </c>
      <c r="BE391">
        <v>3</v>
      </c>
      <c r="BF391">
        <v>130</v>
      </c>
      <c r="BG391">
        <v>150</v>
      </c>
      <c r="BI391">
        <f t="shared" si="30"/>
        <v>442</v>
      </c>
      <c r="BJ391">
        <f t="shared" si="31"/>
        <v>242</v>
      </c>
    </row>
    <row r="392" spans="2:62">
      <c r="B392">
        <v>443</v>
      </c>
      <c r="C392">
        <v>243</v>
      </c>
      <c r="D392" t="s">
        <v>688</v>
      </c>
      <c r="E392" t="s">
        <v>619</v>
      </c>
      <c r="F392">
        <v>2</v>
      </c>
      <c r="G392">
        <v>0</v>
      </c>
      <c r="H392">
        <v>347</v>
      </c>
      <c r="I392">
        <v>30</v>
      </c>
      <c r="J392">
        <v>100</v>
      </c>
      <c r="K392">
        <v>170</v>
      </c>
      <c r="L392">
        <v>0</v>
      </c>
      <c r="M392">
        <v>15</v>
      </c>
      <c r="N392">
        <v>30</v>
      </c>
      <c r="O392">
        <v>19</v>
      </c>
      <c r="P392">
        <v>9</v>
      </c>
      <c r="Q392">
        <v>27</v>
      </c>
      <c r="R392">
        <v>22</v>
      </c>
      <c r="S392">
        <v>58</v>
      </c>
      <c r="T392">
        <v>11</v>
      </c>
      <c r="U392">
        <v>41</v>
      </c>
      <c r="V392">
        <v>7</v>
      </c>
      <c r="W392">
        <v>18</v>
      </c>
      <c r="X392">
        <v>30</v>
      </c>
      <c r="Y392">
        <v>60</v>
      </c>
      <c r="Z392">
        <f t="shared" si="27"/>
        <v>76</v>
      </c>
      <c r="AA392">
        <v>48</v>
      </c>
      <c r="AB392">
        <v>82</v>
      </c>
      <c r="AC392">
        <f t="shared" si="28"/>
        <v>101</v>
      </c>
      <c r="AD392">
        <v>7</v>
      </c>
      <c r="AE392">
        <v>20</v>
      </c>
      <c r="AF392">
        <f t="shared" si="29"/>
        <v>27</v>
      </c>
      <c r="AG392">
        <v>12</v>
      </c>
      <c r="AH392">
        <v>59</v>
      </c>
      <c r="AI392">
        <v>10</v>
      </c>
      <c r="AJ392">
        <v>1</v>
      </c>
      <c r="AK392">
        <v>6</v>
      </c>
      <c r="AL392">
        <v>2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147</v>
      </c>
      <c r="AS392">
        <v>-1</v>
      </c>
      <c r="AT392">
        <v>-1</v>
      </c>
      <c r="AU392">
        <v>-1</v>
      </c>
      <c r="AV392">
        <v>-1</v>
      </c>
      <c r="AW392">
        <v>23</v>
      </c>
      <c r="AX392">
        <v>1</v>
      </c>
      <c r="AY392">
        <v>1</v>
      </c>
      <c r="AZ392">
        <v>6</v>
      </c>
      <c r="BA392">
        <v>0</v>
      </c>
      <c r="BB392">
        <v>1</v>
      </c>
      <c r="BC392">
        <v>1</v>
      </c>
      <c r="BD392">
        <v>0</v>
      </c>
      <c r="BE392">
        <v>0</v>
      </c>
      <c r="BF392">
        <v>15</v>
      </c>
      <c r="BG392">
        <v>20</v>
      </c>
      <c r="BI392">
        <f t="shared" si="30"/>
        <v>443</v>
      </c>
      <c r="BJ392">
        <f t="shared" si="31"/>
        <v>243</v>
      </c>
    </row>
    <row r="393" spans="2:62">
      <c r="B393">
        <v>445</v>
      </c>
      <c r="C393">
        <v>245</v>
      </c>
      <c r="D393" t="s">
        <v>689</v>
      </c>
      <c r="E393" t="s">
        <v>690</v>
      </c>
      <c r="F393">
        <v>16</v>
      </c>
      <c r="G393">
        <v>0</v>
      </c>
      <c r="H393">
        <v>450</v>
      </c>
      <c r="I393">
        <v>35</v>
      </c>
      <c r="J393">
        <v>350</v>
      </c>
      <c r="K393">
        <v>700</v>
      </c>
      <c r="L393">
        <v>0</v>
      </c>
      <c r="M393">
        <v>32</v>
      </c>
      <c r="N393">
        <v>44</v>
      </c>
      <c r="O393">
        <v>37</v>
      </c>
      <c r="P393">
        <v>6</v>
      </c>
      <c r="Q393">
        <v>18</v>
      </c>
      <c r="R393">
        <v>0</v>
      </c>
      <c r="S393">
        <v>0</v>
      </c>
      <c r="T393">
        <v>12</v>
      </c>
      <c r="U393">
        <v>36</v>
      </c>
      <c r="V393">
        <v>9</v>
      </c>
      <c r="W393">
        <v>25</v>
      </c>
      <c r="X393">
        <v>0</v>
      </c>
      <c r="Y393">
        <v>0</v>
      </c>
      <c r="Z393">
        <f t="shared" si="27"/>
        <v>0</v>
      </c>
      <c r="AA393">
        <v>32</v>
      </c>
      <c r="AB393">
        <v>57</v>
      </c>
      <c r="AC393">
        <f t="shared" si="28"/>
        <v>71</v>
      </c>
      <c r="AD393">
        <v>22</v>
      </c>
      <c r="AE393">
        <v>42</v>
      </c>
      <c r="AF393">
        <f t="shared" si="29"/>
        <v>53</v>
      </c>
      <c r="AG393">
        <v>12</v>
      </c>
      <c r="AH393">
        <v>59</v>
      </c>
      <c r="AI393">
        <v>5</v>
      </c>
      <c r="AJ393">
        <v>1</v>
      </c>
      <c r="AK393">
        <v>7</v>
      </c>
      <c r="AL393">
        <v>2</v>
      </c>
      <c r="AM393">
        <v>1</v>
      </c>
      <c r="AN393">
        <v>1</v>
      </c>
      <c r="AO393">
        <v>0</v>
      </c>
      <c r="AP393">
        <v>0</v>
      </c>
      <c r="AQ393">
        <v>0</v>
      </c>
      <c r="AR393">
        <v>10</v>
      </c>
      <c r="AS393">
        <v>39</v>
      </c>
      <c r="AT393">
        <v>-1</v>
      </c>
      <c r="AU393">
        <v>-1</v>
      </c>
      <c r="AV393">
        <v>-1</v>
      </c>
      <c r="AW393">
        <v>70</v>
      </c>
      <c r="AX393">
        <v>3</v>
      </c>
      <c r="AY393">
        <v>1</v>
      </c>
      <c r="AZ393">
        <v>7</v>
      </c>
      <c r="BA393">
        <v>4</v>
      </c>
      <c r="BB393">
        <v>0</v>
      </c>
      <c r="BC393">
        <v>0</v>
      </c>
      <c r="BD393">
        <v>1</v>
      </c>
      <c r="BE393">
        <v>1</v>
      </c>
      <c r="BF393">
        <v>50</v>
      </c>
      <c r="BG393">
        <v>10</v>
      </c>
      <c r="BI393">
        <f t="shared" si="30"/>
        <v>445</v>
      </c>
      <c r="BJ393">
        <f t="shared" si="31"/>
        <v>245</v>
      </c>
    </row>
    <row r="394" spans="2:62">
      <c r="B394">
        <v>446</v>
      </c>
      <c r="C394">
        <v>246</v>
      </c>
      <c r="D394" t="s">
        <v>691</v>
      </c>
      <c r="E394" t="s">
        <v>685</v>
      </c>
      <c r="F394">
        <v>8</v>
      </c>
      <c r="G394">
        <v>441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92</v>
      </c>
      <c r="N394">
        <v>98</v>
      </c>
      <c r="O394">
        <v>98</v>
      </c>
      <c r="P394">
        <v>81</v>
      </c>
      <c r="Q394">
        <v>102</v>
      </c>
      <c r="R394">
        <v>0</v>
      </c>
      <c r="S394">
        <v>0</v>
      </c>
      <c r="T394">
        <v>44</v>
      </c>
      <c r="U394">
        <v>90</v>
      </c>
      <c r="V394">
        <v>77</v>
      </c>
      <c r="W394">
        <v>92</v>
      </c>
      <c r="X394">
        <v>0</v>
      </c>
      <c r="Y394">
        <v>0</v>
      </c>
      <c r="Z394">
        <f t="shared" si="27"/>
        <v>0</v>
      </c>
      <c r="AA394">
        <v>35</v>
      </c>
      <c r="AB394">
        <v>76</v>
      </c>
      <c r="AC394">
        <f t="shared" si="28"/>
        <v>99</v>
      </c>
      <c r="AD394">
        <v>17</v>
      </c>
      <c r="AE394">
        <v>52</v>
      </c>
      <c r="AF394">
        <f t="shared" si="29"/>
        <v>71</v>
      </c>
      <c r="AG394">
        <v>30</v>
      </c>
      <c r="AH394">
        <v>79</v>
      </c>
      <c r="AI394">
        <v>10</v>
      </c>
      <c r="AJ394">
        <v>4</v>
      </c>
      <c r="AK394">
        <v>7</v>
      </c>
      <c r="AL394">
        <v>4</v>
      </c>
      <c r="AM394">
        <v>3</v>
      </c>
      <c r="AN394">
        <v>3</v>
      </c>
      <c r="AO394">
        <v>3</v>
      </c>
      <c r="AP394">
        <v>3</v>
      </c>
      <c r="AQ394">
        <v>0</v>
      </c>
      <c r="AR394">
        <v>137</v>
      </c>
      <c r="AS394">
        <v>134</v>
      </c>
      <c r="AT394">
        <v>135</v>
      </c>
      <c r="AU394">
        <v>-1</v>
      </c>
      <c r="AV394">
        <v>-1</v>
      </c>
      <c r="AW394">
        <v>300</v>
      </c>
      <c r="AX394">
        <v>18</v>
      </c>
      <c r="AY394">
        <v>28</v>
      </c>
      <c r="AZ394">
        <v>39</v>
      </c>
      <c r="BA394">
        <v>7</v>
      </c>
      <c r="BB394">
        <v>5</v>
      </c>
      <c r="BC394">
        <v>0</v>
      </c>
      <c r="BD394">
        <v>2</v>
      </c>
      <c r="BE394">
        <v>3</v>
      </c>
      <c r="BF394">
        <v>140</v>
      </c>
      <c r="BG394">
        <v>170</v>
      </c>
      <c r="BI394">
        <f t="shared" si="30"/>
        <v>446</v>
      </c>
      <c r="BJ394">
        <f t="shared" si="31"/>
        <v>246</v>
      </c>
    </row>
    <row r="395" spans="2:62">
      <c r="B395">
        <v>447</v>
      </c>
      <c r="C395">
        <v>247</v>
      </c>
      <c r="D395" t="s">
        <v>692</v>
      </c>
      <c r="E395" t="s">
        <v>687</v>
      </c>
      <c r="F395">
        <v>8</v>
      </c>
      <c r="G395">
        <v>442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92</v>
      </c>
      <c r="N395">
        <v>98</v>
      </c>
      <c r="O395">
        <v>98</v>
      </c>
      <c r="P395">
        <v>82</v>
      </c>
      <c r="Q395">
        <v>105</v>
      </c>
      <c r="R395">
        <v>0</v>
      </c>
      <c r="S395">
        <v>0</v>
      </c>
      <c r="T395">
        <v>46</v>
      </c>
      <c r="U395">
        <v>94</v>
      </c>
      <c r="V395">
        <v>76</v>
      </c>
      <c r="W395">
        <v>90</v>
      </c>
      <c r="X395">
        <v>0</v>
      </c>
      <c r="Y395">
        <v>0</v>
      </c>
      <c r="Z395">
        <f t="shared" si="27"/>
        <v>0</v>
      </c>
      <c r="AA395">
        <v>32</v>
      </c>
      <c r="AB395">
        <v>71</v>
      </c>
      <c r="AC395">
        <f t="shared" si="28"/>
        <v>93</v>
      </c>
      <c r="AD395">
        <v>17</v>
      </c>
      <c r="AE395">
        <v>52</v>
      </c>
      <c r="AF395">
        <f t="shared" si="29"/>
        <v>71</v>
      </c>
      <c r="AG395">
        <v>8</v>
      </c>
      <c r="AH395">
        <v>57</v>
      </c>
      <c r="AI395">
        <v>10</v>
      </c>
      <c r="AJ395">
        <v>4</v>
      </c>
      <c r="AK395">
        <v>7</v>
      </c>
      <c r="AL395">
        <v>4</v>
      </c>
      <c r="AM395">
        <v>3</v>
      </c>
      <c r="AN395">
        <v>3</v>
      </c>
      <c r="AO395">
        <v>3</v>
      </c>
      <c r="AP395">
        <v>3</v>
      </c>
      <c r="AQ395">
        <v>0</v>
      </c>
      <c r="AR395">
        <v>137</v>
      </c>
      <c r="AS395">
        <v>134</v>
      </c>
      <c r="AT395">
        <v>135</v>
      </c>
      <c r="AU395">
        <v>-1</v>
      </c>
      <c r="AV395">
        <v>-1</v>
      </c>
      <c r="AW395">
        <v>300</v>
      </c>
      <c r="AX395">
        <v>18</v>
      </c>
      <c r="AY395">
        <v>28</v>
      </c>
      <c r="AZ395">
        <v>39</v>
      </c>
      <c r="BA395">
        <v>7</v>
      </c>
      <c r="BB395">
        <v>5</v>
      </c>
      <c r="BC395">
        <v>0</v>
      </c>
      <c r="BD395">
        <v>2</v>
      </c>
      <c r="BE395">
        <v>3</v>
      </c>
      <c r="BF395">
        <v>140</v>
      </c>
      <c r="BG395">
        <v>170</v>
      </c>
      <c r="BI395">
        <f t="shared" si="30"/>
        <v>447</v>
      </c>
      <c r="BJ395">
        <f t="shared" si="31"/>
        <v>247</v>
      </c>
    </row>
    <row r="396" spans="2:62">
      <c r="B396">
        <v>448</v>
      </c>
      <c r="C396">
        <v>248</v>
      </c>
      <c r="D396" t="s">
        <v>693</v>
      </c>
      <c r="E396" t="s">
        <v>641</v>
      </c>
      <c r="F396">
        <v>5</v>
      </c>
      <c r="G396">
        <v>0</v>
      </c>
      <c r="H396">
        <v>358</v>
      </c>
      <c r="I396">
        <v>40</v>
      </c>
      <c r="J396">
        <v>280</v>
      </c>
      <c r="K396">
        <v>420</v>
      </c>
      <c r="L396">
        <v>0</v>
      </c>
      <c r="M396">
        <v>42</v>
      </c>
      <c r="N396">
        <v>55</v>
      </c>
      <c r="O396">
        <v>48</v>
      </c>
      <c r="P396">
        <v>36</v>
      </c>
      <c r="Q396">
        <v>58</v>
      </c>
      <c r="R396">
        <v>0</v>
      </c>
      <c r="S396">
        <v>28</v>
      </c>
      <c r="T396">
        <v>18</v>
      </c>
      <c r="U396">
        <v>62</v>
      </c>
      <c r="V396">
        <v>36</v>
      </c>
      <c r="W396">
        <v>54</v>
      </c>
      <c r="X396">
        <v>0</v>
      </c>
      <c r="Y396">
        <v>0</v>
      </c>
      <c r="Z396">
        <f t="shared" ref="Z396:Z420" si="32">TRUNC(((Y396-X396)*155/99)+X396)</f>
        <v>0</v>
      </c>
      <c r="AA396">
        <v>33</v>
      </c>
      <c r="AB396">
        <v>59</v>
      </c>
      <c r="AC396">
        <f t="shared" ref="AC396:AC420" si="33">TRUNC(((AB396-AA396)*155/99)+AA396)</f>
        <v>73</v>
      </c>
      <c r="AD396">
        <v>10</v>
      </c>
      <c r="AE396">
        <v>36</v>
      </c>
      <c r="AF396">
        <f t="shared" ref="AF396:AF420" si="34">TRUNC(((AE396-AD396)*155/99)+AD396)</f>
        <v>50</v>
      </c>
      <c r="AG396">
        <v>10</v>
      </c>
      <c r="AH396">
        <v>48</v>
      </c>
      <c r="AI396">
        <v>10</v>
      </c>
      <c r="AJ396">
        <v>3</v>
      </c>
      <c r="AK396">
        <v>6</v>
      </c>
      <c r="AL396">
        <v>3</v>
      </c>
      <c r="AM396">
        <v>2</v>
      </c>
      <c r="AN396">
        <v>2</v>
      </c>
      <c r="AO396">
        <v>2</v>
      </c>
      <c r="AP396">
        <v>0</v>
      </c>
      <c r="AQ396">
        <v>0</v>
      </c>
      <c r="AR396">
        <v>162</v>
      </c>
      <c r="AS396">
        <v>-1</v>
      </c>
      <c r="AT396">
        <v>-1</v>
      </c>
      <c r="AU396">
        <v>-1</v>
      </c>
      <c r="AV396">
        <v>-1</v>
      </c>
      <c r="AW396">
        <v>70</v>
      </c>
      <c r="AX396">
        <v>2</v>
      </c>
      <c r="AY396">
        <v>2</v>
      </c>
      <c r="AZ396">
        <v>11</v>
      </c>
      <c r="BA396">
        <v>2</v>
      </c>
      <c r="BB396">
        <v>3</v>
      </c>
      <c r="BC396">
        <v>0</v>
      </c>
      <c r="BD396">
        <v>0</v>
      </c>
      <c r="BE396">
        <v>2</v>
      </c>
      <c r="BF396">
        <v>45</v>
      </c>
      <c r="BG396">
        <v>60</v>
      </c>
      <c r="BI396">
        <f t="shared" si="30"/>
        <v>448</v>
      </c>
      <c r="BJ396">
        <f t="shared" si="31"/>
        <v>248</v>
      </c>
    </row>
    <row r="397" spans="2:62">
      <c r="B397">
        <v>449</v>
      </c>
      <c r="C397">
        <v>249</v>
      </c>
      <c r="D397" t="s">
        <v>3409</v>
      </c>
      <c r="E397" t="s">
        <v>3410</v>
      </c>
      <c r="F397">
        <v>5</v>
      </c>
      <c r="G397">
        <v>0</v>
      </c>
      <c r="H397">
        <v>361</v>
      </c>
      <c r="I397">
        <v>40</v>
      </c>
      <c r="J397">
        <v>440</v>
      </c>
      <c r="K397">
        <v>270</v>
      </c>
      <c r="L397">
        <v>0</v>
      </c>
      <c r="M397">
        <v>42</v>
      </c>
      <c r="N397">
        <v>55</v>
      </c>
      <c r="O397">
        <v>48</v>
      </c>
      <c r="P397">
        <v>35</v>
      </c>
      <c r="Q397">
        <v>59</v>
      </c>
      <c r="R397">
        <v>0</v>
      </c>
      <c r="S397">
        <v>32</v>
      </c>
      <c r="T397">
        <v>16</v>
      </c>
      <c r="U397">
        <v>64</v>
      </c>
      <c r="V397">
        <v>35</v>
      </c>
      <c r="W397">
        <v>53</v>
      </c>
      <c r="X397">
        <v>0</v>
      </c>
      <c r="Y397">
        <v>0</v>
      </c>
      <c r="Z397">
        <v>0</v>
      </c>
      <c r="AA397" s="515">
        <v>32</v>
      </c>
      <c r="AB397" s="515">
        <v>58</v>
      </c>
      <c r="AC397" s="515">
        <f t="shared" si="33"/>
        <v>72</v>
      </c>
      <c r="AD397" s="515">
        <v>9</v>
      </c>
      <c r="AE397" s="515">
        <v>35</v>
      </c>
      <c r="AF397" s="515">
        <f t="shared" si="34"/>
        <v>49</v>
      </c>
      <c r="AG397">
        <v>9</v>
      </c>
      <c r="AH397">
        <v>49</v>
      </c>
      <c r="AI397">
        <v>10</v>
      </c>
      <c r="AJ397">
        <v>3</v>
      </c>
      <c r="AK397">
        <v>6</v>
      </c>
      <c r="AL397">
        <v>3</v>
      </c>
      <c r="AM397">
        <v>2</v>
      </c>
      <c r="AN397">
        <v>2</v>
      </c>
      <c r="AO397">
        <v>2</v>
      </c>
      <c r="AP397">
        <v>0</v>
      </c>
      <c r="AQ397">
        <v>0</v>
      </c>
      <c r="AR397">
        <v>162</v>
      </c>
      <c r="AS397">
        <v>-1</v>
      </c>
      <c r="AT397">
        <v>-1</v>
      </c>
      <c r="AU397">
        <v>-1</v>
      </c>
      <c r="AV397">
        <v>-1</v>
      </c>
      <c r="AW397">
        <v>70</v>
      </c>
      <c r="AX397">
        <v>2</v>
      </c>
      <c r="AY397">
        <v>2</v>
      </c>
      <c r="AZ397">
        <v>11</v>
      </c>
      <c r="BA397">
        <v>2</v>
      </c>
      <c r="BB397">
        <v>3</v>
      </c>
      <c r="BC397">
        <v>0</v>
      </c>
      <c r="BD397">
        <v>2</v>
      </c>
      <c r="BE397">
        <v>1</v>
      </c>
      <c r="BF397">
        <v>60</v>
      </c>
      <c r="BG397">
        <v>15</v>
      </c>
      <c r="BI397">
        <f t="shared" si="30"/>
        <v>449</v>
      </c>
      <c r="BJ397">
        <f t="shared" si="31"/>
        <v>249</v>
      </c>
    </row>
    <row r="398" spans="2:62">
      <c r="B398">
        <v>450</v>
      </c>
      <c r="C398">
        <v>250</v>
      </c>
      <c r="D398" t="s">
        <v>694</v>
      </c>
      <c r="E398" t="s">
        <v>690</v>
      </c>
      <c r="F398">
        <v>16</v>
      </c>
      <c r="G398">
        <v>445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36</v>
      </c>
      <c r="N398">
        <v>48</v>
      </c>
      <c r="O398">
        <v>41</v>
      </c>
      <c r="P398">
        <v>8</v>
      </c>
      <c r="Q398">
        <v>28</v>
      </c>
      <c r="R398">
        <v>0</v>
      </c>
      <c r="S398">
        <v>0</v>
      </c>
      <c r="T398">
        <v>16</v>
      </c>
      <c r="U398">
        <v>44</v>
      </c>
      <c r="V398">
        <v>13</v>
      </c>
      <c r="W398">
        <v>42</v>
      </c>
      <c r="X398">
        <v>0</v>
      </c>
      <c r="Y398">
        <v>0</v>
      </c>
      <c r="Z398">
        <f t="shared" si="32"/>
        <v>0</v>
      </c>
      <c r="AA398">
        <v>35</v>
      </c>
      <c r="AB398">
        <v>64</v>
      </c>
      <c r="AC398">
        <f t="shared" si="33"/>
        <v>80</v>
      </c>
      <c r="AD398">
        <v>24</v>
      </c>
      <c r="AE398">
        <v>54</v>
      </c>
      <c r="AF398">
        <f t="shared" si="34"/>
        <v>70</v>
      </c>
      <c r="AG398">
        <v>14</v>
      </c>
      <c r="AH398">
        <v>72</v>
      </c>
      <c r="AI398">
        <v>5</v>
      </c>
      <c r="AJ398">
        <v>1</v>
      </c>
      <c r="AK398">
        <v>8</v>
      </c>
      <c r="AL398">
        <v>3</v>
      </c>
      <c r="AM398">
        <v>1</v>
      </c>
      <c r="AN398">
        <v>1</v>
      </c>
      <c r="AO398">
        <v>1</v>
      </c>
      <c r="AP398">
        <v>0</v>
      </c>
      <c r="AQ398">
        <v>0</v>
      </c>
      <c r="AR398">
        <v>138</v>
      </c>
      <c r="AS398">
        <v>40</v>
      </c>
      <c r="AT398">
        <v>-1</v>
      </c>
      <c r="AU398">
        <v>-1</v>
      </c>
      <c r="AV398">
        <v>-1</v>
      </c>
      <c r="AW398">
        <v>70</v>
      </c>
      <c r="AX398">
        <v>3</v>
      </c>
      <c r="AY398">
        <v>1</v>
      </c>
      <c r="AZ398">
        <v>7</v>
      </c>
      <c r="BA398">
        <v>6</v>
      </c>
      <c r="BB398">
        <v>0</v>
      </c>
      <c r="BC398">
        <v>0</v>
      </c>
      <c r="BD398">
        <v>2</v>
      </c>
      <c r="BE398">
        <v>1</v>
      </c>
      <c r="BF398">
        <v>60</v>
      </c>
      <c r="BG398">
        <v>15</v>
      </c>
      <c r="BI398">
        <f t="shared" si="30"/>
        <v>450</v>
      </c>
      <c r="BJ398">
        <f t="shared" si="31"/>
        <v>250</v>
      </c>
    </row>
    <row r="399" spans="2:62">
      <c r="B399">
        <v>451</v>
      </c>
      <c r="C399">
        <v>251</v>
      </c>
      <c r="D399" t="s">
        <v>695</v>
      </c>
      <c r="E399" t="s">
        <v>621</v>
      </c>
      <c r="F399">
        <v>16</v>
      </c>
      <c r="G399">
        <v>0</v>
      </c>
      <c r="H399">
        <v>348</v>
      </c>
      <c r="I399">
        <v>40</v>
      </c>
      <c r="J399">
        <v>160</v>
      </c>
      <c r="K399">
        <v>220</v>
      </c>
      <c r="L399">
        <v>0</v>
      </c>
      <c r="M399">
        <v>41</v>
      </c>
      <c r="N399">
        <v>59</v>
      </c>
      <c r="O399">
        <v>47</v>
      </c>
      <c r="P399">
        <v>12</v>
      </c>
      <c r="Q399">
        <v>36</v>
      </c>
      <c r="R399">
        <v>0</v>
      </c>
      <c r="S399">
        <v>32</v>
      </c>
      <c r="T399">
        <v>16</v>
      </c>
      <c r="U399">
        <v>32</v>
      </c>
      <c r="V399">
        <v>19</v>
      </c>
      <c r="W399">
        <v>42</v>
      </c>
      <c r="X399">
        <v>0</v>
      </c>
      <c r="Y399">
        <v>0</v>
      </c>
      <c r="Z399">
        <f t="shared" si="32"/>
        <v>0</v>
      </c>
      <c r="AA399">
        <v>19</v>
      </c>
      <c r="AB399">
        <v>37</v>
      </c>
      <c r="AC399">
        <f t="shared" si="33"/>
        <v>47</v>
      </c>
      <c r="AD399">
        <v>36</v>
      </c>
      <c r="AE399">
        <v>74</v>
      </c>
      <c r="AF399">
        <f t="shared" si="34"/>
        <v>95</v>
      </c>
      <c r="AG399">
        <v>8</v>
      </c>
      <c r="AH399">
        <v>39</v>
      </c>
      <c r="AI399">
        <v>5</v>
      </c>
      <c r="AJ399">
        <v>1</v>
      </c>
      <c r="AK399">
        <v>5</v>
      </c>
      <c r="AL399">
        <v>2</v>
      </c>
      <c r="AM399">
        <v>12</v>
      </c>
      <c r="AN399">
        <v>12</v>
      </c>
      <c r="AO399">
        <v>0</v>
      </c>
      <c r="AP399">
        <v>0</v>
      </c>
      <c r="AQ399">
        <v>0</v>
      </c>
      <c r="AR399">
        <v>10</v>
      </c>
      <c r="AS399">
        <v>59</v>
      </c>
      <c r="AT399">
        <v>-1</v>
      </c>
      <c r="AU399">
        <v>-1</v>
      </c>
      <c r="AV399">
        <v>-1</v>
      </c>
      <c r="AW399">
        <v>140</v>
      </c>
      <c r="AX399">
        <v>3</v>
      </c>
      <c r="AY399">
        <v>2</v>
      </c>
      <c r="AZ399">
        <v>12</v>
      </c>
      <c r="BA399">
        <v>5</v>
      </c>
      <c r="BB399">
        <v>1</v>
      </c>
      <c r="BC399">
        <v>0</v>
      </c>
      <c r="BD399">
        <v>1</v>
      </c>
      <c r="BE399">
        <v>2</v>
      </c>
      <c r="BF399">
        <v>35</v>
      </c>
      <c r="BG399">
        <v>35</v>
      </c>
      <c r="BI399">
        <f t="shared" si="30"/>
        <v>451</v>
      </c>
      <c r="BJ399">
        <f t="shared" si="31"/>
        <v>251</v>
      </c>
    </row>
    <row r="400" spans="2:62">
      <c r="B400">
        <v>452</v>
      </c>
      <c r="C400">
        <v>252</v>
      </c>
      <c r="D400" t="s">
        <v>696</v>
      </c>
      <c r="E400" t="s">
        <v>643</v>
      </c>
      <c r="F400">
        <v>2</v>
      </c>
      <c r="G400">
        <v>0</v>
      </c>
      <c r="H400">
        <v>359</v>
      </c>
      <c r="I400">
        <v>30</v>
      </c>
      <c r="J400">
        <v>110</v>
      </c>
      <c r="K400">
        <v>130</v>
      </c>
      <c r="L400">
        <v>0</v>
      </c>
      <c r="M400">
        <v>16</v>
      </c>
      <c r="N400">
        <v>34</v>
      </c>
      <c r="O400">
        <v>20</v>
      </c>
      <c r="P400">
        <v>10</v>
      </c>
      <c r="Q400">
        <v>30</v>
      </c>
      <c r="R400">
        <v>24</v>
      </c>
      <c r="S400">
        <v>69</v>
      </c>
      <c r="T400">
        <v>9</v>
      </c>
      <c r="U400">
        <v>38</v>
      </c>
      <c r="V400">
        <v>6</v>
      </c>
      <c r="W400">
        <v>19</v>
      </c>
      <c r="X400">
        <v>28</v>
      </c>
      <c r="Y400">
        <v>53</v>
      </c>
      <c r="Z400">
        <f t="shared" si="32"/>
        <v>67</v>
      </c>
      <c r="AA400">
        <v>47</v>
      </c>
      <c r="AB400">
        <v>80</v>
      </c>
      <c r="AC400">
        <f t="shared" si="33"/>
        <v>98</v>
      </c>
      <c r="AD400">
        <v>7</v>
      </c>
      <c r="AE400">
        <v>21</v>
      </c>
      <c r="AF400">
        <f t="shared" si="34"/>
        <v>28</v>
      </c>
      <c r="AG400">
        <v>10</v>
      </c>
      <c r="AH400">
        <v>49</v>
      </c>
      <c r="AI400">
        <v>10</v>
      </c>
      <c r="AJ400">
        <v>1</v>
      </c>
      <c r="AK400">
        <v>4</v>
      </c>
      <c r="AL400">
        <v>2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2</v>
      </c>
      <c r="AS400">
        <v>39</v>
      </c>
      <c r="AT400">
        <v>-1</v>
      </c>
      <c r="AU400">
        <v>-1</v>
      </c>
      <c r="AV400">
        <v>-1</v>
      </c>
      <c r="AW400">
        <v>24</v>
      </c>
      <c r="AX400">
        <v>1</v>
      </c>
      <c r="AY400">
        <v>1</v>
      </c>
      <c r="AZ400">
        <v>6</v>
      </c>
      <c r="BA400">
        <v>0</v>
      </c>
      <c r="BB400">
        <v>0</v>
      </c>
      <c r="BC400">
        <v>1</v>
      </c>
      <c r="BD400">
        <v>0</v>
      </c>
      <c r="BE400">
        <v>1</v>
      </c>
      <c r="BF400">
        <v>15</v>
      </c>
      <c r="BG400">
        <v>20</v>
      </c>
      <c r="BI400">
        <f t="shared" si="30"/>
        <v>452</v>
      </c>
      <c r="BJ400">
        <f t="shared" si="31"/>
        <v>252</v>
      </c>
    </row>
    <row r="401" spans="2:62">
      <c r="B401">
        <v>453</v>
      </c>
      <c r="C401">
        <v>253</v>
      </c>
      <c r="D401" t="s">
        <v>697</v>
      </c>
      <c r="E401" t="s">
        <v>623</v>
      </c>
      <c r="F401">
        <v>2</v>
      </c>
      <c r="G401">
        <v>0</v>
      </c>
      <c r="H401">
        <v>349</v>
      </c>
      <c r="I401">
        <v>30</v>
      </c>
      <c r="J401">
        <v>120</v>
      </c>
      <c r="K401">
        <v>140</v>
      </c>
      <c r="L401">
        <v>0</v>
      </c>
      <c r="M401">
        <v>16</v>
      </c>
      <c r="N401">
        <v>34</v>
      </c>
      <c r="O401">
        <v>20</v>
      </c>
      <c r="P401">
        <v>10</v>
      </c>
      <c r="Q401">
        <v>30</v>
      </c>
      <c r="R401">
        <v>25</v>
      </c>
      <c r="S401">
        <v>70</v>
      </c>
      <c r="T401">
        <v>10</v>
      </c>
      <c r="U401">
        <v>40</v>
      </c>
      <c r="V401">
        <v>6</v>
      </c>
      <c r="W401">
        <v>19</v>
      </c>
      <c r="X401">
        <v>27</v>
      </c>
      <c r="Y401">
        <v>52</v>
      </c>
      <c r="Z401">
        <f t="shared" si="32"/>
        <v>66</v>
      </c>
      <c r="AA401">
        <v>47</v>
      </c>
      <c r="AB401">
        <v>80</v>
      </c>
      <c r="AC401">
        <f t="shared" si="33"/>
        <v>98</v>
      </c>
      <c r="AD401">
        <v>6</v>
      </c>
      <c r="AE401">
        <v>19</v>
      </c>
      <c r="AF401">
        <f t="shared" si="34"/>
        <v>26</v>
      </c>
      <c r="AG401">
        <v>13</v>
      </c>
      <c r="AH401">
        <v>54</v>
      </c>
      <c r="AI401">
        <v>10</v>
      </c>
      <c r="AJ401">
        <v>1</v>
      </c>
      <c r="AK401">
        <v>3</v>
      </c>
      <c r="AL401">
        <v>2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2</v>
      </c>
      <c r="AS401">
        <v>39</v>
      </c>
      <c r="AT401">
        <v>-1</v>
      </c>
      <c r="AU401">
        <v>-1</v>
      </c>
      <c r="AV401">
        <v>-1</v>
      </c>
      <c r="AW401">
        <v>24</v>
      </c>
      <c r="AX401">
        <v>1</v>
      </c>
      <c r="AY401">
        <v>1</v>
      </c>
      <c r="AZ401">
        <v>6</v>
      </c>
      <c r="BA401">
        <v>0</v>
      </c>
      <c r="BB401">
        <v>0</v>
      </c>
      <c r="BC401">
        <v>1</v>
      </c>
      <c r="BD401">
        <v>0</v>
      </c>
      <c r="BE401">
        <v>1</v>
      </c>
      <c r="BF401">
        <v>15</v>
      </c>
      <c r="BG401">
        <v>20</v>
      </c>
      <c r="BI401">
        <f t="shared" si="30"/>
        <v>453</v>
      </c>
      <c r="BJ401">
        <f t="shared" si="31"/>
        <v>253</v>
      </c>
    </row>
    <row r="402" spans="2:62">
      <c r="B402">
        <v>454</v>
      </c>
      <c r="C402">
        <v>254</v>
      </c>
      <c r="D402" t="s">
        <v>698</v>
      </c>
      <c r="E402" t="s">
        <v>633</v>
      </c>
      <c r="F402">
        <v>2</v>
      </c>
      <c r="G402">
        <v>0</v>
      </c>
      <c r="H402">
        <v>354</v>
      </c>
      <c r="I402">
        <v>35</v>
      </c>
      <c r="J402">
        <v>110</v>
      </c>
      <c r="K402">
        <v>140</v>
      </c>
      <c r="L402">
        <v>0</v>
      </c>
      <c r="M402">
        <v>16</v>
      </c>
      <c r="N402">
        <v>34</v>
      </c>
      <c r="O402">
        <v>20</v>
      </c>
      <c r="P402">
        <v>10</v>
      </c>
      <c r="Q402">
        <v>29</v>
      </c>
      <c r="R402">
        <v>24</v>
      </c>
      <c r="S402">
        <v>69</v>
      </c>
      <c r="T402">
        <v>9</v>
      </c>
      <c r="U402">
        <v>39</v>
      </c>
      <c r="V402">
        <v>6</v>
      </c>
      <c r="W402">
        <v>19</v>
      </c>
      <c r="X402">
        <v>28</v>
      </c>
      <c r="Y402">
        <v>62</v>
      </c>
      <c r="Z402">
        <f t="shared" si="32"/>
        <v>81</v>
      </c>
      <c r="AA402">
        <v>44</v>
      </c>
      <c r="AB402">
        <v>79</v>
      </c>
      <c r="AC402">
        <f t="shared" si="33"/>
        <v>98</v>
      </c>
      <c r="AD402">
        <v>6</v>
      </c>
      <c r="AE402">
        <v>19</v>
      </c>
      <c r="AF402">
        <f t="shared" si="34"/>
        <v>26</v>
      </c>
      <c r="AG402">
        <v>11</v>
      </c>
      <c r="AH402">
        <v>49</v>
      </c>
      <c r="AI402">
        <v>10</v>
      </c>
      <c r="AJ402">
        <v>1</v>
      </c>
      <c r="AK402">
        <v>5</v>
      </c>
      <c r="AL402">
        <v>2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2</v>
      </c>
      <c r="AS402">
        <v>44</v>
      </c>
      <c r="AT402">
        <v>-1</v>
      </c>
      <c r="AU402">
        <v>-1</v>
      </c>
      <c r="AV402">
        <v>-1</v>
      </c>
      <c r="AW402">
        <v>24</v>
      </c>
      <c r="AX402">
        <v>1</v>
      </c>
      <c r="AY402">
        <v>1</v>
      </c>
      <c r="AZ402">
        <v>6</v>
      </c>
      <c r="BA402">
        <v>0</v>
      </c>
      <c r="BB402">
        <v>0</v>
      </c>
      <c r="BC402">
        <v>1</v>
      </c>
      <c r="BD402">
        <v>0</v>
      </c>
      <c r="BE402">
        <v>1</v>
      </c>
      <c r="BF402">
        <v>15</v>
      </c>
      <c r="BG402">
        <v>20</v>
      </c>
      <c r="BI402">
        <f t="shared" si="30"/>
        <v>454</v>
      </c>
      <c r="BJ402">
        <f t="shared" si="31"/>
        <v>254</v>
      </c>
    </row>
    <row r="403" spans="2:62">
      <c r="B403">
        <v>456</v>
      </c>
      <c r="C403">
        <v>256</v>
      </c>
      <c r="D403" t="s">
        <v>3407</v>
      </c>
      <c r="E403" t="s">
        <v>3408</v>
      </c>
      <c r="F403">
        <v>2</v>
      </c>
      <c r="G403">
        <v>0</v>
      </c>
      <c r="H403">
        <v>362</v>
      </c>
      <c r="I403">
        <v>35</v>
      </c>
      <c r="J403">
        <v>140</v>
      </c>
      <c r="K403">
        <v>110</v>
      </c>
      <c r="L403">
        <v>0</v>
      </c>
      <c r="M403">
        <v>16</v>
      </c>
      <c r="N403">
        <v>34</v>
      </c>
      <c r="O403">
        <v>20</v>
      </c>
      <c r="P403">
        <v>10</v>
      </c>
      <c r="Q403">
        <v>30</v>
      </c>
      <c r="R403">
        <v>24</v>
      </c>
      <c r="S403">
        <v>68</v>
      </c>
      <c r="T403">
        <v>9</v>
      </c>
      <c r="U403">
        <v>37</v>
      </c>
      <c r="V403">
        <v>6</v>
      </c>
      <c r="W403">
        <v>19</v>
      </c>
      <c r="X403" s="515">
        <v>23</v>
      </c>
      <c r="Y403" s="515">
        <v>47</v>
      </c>
      <c r="Z403" s="515">
        <f t="shared" si="32"/>
        <v>60</v>
      </c>
      <c r="AA403" s="515">
        <v>44</v>
      </c>
      <c r="AB403" s="515">
        <v>79</v>
      </c>
      <c r="AC403" s="515">
        <f t="shared" si="33"/>
        <v>98</v>
      </c>
      <c r="AD403" s="515">
        <v>8</v>
      </c>
      <c r="AE403" s="515">
        <v>19</v>
      </c>
      <c r="AF403" s="515">
        <f t="shared" si="34"/>
        <v>25</v>
      </c>
      <c r="AG403">
        <v>13</v>
      </c>
      <c r="AH403">
        <v>50</v>
      </c>
      <c r="AI403">
        <v>10</v>
      </c>
      <c r="AJ403">
        <v>1</v>
      </c>
      <c r="AK403">
        <v>5</v>
      </c>
      <c r="AL403">
        <v>2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2</v>
      </c>
      <c r="AS403">
        <v>14</v>
      </c>
      <c r="AT403">
        <v>-1</v>
      </c>
      <c r="AU403">
        <v>-1</v>
      </c>
      <c r="AV403">
        <v>-1</v>
      </c>
      <c r="AW403">
        <v>24</v>
      </c>
      <c r="AX403">
        <v>1</v>
      </c>
      <c r="AY403">
        <v>1</v>
      </c>
      <c r="AZ403">
        <v>6</v>
      </c>
      <c r="BA403">
        <v>0</v>
      </c>
      <c r="BB403">
        <v>0</v>
      </c>
      <c r="BC403">
        <v>1</v>
      </c>
      <c r="BD403">
        <v>0</v>
      </c>
      <c r="BE403">
        <v>0</v>
      </c>
      <c r="BF403">
        <v>15</v>
      </c>
      <c r="BG403">
        <v>20</v>
      </c>
      <c r="BI403">
        <f t="shared" si="30"/>
        <v>456</v>
      </c>
      <c r="BJ403">
        <f t="shared" si="31"/>
        <v>256</v>
      </c>
    </row>
    <row r="404" spans="2:62">
      <c r="B404">
        <v>455</v>
      </c>
      <c r="C404">
        <v>255</v>
      </c>
      <c r="D404" t="s">
        <v>699</v>
      </c>
      <c r="E404" t="s">
        <v>635</v>
      </c>
      <c r="F404">
        <v>2</v>
      </c>
      <c r="G404">
        <v>0</v>
      </c>
      <c r="H404">
        <v>355</v>
      </c>
      <c r="I404">
        <v>35</v>
      </c>
      <c r="J404">
        <v>110</v>
      </c>
      <c r="K404">
        <v>140</v>
      </c>
      <c r="L404">
        <v>0</v>
      </c>
      <c r="M404">
        <v>16</v>
      </c>
      <c r="N404">
        <v>34</v>
      </c>
      <c r="O404">
        <v>20</v>
      </c>
      <c r="P404">
        <v>11</v>
      </c>
      <c r="Q404">
        <v>30</v>
      </c>
      <c r="R404">
        <v>24</v>
      </c>
      <c r="S404">
        <v>69</v>
      </c>
      <c r="T404">
        <v>9</v>
      </c>
      <c r="U404">
        <v>39</v>
      </c>
      <c r="V404">
        <v>6</v>
      </c>
      <c r="W404">
        <v>19</v>
      </c>
      <c r="X404">
        <v>26</v>
      </c>
      <c r="Y404">
        <v>59</v>
      </c>
      <c r="Z404">
        <f t="shared" si="32"/>
        <v>77</v>
      </c>
      <c r="AA404">
        <v>44</v>
      </c>
      <c r="AB404">
        <v>79</v>
      </c>
      <c r="AC404">
        <f t="shared" si="33"/>
        <v>98</v>
      </c>
      <c r="AD404">
        <v>6</v>
      </c>
      <c r="AE404">
        <v>19</v>
      </c>
      <c r="AF404">
        <f t="shared" si="34"/>
        <v>26</v>
      </c>
      <c r="AG404">
        <v>11</v>
      </c>
      <c r="AH404">
        <v>49</v>
      </c>
      <c r="AI404">
        <v>10</v>
      </c>
      <c r="AJ404">
        <v>1</v>
      </c>
      <c r="AK404">
        <v>5</v>
      </c>
      <c r="AL404">
        <v>2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2</v>
      </c>
      <c r="AS404">
        <v>39</v>
      </c>
      <c r="AT404">
        <v>-1</v>
      </c>
      <c r="AU404">
        <v>-1</v>
      </c>
      <c r="AV404">
        <v>-1</v>
      </c>
      <c r="AW404">
        <v>24</v>
      </c>
      <c r="AX404">
        <v>1</v>
      </c>
      <c r="AY404">
        <v>1</v>
      </c>
      <c r="AZ404">
        <v>6</v>
      </c>
      <c r="BA404">
        <v>0</v>
      </c>
      <c r="BB404">
        <v>0</v>
      </c>
      <c r="BC404">
        <v>1</v>
      </c>
      <c r="BD404">
        <v>0</v>
      </c>
      <c r="BE404">
        <v>1</v>
      </c>
      <c r="BF404">
        <v>15</v>
      </c>
      <c r="BG404">
        <v>20</v>
      </c>
      <c r="BI404">
        <f t="shared" si="30"/>
        <v>455</v>
      </c>
      <c r="BJ404">
        <f t="shared" si="31"/>
        <v>255</v>
      </c>
    </row>
    <row r="405" spans="2:62">
      <c r="B405">
        <v>458</v>
      </c>
      <c r="C405">
        <v>258</v>
      </c>
      <c r="D405" t="s">
        <v>700</v>
      </c>
      <c r="E405" t="s">
        <v>625</v>
      </c>
      <c r="F405">
        <v>2</v>
      </c>
      <c r="G405">
        <v>0</v>
      </c>
      <c r="H405">
        <v>350</v>
      </c>
      <c r="I405">
        <v>30</v>
      </c>
      <c r="J405">
        <v>100</v>
      </c>
      <c r="K405">
        <v>150</v>
      </c>
      <c r="L405">
        <v>0</v>
      </c>
      <c r="M405">
        <v>16</v>
      </c>
      <c r="N405">
        <v>32</v>
      </c>
      <c r="O405">
        <v>20</v>
      </c>
      <c r="P405">
        <v>10</v>
      </c>
      <c r="Q405">
        <v>29</v>
      </c>
      <c r="R405">
        <v>24</v>
      </c>
      <c r="S405">
        <v>69</v>
      </c>
      <c r="T405">
        <v>10</v>
      </c>
      <c r="U405">
        <v>40</v>
      </c>
      <c r="V405">
        <v>6</v>
      </c>
      <c r="W405">
        <v>19</v>
      </c>
      <c r="X405">
        <v>23</v>
      </c>
      <c r="Y405">
        <v>50</v>
      </c>
      <c r="Z405">
        <f t="shared" si="32"/>
        <v>65</v>
      </c>
      <c r="AA405">
        <v>44</v>
      </c>
      <c r="AB405">
        <v>79</v>
      </c>
      <c r="AC405">
        <f t="shared" si="33"/>
        <v>98</v>
      </c>
      <c r="AD405">
        <v>6</v>
      </c>
      <c r="AE405">
        <v>19</v>
      </c>
      <c r="AF405">
        <f t="shared" si="34"/>
        <v>26</v>
      </c>
      <c r="AG405">
        <v>10</v>
      </c>
      <c r="AH405">
        <v>49</v>
      </c>
      <c r="AI405">
        <v>10</v>
      </c>
      <c r="AJ405">
        <v>1</v>
      </c>
      <c r="AK405">
        <v>4</v>
      </c>
      <c r="AL405">
        <v>2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2</v>
      </c>
      <c r="AS405">
        <v>-1</v>
      </c>
      <c r="AT405">
        <v>-1</v>
      </c>
      <c r="AU405">
        <v>-1</v>
      </c>
      <c r="AV405">
        <v>-1</v>
      </c>
      <c r="AW405">
        <v>22</v>
      </c>
      <c r="AX405">
        <v>1</v>
      </c>
      <c r="AY405">
        <v>1</v>
      </c>
      <c r="AZ405">
        <v>5</v>
      </c>
      <c r="BA405">
        <v>0</v>
      </c>
      <c r="BB405">
        <v>0</v>
      </c>
      <c r="BC405">
        <v>1</v>
      </c>
      <c r="BD405">
        <v>0</v>
      </c>
      <c r="BE405">
        <v>0</v>
      </c>
      <c r="BF405">
        <v>15</v>
      </c>
      <c r="BG405">
        <v>20</v>
      </c>
      <c r="BI405">
        <f t="shared" si="30"/>
        <v>458</v>
      </c>
      <c r="BJ405">
        <f t="shared" si="31"/>
        <v>258</v>
      </c>
    </row>
    <row r="406" spans="2:62">
      <c r="B406">
        <v>459</v>
      </c>
      <c r="C406">
        <v>259</v>
      </c>
      <c r="D406" t="s">
        <v>701</v>
      </c>
      <c r="E406" t="s">
        <v>627</v>
      </c>
      <c r="F406">
        <v>2</v>
      </c>
      <c r="G406">
        <v>0</v>
      </c>
      <c r="H406">
        <v>351</v>
      </c>
      <c r="I406">
        <v>30</v>
      </c>
      <c r="J406">
        <v>100</v>
      </c>
      <c r="K406">
        <v>150</v>
      </c>
      <c r="L406">
        <v>0</v>
      </c>
      <c r="M406">
        <v>16</v>
      </c>
      <c r="N406">
        <v>32</v>
      </c>
      <c r="O406">
        <v>20</v>
      </c>
      <c r="P406">
        <v>10</v>
      </c>
      <c r="Q406">
        <v>29</v>
      </c>
      <c r="R406">
        <v>25</v>
      </c>
      <c r="S406">
        <v>70</v>
      </c>
      <c r="T406">
        <v>9</v>
      </c>
      <c r="U406">
        <v>39</v>
      </c>
      <c r="V406">
        <v>6</v>
      </c>
      <c r="W406">
        <v>19</v>
      </c>
      <c r="X406">
        <v>21</v>
      </c>
      <c r="Y406">
        <v>49</v>
      </c>
      <c r="Z406">
        <f t="shared" si="32"/>
        <v>64</v>
      </c>
      <c r="AA406">
        <v>44</v>
      </c>
      <c r="AB406">
        <v>79</v>
      </c>
      <c r="AC406">
        <f t="shared" si="33"/>
        <v>98</v>
      </c>
      <c r="AD406">
        <v>6</v>
      </c>
      <c r="AE406">
        <v>19</v>
      </c>
      <c r="AF406">
        <f t="shared" si="34"/>
        <v>26</v>
      </c>
      <c r="AG406">
        <v>10</v>
      </c>
      <c r="AH406">
        <v>49</v>
      </c>
      <c r="AI406">
        <v>10</v>
      </c>
      <c r="AJ406">
        <v>1</v>
      </c>
      <c r="AK406">
        <v>4</v>
      </c>
      <c r="AL406">
        <v>2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2</v>
      </c>
      <c r="AS406">
        <v>-1</v>
      </c>
      <c r="AT406">
        <v>-1</v>
      </c>
      <c r="AU406">
        <v>-1</v>
      </c>
      <c r="AV406">
        <v>-1</v>
      </c>
      <c r="AW406">
        <v>22</v>
      </c>
      <c r="AX406">
        <v>1</v>
      </c>
      <c r="AY406">
        <v>1</v>
      </c>
      <c r="AZ406">
        <v>5</v>
      </c>
      <c r="BA406">
        <v>0</v>
      </c>
      <c r="BB406">
        <v>0</v>
      </c>
      <c r="BC406">
        <v>1</v>
      </c>
      <c r="BD406">
        <v>0</v>
      </c>
      <c r="BE406">
        <v>0</v>
      </c>
      <c r="BF406">
        <v>15</v>
      </c>
      <c r="BG406">
        <v>20</v>
      </c>
      <c r="BI406">
        <f t="shared" ref="BI406:BI425" si="35">B406</f>
        <v>459</v>
      </c>
      <c r="BJ406">
        <f t="shared" ref="BJ406:BJ425" si="36">C406</f>
        <v>259</v>
      </c>
    </row>
    <row r="407" spans="2:62">
      <c r="B407">
        <v>460</v>
      </c>
      <c r="C407">
        <v>260</v>
      </c>
      <c r="D407" t="s">
        <v>702</v>
      </c>
      <c r="E407" t="s">
        <v>629</v>
      </c>
      <c r="F407">
        <v>22</v>
      </c>
      <c r="G407">
        <v>0</v>
      </c>
      <c r="H407">
        <v>352</v>
      </c>
      <c r="I407">
        <v>25</v>
      </c>
      <c r="J407">
        <v>270</v>
      </c>
      <c r="K407">
        <v>200</v>
      </c>
      <c r="L407">
        <v>0</v>
      </c>
      <c r="M407">
        <v>43</v>
      </c>
      <c r="N407">
        <v>50</v>
      </c>
      <c r="O407">
        <v>49</v>
      </c>
      <c r="P407">
        <v>4</v>
      </c>
      <c r="Q407">
        <v>22</v>
      </c>
      <c r="R407">
        <v>0</v>
      </c>
      <c r="S407">
        <v>0</v>
      </c>
      <c r="T407">
        <v>10</v>
      </c>
      <c r="U407">
        <v>32</v>
      </c>
      <c r="V407">
        <v>3</v>
      </c>
      <c r="W407">
        <v>15</v>
      </c>
      <c r="X407">
        <v>5</v>
      </c>
      <c r="Y407">
        <v>20</v>
      </c>
      <c r="Z407">
        <f t="shared" si="32"/>
        <v>28</v>
      </c>
      <c r="AA407">
        <v>9</v>
      </c>
      <c r="AB407">
        <v>28</v>
      </c>
      <c r="AC407">
        <f t="shared" si="33"/>
        <v>38</v>
      </c>
      <c r="AD407">
        <v>15</v>
      </c>
      <c r="AE407">
        <v>40</v>
      </c>
      <c r="AF407">
        <f t="shared" si="34"/>
        <v>54</v>
      </c>
      <c r="AG407">
        <v>7</v>
      </c>
      <c r="AH407">
        <v>39</v>
      </c>
      <c r="AI407">
        <v>5</v>
      </c>
      <c r="AJ407">
        <v>1</v>
      </c>
      <c r="AK407">
        <v>6</v>
      </c>
      <c r="AL407">
        <v>2</v>
      </c>
      <c r="AM407">
        <v>6</v>
      </c>
      <c r="AN407">
        <v>1</v>
      </c>
      <c r="AO407">
        <v>0</v>
      </c>
      <c r="AP407">
        <v>0</v>
      </c>
      <c r="AQ407">
        <v>0</v>
      </c>
      <c r="AR407">
        <v>26</v>
      </c>
      <c r="AS407">
        <v>146</v>
      </c>
      <c r="AT407">
        <v>-1</v>
      </c>
      <c r="AU407">
        <v>-1</v>
      </c>
      <c r="AV407">
        <v>-1</v>
      </c>
      <c r="AW407">
        <v>220</v>
      </c>
      <c r="AX407">
        <v>6</v>
      </c>
      <c r="AY407">
        <v>0</v>
      </c>
      <c r="AZ407">
        <v>20</v>
      </c>
      <c r="BA407">
        <v>1</v>
      </c>
      <c r="BB407">
        <v>0</v>
      </c>
      <c r="BC407">
        <v>0</v>
      </c>
      <c r="BD407">
        <v>1</v>
      </c>
      <c r="BE407">
        <v>1</v>
      </c>
      <c r="BF407">
        <v>100</v>
      </c>
      <c r="BG407">
        <v>15</v>
      </c>
      <c r="BI407">
        <f t="shared" si="35"/>
        <v>460</v>
      </c>
      <c r="BJ407">
        <f t="shared" si="36"/>
        <v>260</v>
      </c>
    </row>
    <row r="408" spans="2:62">
      <c r="B408">
        <v>461</v>
      </c>
      <c r="C408">
        <v>261</v>
      </c>
      <c r="D408" t="s">
        <v>703</v>
      </c>
      <c r="E408" t="s">
        <v>339</v>
      </c>
      <c r="F408">
        <v>11</v>
      </c>
      <c r="G408">
        <v>288</v>
      </c>
      <c r="H408">
        <v>466</v>
      </c>
      <c r="I408">
        <v>88</v>
      </c>
      <c r="J408">
        <v>5700</v>
      </c>
      <c r="K408">
        <v>1700</v>
      </c>
      <c r="L408">
        <v>0</v>
      </c>
      <c r="M408">
        <v>77</v>
      </c>
      <c r="N408">
        <v>93</v>
      </c>
      <c r="O408">
        <v>85</v>
      </c>
      <c r="P408">
        <v>0</v>
      </c>
      <c r="Q408">
        <v>63</v>
      </c>
      <c r="R408">
        <v>0</v>
      </c>
      <c r="S408">
        <v>0</v>
      </c>
      <c r="T408">
        <v>48</v>
      </c>
      <c r="U408">
        <v>88</v>
      </c>
      <c r="V408">
        <v>43</v>
      </c>
      <c r="W408">
        <v>77</v>
      </c>
      <c r="X408">
        <v>0</v>
      </c>
      <c r="Y408">
        <v>0</v>
      </c>
      <c r="Z408">
        <f t="shared" si="32"/>
        <v>0</v>
      </c>
      <c r="AA408">
        <v>39</v>
      </c>
      <c r="AB408">
        <v>84</v>
      </c>
      <c r="AC408">
        <f t="shared" si="33"/>
        <v>109</v>
      </c>
      <c r="AD408">
        <v>53</v>
      </c>
      <c r="AE408">
        <v>93</v>
      </c>
      <c r="AF408">
        <f t="shared" si="34"/>
        <v>115</v>
      </c>
      <c r="AG408">
        <v>20</v>
      </c>
      <c r="AH408">
        <v>97</v>
      </c>
      <c r="AI408">
        <v>10</v>
      </c>
      <c r="AJ408">
        <v>2</v>
      </c>
      <c r="AK408">
        <v>8</v>
      </c>
      <c r="AL408">
        <v>4</v>
      </c>
      <c r="AM408">
        <v>27</v>
      </c>
      <c r="AN408">
        <v>27</v>
      </c>
      <c r="AO408">
        <v>27</v>
      </c>
      <c r="AP408">
        <v>12</v>
      </c>
      <c r="AQ408">
        <v>0</v>
      </c>
      <c r="AR408">
        <v>-1</v>
      </c>
      <c r="AS408">
        <v>-1</v>
      </c>
      <c r="AT408">
        <v>-1</v>
      </c>
      <c r="AU408">
        <v>-1</v>
      </c>
      <c r="AV408">
        <v>-1</v>
      </c>
      <c r="AW408">
        <v>360</v>
      </c>
      <c r="AX408">
        <v>12</v>
      </c>
      <c r="AY408">
        <v>16</v>
      </c>
      <c r="AZ408">
        <v>38</v>
      </c>
      <c r="BA408">
        <v>17</v>
      </c>
      <c r="BB408">
        <v>0</v>
      </c>
      <c r="BC408">
        <v>0</v>
      </c>
      <c r="BD408">
        <v>5</v>
      </c>
      <c r="BE408">
        <v>5</v>
      </c>
      <c r="BF408">
        <v>90</v>
      </c>
      <c r="BG408">
        <v>85</v>
      </c>
      <c r="BI408">
        <f t="shared" si="35"/>
        <v>461</v>
      </c>
      <c r="BJ408">
        <f t="shared" si="36"/>
        <v>261</v>
      </c>
    </row>
    <row r="409" spans="2:62">
      <c r="B409">
        <v>462</v>
      </c>
      <c r="C409">
        <v>262</v>
      </c>
      <c r="D409" t="s">
        <v>704</v>
      </c>
      <c r="E409" t="s">
        <v>341</v>
      </c>
      <c r="F409">
        <v>11</v>
      </c>
      <c r="G409">
        <v>112</v>
      </c>
      <c r="H409">
        <v>467</v>
      </c>
      <c r="I409">
        <v>90</v>
      </c>
      <c r="J409">
        <v>5750</v>
      </c>
      <c r="K409">
        <v>1700</v>
      </c>
      <c r="L409">
        <v>0</v>
      </c>
      <c r="M409">
        <v>78</v>
      </c>
      <c r="N409">
        <v>93</v>
      </c>
      <c r="O409">
        <v>86</v>
      </c>
      <c r="P409">
        <v>0</v>
      </c>
      <c r="Q409">
        <v>56</v>
      </c>
      <c r="R409">
        <v>0</v>
      </c>
      <c r="S409">
        <v>0</v>
      </c>
      <c r="T409">
        <v>54</v>
      </c>
      <c r="U409">
        <v>90</v>
      </c>
      <c r="V409">
        <v>44</v>
      </c>
      <c r="W409">
        <v>78</v>
      </c>
      <c r="X409">
        <v>0</v>
      </c>
      <c r="Y409">
        <v>0</v>
      </c>
      <c r="Z409">
        <f t="shared" si="32"/>
        <v>0</v>
      </c>
      <c r="AA409">
        <v>48</v>
      </c>
      <c r="AB409">
        <v>89</v>
      </c>
      <c r="AC409">
        <f t="shared" si="33"/>
        <v>112</v>
      </c>
      <c r="AD409">
        <v>52</v>
      </c>
      <c r="AE409">
        <v>92</v>
      </c>
      <c r="AF409">
        <f t="shared" si="34"/>
        <v>114</v>
      </c>
      <c r="AG409">
        <v>50</v>
      </c>
      <c r="AH409">
        <v>99</v>
      </c>
      <c r="AI409">
        <v>10</v>
      </c>
      <c r="AJ409">
        <v>2</v>
      </c>
      <c r="AK409">
        <v>8</v>
      </c>
      <c r="AL409">
        <v>4</v>
      </c>
      <c r="AM409">
        <v>28</v>
      </c>
      <c r="AN409">
        <v>26</v>
      </c>
      <c r="AO409">
        <v>26</v>
      </c>
      <c r="AP409">
        <v>13</v>
      </c>
      <c r="AQ409">
        <v>0</v>
      </c>
      <c r="AR409">
        <v>-1</v>
      </c>
      <c r="AS409">
        <v>-1</v>
      </c>
      <c r="AT409">
        <v>-1</v>
      </c>
      <c r="AU409">
        <v>-1</v>
      </c>
      <c r="AV409">
        <v>-1</v>
      </c>
      <c r="AW409">
        <v>360</v>
      </c>
      <c r="AX409">
        <v>12</v>
      </c>
      <c r="AY409">
        <v>16</v>
      </c>
      <c r="AZ409">
        <v>38</v>
      </c>
      <c r="BA409">
        <v>17</v>
      </c>
      <c r="BB409">
        <v>0</v>
      </c>
      <c r="BC409">
        <v>0</v>
      </c>
      <c r="BD409">
        <v>5</v>
      </c>
      <c r="BE409">
        <v>5</v>
      </c>
      <c r="BF409">
        <v>90</v>
      </c>
      <c r="BG409">
        <v>85</v>
      </c>
      <c r="BI409">
        <f t="shared" si="35"/>
        <v>462</v>
      </c>
      <c r="BJ409">
        <f t="shared" si="36"/>
        <v>262</v>
      </c>
    </row>
    <row r="410" spans="2:62">
      <c r="B410">
        <v>464</v>
      </c>
      <c r="C410">
        <v>264</v>
      </c>
      <c r="D410" t="s">
        <v>705</v>
      </c>
      <c r="E410" t="s">
        <v>228</v>
      </c>
      <c r="F410">
        <v>2</v>
      </c>
      <c r="G410">
        <v>253</v>
      </c>
      <c r="H410">
        <v>470</v>
      </c>
      <c r="I410">
        <v>88</v>
      </c>
      <c r="J410">
        <v>300</v>
      </c>
      <c r="K410">
        <v>390</v>
      </c>
      <c r="L410">
        <v>0</v>
      </c>
      <c r="M410">
        <v>31</v>
      </c>
      <c r="N410">
        <v>53</v>
      </c>
      <c r="O410">
        <v>36</v>
      </c>
      <c r="P410">
        <v>16</v>
      </c>
      <c r="Q410">
        <v>63</v>
      </c>
      <c r="R410">
        <v>33</v>
      </c>
      <c r="S410">
        <v>92</v>
      </c>
      <c r="T410">
        <v>24</v>
      </c>
      <c r="U410">
        <v>72</v>
      </c>
      <c r="V410">
        <v>14</v>
      </c>
      <c r="W410">
        <v>50</v>
      </c>
      <c r="X410">
        <v>28</v>
      </c>
      <c r="Y410">
        <v>68</v>
      </c>
      <c r="Z410">
        <f t="shared" si="32"/>
        <v>90</v>
      </c>
      <c r="AA410">
        <v>52</v>
      </c>
      <c r="AB410">
        <v>90</v>
      </c>
      <c r="AC410">
        <f t="shared" si="33"/>
        <v>111</v>
      </c>
      <c r="AD410">
        <v>14</v>
      </c>
      <c r="AE410">
        <v>54</v>
      </c>
      <c r="AF410">
        <f t="shared" si="34"/>
        <v>76</v>
      </c>
      <c r="AG410">
        <v>37</v>
      </c>
      <c r="AH410">
        <v>97</v>
      </c>
      <c r="AI410">
        <v>10</v>
      </c>
      <c r="AJ410">
        <v>1</v>
      </c>
      <c r="AK410">
        <v>6</v>
      </c>
      <c r="AL410">
        <v>3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-1</v>
      </c>
      <c r="AS410">
        <v>-1</v>
      </c>
      <c r="AT410">
        <v>-1</v>
      </c>
      <c r="AU410">
        <v>-1</v>
      </c>
      <c r="AV410">
        <v>-1</v>
      </c>
      <c r="AW410">
        <v>22</v>
      </c>
      <c r="AX410">
        <v>1</v>
      </c>
      <c r="AY410">
        <v>2</v>
      </c>
      <c r="AZ410">
        <v>10</v>
      </c>
      <c r="BA410">
        <v>0</v>
      </c>
      <c r="BB410">
        <v>2</v>
      </c>
      <c r="BC410">
        <v>2</v>
      </c>
      <c r="BD410">
        <v>1</v>
      </c>
      <c r="BE410">
        <v>1</v>
      </c>
      <c r="BF410">
        <v>15</v>
      </c>
      <c r="BG410">
        <v>20</v>
      </c>
      <c r="BI410">
        <f t="shared" si="35"/>
        <v>464</v>
      </c>
      <c r="BJ410">
        <f t="shared" si="36"/>
        <v>264</v>
      </c>
    </row>
    <row r="411" spans="2:62">
      <c r="B411">
        <v>463</v>
      </c>
      <c r="C411">
        <v>263</v>
      </c>
      <c r="D411" t="s">
        <v>3440</v>
      </c>
      <c r="E411" t="s">
        <v>315</v>
      </c>
      <c r="F411">
        <v>2</v>
      </c>
      <c r="G411">
        <v>248</v>
      </c>
      <c r="H411">
        <v>468</v>
      </c>
      <c r="I411">
        <v>85</v>
      </c>
      <c r="J411">
        <v>390</v>
      </c>
      <c r="K411">
        <v>360</v>
      </c>
      <c r="L411">
        <v>0</v>
      </c>
      <c r="M411">
        <v>31</v>
      </c>
      <c r="N411">
        <v>53</v>
      </c>
      <c r="O411">
        <v>36</v>
      </c>
      <c r="P411">
        <v>18</v>
      </c>
      <c r="Q411">
        <v>68</v>
      </c>
      <c r="R411">
        <v>36</v>
      </c>
      <c r="S411">
        <v>92</v>
      </c>
      <c r="T411">
        <v>22</v>
      </c>
      <c r="U411">
        <v>60</v>
      </c>
      <c r="V411">
        <v>14</v>
      </c>
      <c r="W411">
        <v>52</v>
      </c>
      <c r="X411" s="515">
        <v>26</v>
      </c>
      <c r="Y411" s="515">
        <v>59</v>
      </c>
      <c r="Z411" s="515">
        <f t="shared" si="32"/>
        <v>77</v>
      </c>
      <c r="AA411" s="515">
        <v>49</v>
      </c>
      <c r="AB411" s="515">
        <v>90</v>
      </c>
      <c r="AC411" s="515">
        <f t="shared" si="33"/>
        <v>113</v>
      </c>
      <c r="AD411" s="515">
        <v>11</v>
      </c>
      <c r="AE411" s="515">
        <v>56</v>
      </c>
      <c r="AF411">
        <f t="shared" si="34"/>
        <v>81</v>
      </c>
      <c r="AG411">
        <v>17</v>
      </c>
      <c r="AH411">
        <v>70</v>
      </c>
      <c r="AI411">
        <v>10</v>
      </c>
      <c r="AJ411">
        <v>1</v>
      </c>
      <c r="AK411">
        <v>6</v>
      </c>
      <c r="AL411">
        <v>3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-1</v>
      </c>
      <c r="AS411">
        <v>-1</v>
      </c>
      <c r="AT411">
        <v>-1</v>
      </c>
      <c r="AU411">
        <v>-1</v>
      </c>
      <c r="AV411">
        <v>-1</v>
      </c>
      <c r="AW411">
        <v>22</v>
      </c>
      <c r="AX411">
        <v>1</v>
      </c>
      <c r="AY411">
        <v>2</v>
      </c>
      <c r="AZ411">
        <v>10</v>
      </c>
      <c r="BA411">
        <v>0</v>
      </c>
      <c r="BB411">
        <v>2</v>
      </c>
      <c r="BC411">
        <v>2</v>
      </c>
      <c r="BD411">
        <v>1</v>
      </c>
      <c r="BE411">
        <v>1</v>
      </c>
      <c r="BF411">
        <v>15</v>
      </c>
      <c r="BG411">
        <v>20</v>
      </c>
    </row>
    <row r="412" spans="2:62">
      <c r="B412">
        <v>465</v>
      </c>
      <c r="C412">
        <v>265</v>
      </c>
      <c r="D412" t="s">
        <v>706</v>
      </c>
      <c r="E412" t="s">
        <v>637</v>
      </c>
      <c r="F412">
        <v>21</v>
      </c>
      <c r="G412">
        <v>0</v>
      </c>
      <c r="H412">
        <v>356</v>
      </c>
      <c r="I412">
        <v>35</v>
      </c>
      <c r="J412">
        <v>400</v>
      </c>
      <c r="K412">
        <v>120</v>
      </c>
      <c r="L412">
        <v>0</v>
      </c>
      <c r="M412">
        <v>36</v>
      </c>
      <c r="N412">
        <v>48</v>
      </c>
      <c r="O412">
        <v>41</v>
      </c>
      <c r="P412">
        <v>13</v>
      </c>
      <c r="Q412">
        <v>27</v>
      </c>
      <c r="R412">
        <v>11</v>
      </c>
      <c r="S412">
        <v>24</v>
      </c>
      <c r="T412">
        <v>15</v>
      </c>
      <c r="U412">
        <v>46</v>
      </c>
      <c r="V412">
        <v>9</v>
      </c>
      <c r="W412">
        <v>27</v>
      </c>
      <c r="X412">
        <v>13</v>
      </c>
      <c r="Y412">
        <v>43</v>
      </c>
      <c r="Z412">
        <f t="shared" si="32"/>
        <v>59</v>
      </c>
      <c r="AA412">
        <v>25</v>
      </c>
      <c r="AB412">
        <v>51</v>
      </c>
      <c r="AC412">
        <f t="shared" si="33"/>
        <v>65</v>
      </c>
      <c r="AD412">
        <v>9</v>
      </c>
      <c r="AE412">
        <v>36</v>
      </c>
      <c r="AF412">
        <f t="shared" si="34"/>
        <v>51</v>
      </c>
      <c r="AG412">
        <v>20</v>
      </c>
      <c r="AH412">
        <v>69</v>
      </c>
      <c r="AI412">
        <v>5</v>
      </c>
      <c r="AJ412">
        <v>2</v>
      </c>
      <c r="AK412">
        <v>3</v>
      </c>
      <c r="AL412">
        <v>3</v>
      </c>
      <c r="AM412">
        <v>1</v>
      </c>
      <c r="AN412">
        <v>1</v>
      </c>
      <c r="AO412">
        <v>1</v>
      </c>
      <c r="AP412">
        <v>0</v>
      </c>
      <c r="AQ412">
        <v>0</v>
      </c>
      <c r="AR412">
        <v>119</v>
      </c>
      <c r="AS412">
        <v>10</v>
      </c>
      <c r="AT412">
        <v>44</v>
      </c>
      <c r="AU412">
        <v>-1</v>
      </c>
      <c r="AV412">
        <v>-1</v>
      </c>
      <c r="AW412">
        <v>70</v>
      </c>
      <c r="AX412">
        <v>3</v>
      </c>
      <c r="AY412">
        <v>1</v>
      </c>
      <c r="AZ412">
        <v>10</v>
      </c>
      <c r="BA412">
        <v>0</v>
      </c>
      <c r="BB412">
        <v>0</v>
      </c>
      <c r="BC412">
        <v>1</v>
      </c>
      <c r="BD412">
        <v>0</v>
      </c>
      <c r="BE412">
        <v>1</v>
      </c>
      <c r="BF412">
        <v>30</v>
      </c>
      <c r="BG412">
        <v>15</v>
      </c>
      <c r="BI412">
        <f t="shared" si="35"/>
        <v>465</v>
      </c>
      <c r="BJ412">
        <f t="shared" si="36"/>
        <v>265</v>
      </c>
    </row>
    <row r="413" spans="2:62">
      <c r="B413">
        <v>466</v>
      </c>
      <c r="C413">
        <v>266</v>
      </c>
      <c r="D413" t="s">
        <v>707</v>
      </c>
      <c r="E413" t="s">
        <v>339</v>
      </c>
      <c r="F413">
        <v>18</v>
      </c>
      <c r="G413">
        <v>461</v>
      </c>
      <c r="H413">
        <v>461</v>
      </c>
      <c r="I413">
        <v>88</v>
      </c>
      <c r="J413">
        <v>4500</v>
      </c>
      <c r="K413">
        <v>1200</v>
      </c>
      <c r="L413">
        <v>0</v>
      </c>
      <c r="M413">
        <v>78</v>
      </c>
      <c r="N413">
        <v>94</v>
      </c>
      <c r="O413">
        <v>86</v>
      </c>
      <c r="P413">
        <v>0</v>
      </c>
      <c r="Q413">
        <v>70</v>
      </c>
      <c r="R413">
        <v>0</v>
      </c>
      <c r="S413">
        <v>0</v>
      </c>
      <c r="T413">
        <v>48</v>
      </c>
      <c r="U413">
        <v>88</v>
      </c>
      <c r="V413">
        <v>49</v>
      </c>
      <c r="W413">
        <v>83</v>
      </c>
      <c r="X413">
        <v>0</v>
      </c>
      <c r="Y413">
        <v>0</v>
      </c>
      <c r="Z413">
        <f t="shared" si="32"/>
        <v>0</v>
      </c>
      <c r="AA413">
        <v>36</v>
      </c>
      <c r="AB413">
        <v>81</v>
      </c>
      <c r="AC413">
        <f t="shared" si="33"/>
        <v>106</v>
      </c>
      <c r="AD413">
        <v>50</v>
      </c>
      <c r="AE413">
        <v>90</v>
      </c>
      <c r="AF413">
        <f t="shared" si="34"/>
        <v>112</v>
      </c>
      <c r="AG413">
        <v>20</v>
      </c>
      <c r="AH413">
        <v>97</v>
      </c>
      <c r="AI413">
        <v>10</v>
      </c>
      <c r="AJ413">
        <v>2</v>
      </c>
      <c r="AK413">
        <v>8</v>
      </c>
      <c r="AL413">
        <v>4</v>
      </c>
      <c r="AM413">
        <v>34</v>
      </c>
      <c r="AN413">
        <v>21</v>
      </c>
      <c r="AO413">
        <v>12</v>
      </c>
      <c r="AP413">
        <v>9</v>
      </c>
      <c r="AQ413">
        <v>0</v>
      </c>
      <c r="AR413">
        <v>-1</v>
      </c>
      <c r="AS413">
        <v>-1</v>
      </c>
      <c r="AT413">
        <v>-1</v>
      </c>
      <c r="AU413">
        <v>-1</v>
      </c>
      <c r="AV413">
        <v>-1</v>
      </c>
      <c r="AW413">
        <v>360</v>
      </c>
      <c r="AX413">
        <v>12</v>
      </c>
      <c r="AY413">
        <v>16</v>
      </c>
      <c r="AZ413">
        <v>40</v>
      </c>
      <c r="BA413">
        <v>16</v>
      </c>
      <c r="BB413">
        <v>0</v>
      </c>
      <c r="BC413">
        <v>0</v>
      </c>
      <c r="BD413">
        <v>5</v>
      </c>
      <c r="BE413">
        <v>6</v>
      </c>
      <c r="BF413">
        <v>100</v>
      </c>
      <c r="BG413">
        <v>85</v>
      </c>
      <c r="BI413">
        <f t="shared" si="35"/>
        <v>466</v>
      </c>
      <c r="BJ413">
        <f t="shared" si="36"/>
        <v>266</v>
      </c>
    </row>
    <row r="414" spans="2:62">
      <c r="B414">
        <v>467</v>
      </c>
      <c r="C414">
        <v>267</v>
      </c>
      <c r="D414" t="s">
        <v>708</v>
      </c>
      <c r="E414" t="s">
        <v>341</v>
      </c>
      <c r="F414">
        <v>18</v>
      </c>
      <c r="G414">
        <v>462</v>
      </c>
      <c r="H414">
        <v>462</v>
      </c>
      <c r="I414">
        <v>90</v>
      </c>
      <c r="J414">
        <v>4550</v>
      </c>
      <c r="K414">
        <v>1200</v>
      </c>
      <c r="L414">
        <v>0</v>
      </c>
      <c r="M414">
        <v>79</v>
      </c>
      <c r="N414">
        <v>94</v>
      </c>
      <c r="O414">
        <v>87</v>
      </c>
      <c r="P414">
        <v>0</v>
      </c>
      <c r="Q414">
        <v>65</v>
      </c>
      <c r="R414">
        <v>0</v>
      </c>
      <c r="S414">
        <v>0</v>
      </c>
      <c r="T414">
        <v>54</v>
      </c>
      <c r="U414">
        <v>90</v>
      </c>
      <c r="V414">
        <v>49</v>
      </c>
      <c r="W414">
        <v>84</v>
      </c>
      <c r="X414">
        <v>0</v>
      </c>
      <c r="Y414">
        <v>0</v>
      </c>
      <c r="Z414">
        <f t="shared" si="32"/>
        <v>0</v>
      </c>
      <c r="AA414">
        <v>44</v>
      </c>
      <c r="AB414">
        <v>85</v>
      </c>
      <c r="AC414">
        <f t="shared" si="33"/>
        <v>108</v>
      </c>
      <c r="AD414">
        <v>50</v>
      </c>
      <c r="AE414">
        <v>90</v>
      </c>
      <c r="AF414">
        <f t="shared" si="34"/>
        <v>112</v>
      </c>
      <c r="AG414">
        <v>50</v>
      </c>
      <c r="AH414">
        <v>99</v>
      </c>
      <c r="AI414">
        <v>10</v>
      </c>
      <c r="AJ414">
        <v>2</v>
      </c>
      <c r="AK414">
        <v>8</v>
      </c>
      <c r="AL414">
        <v>4</v>
      </c>
      <c r="AM414">
        <v>34</v>
      </c>
      <c r="AN414">
        <v>24</v>
      </c>
      <c r="AO414">
        <v>12</v>
      </c>
      <c r="AP414">
        <v>6</v>
      </c>
      <c r="AQ414">
        <v>0</v>
      </c>
      <c r="AR414">
        <v>-1</v>
      </c>
      <c r="AS414">
        <v>-1</v>
      </c>
      <c r="AT414">
        <v>-1</v>
      </c>
      <c r="AU414">
        <v>-1</v>
      </c>
      <c r="AV414">
        <v>-1</v>
      </c>
      <c r="AW414">
        <v>360</v>
      </c>
      <c r="AX414">
        <v>12</v>
      </c>
      <c r="AY414">
        <v>16</v>
      </c>
      <c r="AZ414">
        <v>40</v>
      </c>
      <c r="BA414">
        <v>16</v>
      </c>
      <c r="BB414">
        <v>0</v>
      </c>
      <c r="BC414">
        <v>0</v>
      </c>
      <c r="BD414">
        <v>5</v>
      </c>
      <c r="BE414">
        <v>6</v>
      </c>
      <c r="BF414">
        <v>100</v>
      </c>
      <c r="BG414">
        <v>85</v>
      </c>
      <c r="BI414">
        <f t="shared" si="35"/>
        <v>467</v>
      </c>
      <c r="BJ414">
        <f t="shared" si="36"/>
        <v>267</v>
      </c>
    </row>
    <row r="415" spans="2:62">
      <c r="B415">
        <v>468</v>
      </c>
      <c r="C415">
        <v>268</v>
      </c>
      <c r="D415" t="s">
        <v>3438</v>
      </c>
      <c r="E415" t="s">
        <v>315</v>
      </c>
      <c r="F415">
        <v>2</v>
      </c>
      <c r="G415">
        <v>463</v>
      </c>
      <c r="H415">
        <v>463</v>
      </c>
      <c r="I415">
        <v>85</v>
      </c>
      <c r="J415">
        <v>360</v>
      </c>
      <c r="K415">
        <v>390</v>
      </c>
      <c r="L415">
        <v>0</v>
      </c>
      <c r="M415">
        <v>34</v>
      </c>
      <c r="N415">
        <v>59</v>
      </c>
      <c r="O415">
        <v>39</v>
      </c>
      <c r="P415">
        <v>12</v>
      </c>
      <c r="Q415">
        <v>52</v>
      </c>
      <c r="R415">
        <v>36</v>
      </c>
      <c r="S415">
        <v>86</v>
      </c>
      <c r="T415">
        <v>30</v>
      </c>
      <c r="U415">
        <v>74</v>
      </c>
      <c r="V415">
        <v>15</v>
      </c>
      <c r="W415">
        <v>55</v>
      </c>
      <c r="X415" s="699">
        <v>45</v>
      </c>
      <c r="Y415" s="515">
        <v>89</v>
      </c>
      <c r="Z415">
        <f>TRUNC(((Y415-X415)*155/99)+X415)</f>
        <v>113</v>
      </c>
      <c r="AA415" s="515">
        <v>47</v>
      </c>
      <c r="AB415" s="515">
        <v>88</v>
      </c>
      <c r="AC415" s="515">
        <f t="shared" si="33"/>
        <v>111</v>
      </c>
      <c r="AD415" s="515">
        <v>10</v>
      </c>
      <c r="AE415" s="515">
        <v>55</v>
      </c>
      <c r="AF415" s="515">
        <f t="shared" si="34"/>
        <v>80</v>
      </c>
      <c r="AG415">
        <v>17</v>
      </c>
      <c r="AH415">
        <v>70</v>
      </c>
      <c r="AI415">
        <v>10</v>
      </c>
      <c r="AJ415">
        <v>1</v>
      </c>
      <c r="AK415">
        <v>7</v>
      </c>
      <c r="AL415">
        <v>3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-1</v>
      </c>
      <c r="AS415">
        <v>-1</v>
      </c>
      <c r="AT415">
        <v>-1</v>
      </c>
      <c r="AU415">
        <v>-1</v>
      </c>
      <c r="AV415">
        <v>-1</v>
      </c>
      <c r="AW415">
        <v>22</v>
      </c>
      <c r="AX415">
        <v>1</v>
      </c>
      <c r="AY415">
        <v>2</v>
      </c>
      <c r="AZ415">
        <v>10</v>
      </c>
      <c r="BA415">
        <v>0</v>
      </c>
      <c r="BB415">
        <v>2</v>
      </c>
      <c r="BC415">
        <v>2</v>
      </c>
      <c r="BD415">
        <v>1</v>
      </c>
      <c r="BE415">
        <v>1</v>
      </c>
      <c r="BF415">
        <v>15</v>
      </c>
      <c r="BG415">
        <v>20</v>
      </c>
    </row>
    <row r="416" spans="2:62">
      <c r="B416">
        <v>469</v>
      </c>
      <c r="C416">
        <v>269</v>
      </c>
      <c r="D416" t="s">
        <v>3164</v>
      </c>
      <c r="E416" t="s">
        <v>627</v>
      </c>
      <c r="F416">
        <v>2</v>
      </c>
      <c r="G416">
        <v>351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31</v>
      </c>
      <c r="N416">
        <v>54</v>
      </c>
      <c r="O416">
        <v>36</v>
      </c>
      <c r="P416">
        <v>16</v>
      </c>
      <c r="Q416">
        <v>62</v>
      </c>
      <c r="R416">
        <v>38</v>
      </c>
      <c r="S416">
        <v>96</v>
      </c>
      <c r="T416">
        <v>18</v>
      </c>
      <c r="U416">
        <v>64</v>
      </c>
      <c r="V416">
        <v>14</v>
      </c>
      <c r="W416">
        <v>51</v>
      </c>
      <c r="X416" s="515">
        <v>25</v>
      </c>
      <c r="Y416" s="515">
        <v>63</v>
      </c>
      <c r="Z416" s="515">
        <f t="shared" si="32"/>
        <v>84</v>
      </c>
      <c r="AA416" s="515">
        <v>51</v>
      </c>
      <c r="AB416" s="515">
        <v>89</v>
      </c>
      <c r="AC416" s="515">
        <f t="shared" si="33"/>
        <v>110</v>
      </c>
      <c r="AD416" s="515">
        <v>13</v>
      </c>
      <c r="AE416" s="515">
        <v>53</v>
      </c>
      <c r="AF416">
        <f t="shared" si="34"/>
        <v>75</v>
      </c>
      <c r="AG416">
        <v>19</v>
      </c>
      <c r="AH416">
        <v>75</v>
      </c>
      <c r="AI416">
        <v>10</v>
      </c>
      <c r="AJ416">
        <v>1</v>
      </c>
      <c r="AK416">
        <v>6</v>
      </c>
      <c r="AL416">
        <v>3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63</v>
      </c>
      <c r="AS416">
        <v>15</v>
      </c>
      <c r="AT416">
        <v>101</v>
      </c>
      <c r="AU416">
        <v>-1</v>
      </c>
      <c r="AV416">
        <v>-1</v>
      </c>
      <c r="AW416">
        <v>22</v>
      </c>
      <c r="AX416">
        <v>1</v>
      </c>
      <c r="AY416">
        <v>2</v>
      </c>
      <c r="AZ416">
        <v>10</v>
      </c>
      <c r="BA416">
        <v>0</v>
      </c>
      <c r="BB416">
        <v>2</v>
      </c>
      <c r="BC416">
        <v>2</v>
      </c>
      <c r="BD416">
        <v>1</v>
      </c>
      <c r="BE416">
        <v>1</v>
      </c>
      <c r="BF416">
        <v>15</v>
      </c>
      <c r="BG416">
        <v>20</v>
      </c>
      <c r="BI416">
        <f t="shared" si="35"/>
        <v>469</v>
      </c>
      <c r="BJ416">
        <f t="shared" si="36"/>
        <v>269</v>
      </c>
    </row>
    <row r="417" spans="2:62">
      <c r="B417">
        <v>470</v>
      </c>
      <c r="C417">
        <v>270</v>
      </c>
      <c r="D417" t="s">
        <v>709</v>
      </c>
      <c r="E417" t="s">
        <v>228</v>
      </c>
      <c r="F417">
        <v>2</v>
      </c>
      <c r="G417">
        <v>464</v>
      </c>
      <c r="H417">
        <v>464</v>
      </c>
      <c r="I417">
        <v>88</v>
      </c>
      <c r="J417">
        <v>390</v>
      </c>
      <c r="K417">
        <v>300</v>
      </c>
      <c r="L417">
        <v>0</v>
      </c>
      <c r="M417">
        <v>31</v>
      </c>
      <c r="N417">
        <v>53</v>
      </c>
      <c r="O417">
        <v>36</v>
      </c>
      <c r="P417">
        <v>12</v>
      </c>
      <c r="Q417">
        <v>59</v>
      </c>
      <c r="R417">
        <v>30</v>
      </c>
      <c r="S417">
        <v>83</v>
      </c>
      <c r="T417">
        <v>32</v>
      </c>
      <c r="U417">
        <v>80</v>
      </c>
      <c r="V417">
        <v>15</v>
      </c>
      <c r="W417">
        <v>52</v>
      </c>
      <c r="X417">
        <v>28</v>
      </c>
      <c r="Y417">
        <v>68</v>
      </c>
      <c r="Z417" s="515">
        <f t="shared" si="32"/>
        <v>90</v>
      </c>
      <c r="AA417">
        <v>56</v>
      </c>
      <c r="AB417">
        <v>92</v>
      </c>
      <c r="AC417" s="515">
        <f t="shared" si="33"/>
        <v>112</v>
      </c>
      <c r="AD417">
        <v>15</v>
      </c>
      <c r="AE417">
        <v>55</v>
      </c>
      <c r="AF417">
        <f t="shared" si="34"/>
        <v>77</v>
      </c>
      <c r="AG417">
        <v>37</v>
      </c>
      <c r="AH417">
        <v>97</v>
      </c>
      <c r="AI417">
        <v>10</v>
      </c>
      <c r="AJ417">
        <v>1</v>
      </c>
      <c r="AK417">
        <v>7</v>
      </c>
      <c r="AL417">
        <v>3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-1</v>
      </c>
      <c r="AS417">
        <v>-1</v>
      </c>
      <c r="AT417">
        <v>-1</v>
      </c>
      <c r="AU417">
        <v>-1</v>
      </c>
      <c r="AV417">
        <v>-1</v>
      </c>
      <c r="AW417">
        <v>22</v>
      </c>
      <c r="AX417">
        <v>1</v>
      </c>
      <c r="AY417">
        <v>2</v>
      </c>
      <c r="AZ417">
        <v>10</v>
      </c>
      <c r="BA417">
        <v>0</v>
      </c>
      <c r="BB417">
        <v>1</v>
      </c>
      <c r="BC417">
        <v>2</v>
      </c>
      <c r="BD417">
        <v>2</v>
      </c>
      <c r="BE417">
        <v>1</v>
      </c>
      <c r="BF417">
        <v>15</v>
      </c>
      <c r="BG417">
        <v>20</v>
      </c>
      <c r="BI417">
        <f t="shared" si="35"/>
        <v>470</v>
      </c>
      <c r="BJ417">
        <f t="shared" si="36"/>
        <v>270</v>
      </c>
    </row>
    <row r="418" spans="2:62">
      <c r="B418">
        <v>471</v>
      </c>
      <c r="C418">
        <v>271</v>
      </c>
      <c r="D418" t="s">
        <v>3402</v>
      </c>
      <c r="E418" t="s">
        <v>3403</v>
      </c>
      <c r="F418">
        <v>2</v>
      </c>
      <c r="G418">
        <v>0</v>
      </c>
      <c r="H418">
        <v>476</v>
      </c>
      <c r="I418">
        <v>50</v>
      </c>
      <c r="J418">
        <v>130</v>
      </c>
      <c r="K418">
        <v>80</v>
      </c>
      <c r="L418">
        <v>0</v>
      </c>
      <c r="M418">
        <v>12</v>
      </c>
      <c r="N418">
        <v>23</v>
      </c>
      <c r="O418">
        <v>16</v>
      </c>
      <c r="P418">
        <v>5</v>
      </c>
      <c r="Q418">
        <v>28</v>
      </c>
      <c r="R418">
        <v>12</v>
      </c>
      <c r="S418">
        <v>36</v>
      </c>
      <c r="T418">
        <v>5</v>
      </c>
      <c r="U418">
        <v>26</v>
      </c>
      <c r="V418">
        <v>5</v>
      </c>
      <c r="W418">
        <v>17</v>
      </c>
      <c r="X418">
        <v>20</v>
      </c>
      <c r="Y418">
        <v>60</v>
      </c>
      <c r="Z418" s="515">
        <f t="shared" si="32"/>
        <v>82</v>
      </c>
      <c r="AA418">
        <v>39</v>
      </c>
      <c r="AB418">
        <v>80</v>
      </c>
      <c r="AC418" s="515">
        <f t="shared" si="33"/>
        <v>103</v>
      </c>
      <c r="AD418">
        <v>5</v>
      </c>
      <c r="AE418">
        <v>18</v>
      </c>
      <c r="AF418">
        <f t="shared" si="34"/>
        <v>25</v>
      </c>
      <c r="AG418">
        <v>30</v>
      </c>
      <c r="AH418">
        <v>79</v>
      </c>
      <c r="AI418">
        <v>10</v>
      </c>
      <c r="AJ418">
        <v>1</v>
      </c>
      <c r="AK418">
        <v>4</v>
      </c>
      <c r="AL418">
        <v>2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1</v>
      </c>
      <c r="AS418">
        <v>174</v>
      </c>
      <c r="AT418">
        <v>-1</v>
      </c>
      <c r="AU418">
        <v>-1</v>
      </c>
      <c r="AV418">
        <v>-1</v>
      </c>
      <c r="AW418">
        <v>18</v>
      </c>
      <c r="AX418">
        <v>1</v>
      </c>
      <c r="AY418">
        <v>1</v>
      </c>
      <c r="AZ418">
        <v>3</v>
      </c>
      <c r="BA418">
        <v>0</v>
      </c>
      <c r="BB418">
        <v>1</v>
      </c>
      <c r="BC418">
        <v>1</v>
      </c>
      <c r="BD418">
        <v>0</v>
      </c>
      <c r="BE418">
        <v>0</v>
      </c>
      <c r="BF418">
        <v>15</v>
      </c>
      <c r="BG418">
        <v>15</v>
      </c>
      <c r="BI418">
        <f t="shared" si="35"/>
        <v>471</v>
      </c>
      <c r="BJ418">
        <f t="shared" si="36"/>
        <v>271</v>
      </c>
    </row>
    <row r="419" spans="2:62">
      <c r="B419">
        <v>473</v>
      </c>
      <c r="C419">
        <v>273</v>
      </c>
      <c r="D419" t="s">
        <v>3404</v>
      </c>
      <c r="E419" t="s">
        <v>3405</v>
      </c>
      <c r="F419">
        <v>2</v>
      </c>
      <c r="G419">
        <v>0</v>
      </c>
      <c r="H419">
        <v>363</v>
      </c>
      <c r="I419">
        <v>50</v>
      </c>
      <c r="J419">
        <v>110</v>
      </c>
      <c r="K419">
        <v>80</v>
      </c>
      <c r="L419">
        <v>0</v>
      </c>
      <c r="M419">
        <v>12</v>
      </c>
      <c r="N419">
        <v>23</v>
      </c>
      <c r="O419">
        <v>16</v>
      </c>
      <c r="P419">
        <v>5</v>
      </c>
      <c r="Q419">
        <v>27</v>
      </c>
      <c r="R419">
        <v>12</v>
      </c>
      <c r="S419">
        <v>36</v>
      </c>
      <c r="T419">
        <v>6</v>
      </c>
      <c r="U419">
        <v>28</v>
      </c>
      <c r="V419">
        <v>5</v>
      </c>
      <c r="W419">
        <v>17</v>
      </c>
      <c r="X419" s="515">
        <v>18</v>
      </c>
      <c r="Y419" s="515">
        <v>56</v>
      </c>
      <c r="Z419" s="515">
        <f t="shared" si="32"/>
        <v>77</v>
      </c>
      <c r="AA419" s="515">
        <v>38</v>
      </c>
      <c r="AB419" s="515">
        <v>74</v>
      </c>
      <c r="AC419" s="515">
        <f t="shared" si="33"/>
        <v>94</v>
      </c>
      <c r="AD419" s="515">
        <v>4</v>
      </c>
      <c r="AE419" s="515">
        <v>17</v>
      </c>
      <c r="AF419" s="515">
        <f t="shared" si="34"/>
        <v>24</v>
      </c>
      <c r="AG419">
        <v>25</v>
      </c>
      <c r="AH419">
        <v>74</v>
      </c>
      <c r="AI419">
        <v>10</v>
      </c>
      <c r="AJ419">
        <v>1</v>
      </c>
      <c r="AK419">
        <v>4</v>
      </c>
      <c r="AL419">
        <v>2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1</v>
      </c>
      <c r="AS419">
        <v>174</v>
      </c>
      <c r="AT419">
        <v>-1</v>
      </c>
      <c r="AU419">
        <v>-1</v>
      </c>
      <c r="AV419">
        <v>-1</v>
      </c>
      <c r="AW419">
        <v>18</v>
      </c>
      <c r="AX419">
        <v>1</v>
      </c>
      <c r="AY419">
        <v>1</v>
      </c>
      <c r="AZ419">
        <v>3</v>
      </c>
      <c r="BA419">
        <v>0</v>
      </c>
      <c r="BB419">
        <v>1</v>
      </c>
      <c r="BC419">
        <v>1</v>
      </c>
      <c r="BD419">
        <v>0</v>
      </c>
      <c r="BE419">
        <v>0</v>
      </c>
      <c r="BF419">
        <v>15</v>
      </c>
      <c r="BG419">
        <v>15</v>
      </c>
      <c r="BI419">
        <f t="shared" si="35"/>
        <v>473</v>
      </c>
      <c r="BJ419">
        <f t="shared" si="36"/>
        <v>273</v>
      </c>
    </row>
    <row r="420" spans="2:62">
      <c r="B420">
        <v>476</v>
      </c>
      <c r="C420">
        <v>276</v>
      </c>
      <c r="D420" t="s">
        <v>3406</v>
      </c>
      <c r="E420" t="s">
        <v>3403</v>
      </c>
      <c r="F420">
        <v>2</v>
      </c>
      <c r="G420">
        <v>471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23</v>
      </c>
      <c r="N420">
        <v>38</v>
      </c>
      <c r="O420">
        <v>27</v>
      </c>
      <c r="P420">
        <v>8</v>
      </c>
      <c r="Q420">
        <v>41</v>
      </c>
      <c r="R420">
        <v>14</v>
      </c>
      <c r="S420">
        <v>68</v>
      </c>
      <c r="T420">
        <v>14</v>
      </c>
      <c r="U420">
        <v>48</v>
      </c>
      <c r="V420">
        <v>10</v>
      </c>
      <c r="W420">
        <v>38</v>
      </c>
      <c r="X420">
        <v>24</v>
      </c>
      <c r="Y420">
        <v>70</v>
      </c>
      <c r="Z420" s="515">
        <f t="shared" si="32"/>
        <v>96</v>
      </c>
      <c r="AA420">
        <v>60</v>
      </c>
      <c r="AB420">
        <v>98</v>
      </c>
      <c r="AC420" s="515">
        <f t="shared" si="33"/>
        <v>119</v>
      </c>
      <c r="AD420">
        <v>7</v>
      </c>
      <c r="AE420">
        <v>42</v>
      </c>
      <c r="AF420">
        <f t="shared" si="34"/>
        <v>61</v>
      </c>
      <c r="AG420">
        <v>40</v>
      </c>
      <c r="AH420">
        <v>99</v>
      </c>
      <c r="AI420">
        <v>10</v>
      </c>
      <c r="AJ420">
        <v>1</v>
      </c>
      <c r="AK420">
        <v>6</v>
      </c>
      <c r="AL420">
        <v>3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1</v>
      </c>
      <c r="AS420">
        <v>174</v>
      </c>
      <c r="AT420">
        <v>28</v>
      </c>
      <c r="AU420">
        <v>-1</v>
      </c>
      <c r="AV420">
        <v>-1</v>
      </c>
      <c r="AW420">
        <v>18</v>
      </c>
      <c r="AX420">
        <v>1</v>
      </c>
      <c r="AY420">
        <v>1</v>
      </c>
      <c r="AZ420">
        <v>4</v>
      </c>
      <c r="BA420">
        <v>0</v>
      </c>
      <c r="BB420">
        <v>1</v>
      </c>
      <c r="BC420">
        <v>1</v>
      </c>
      <c r="BD420">
        <v>0</v>
      </c>
      <c r="BE420">
        <v>0</v>
      </c>
      <c r="BF420">
        <v>0</v>
      </c>
      <c r="BG420">
        <v>0</v>
      </c>
      <c r="BI420">
        <f t="shared" si="35"/>
        <v>476</v>
      </c>
      <c r="BJ420">
        <f t="shared" si="36"/>
        <v>276</v>
      </c>
    </row>
    <row r="421" spans="2:62">
      <c r="BI421">
        <f t="shared" si="35"/>
        <v>0</v>
      </c>
      <c r="BJ421">
        <f t="shared" si="36"/>
        <v>0</v>
      </c>
    </row>
    <row r="422" spans="2:62">
      <c r="BI422">
        <f t="shared" si="35"/>
        <v>0</v>
      </c>
      <c r="BJ422">
        <f t="shared" si="36"/>
        <v>0</v>
      </c>
    </row>
    <row r="423" spans="2:62">
      <c r="BI423">
        <f t="shared" si="35"/>
        <v>0</v>
      </c>
      <c r="BJ423">
        <f t="shared" si="36"/>
        <v>0</v>
      </c>
    </row>
    <row r="424" spans="2:62">
      <c r="BI424">
        <f t="shared" si="35"/>
        <v>0</v>
      </c>
      <c r="BJ424">
        <f t="shared" si="36"/>
        <v>0</v>
      </c>
    </row>
    <row r="425" spans="2:62">
      <c r="BI425">
        <f t="shared" si="35"/>
        <v>0</v>
      </c>
      <c r="BJ425">
        <f t="shared" si="36"/>
        <v>0</v>
      </c>
    </row>
    <row r="426" spans="2:62">
      <c r="BI426">
        <f t="shared" ref="BI426:BI463" si="37">B426</f>
        <v>0</v>
      </c>
      <c r="BJ426">
        <f t="shared" ref="BJ426:BJ463" si="38">C426</f>
        <v>0</v>
      </c>
    </row>
    <row r="427" spans="2:62">
      <c r="BI427">
        <f t="shared" si="37"/>
        <v>0</v>
      </c>
      <c r="BJ427">
        <f t="shared" si="38"/>
        <v>0</v>
      </c>
    </row>
    <row r="428" spans="2:62">
      <c r="BI428">
        <f t="shared" si="37"/>
        <v>0</v>
      </c>
      <c r="BJ428">
        <f t="shared" si="38"/>
        <v>0</v>
      </c>
    </row>
    <row r="429" spans="2:62">
      <c r="BI429">
        <f t="shared" si="37"/>
        <v>0</v>
      </c>
      <c r="BJ429">
        <f t="shared" si="38"/>
        <v>0</v>
      </c>
    </row>
    <row r="430" spans="2:62">
      <c r="BI430">
        <f t="shared" si="37"/>
        <v>0</v>
      </c>
      <c r="BJ430">
        <f t="shared" si="38"/>
        <v>0</v>
      </c>
    </row>
    <row r="431" spans="2:62">
      <c r="BI431">
        <f t="shared" si="37"/>
        <v>0</v>
      </c>
      <c r="BJ431">
        <f t="shared" si="38"/>
        <v>0</v>
      </c>
    </row>
    <row r="432" spans="2:62">
      <c r="BI432">
        <f t="shared" si="37"/>
        <v>0</v>
      </c>
      <c r="BJ432">
        <f t="shared" si="38"/>
        <v>0</v>
      </c>
    </row>
    <row r="433" spans="61:62">
      <c r="BI433">
        <f t="shared" si="37"/>
        <v>0</v>
      </c>
      <c r="BJ433">
        <f t="shared" si="38"/>
        <v>0</v>
      </c>
    </row>
    <row r="434" spans="61:62">
      <c r="BI434">
        <f t="shared" si="37"/>
        <v>0</v>
      </c>
      <c r="BJ434">
        <f t="shared" si="38"/>
        <v>0</v>
      </c>
    </row>
    <row r="435" spans="61:62">
      <c r="BI435">
        <f t="shared" si="37"/>
        <v>0</v>
      </c>
      <c r="BJ435">
        <f t="shared" si="38"/>
        <v>0</v>
      </c>
    </row>
    <row r="436" spans="61:62">
      <c r="BI436">
        <f t="shared" si="37"/>
        <v>0</v>
      </c>
      <c r="BJ436">
        <f t="shared" si="38"/>
        <v>0</v>
      </c>
    </row>
    <row r="437" spans="61:62">
      <c r="BI437">
        <f t="shared" si="37"/>
        <v>0</v>
      </c>
      <c r="BJ437">
        <f t="shared" si="38"/>
        <v>0</v>
      </c>
    </row>
    <row r="438" spans="61:62">
      <c r="BI438">
        <f t="shared" si="37"/>
        <v>0</v>
      </c>
      <c r="BJ438">
        <f t="shared" si="38"/>
        <v>0</v>
      </c>
    </row>
    <row r="439" spans="61:62">
      <c r="BI439">
        <f t="shared" si="37"/>
        <v>0</v>
      </c>
      <c r="BJ439">
        <f t="shared" si="38"/>
        <v>0</v>
      </c>
    </row>
    <row r="440" spans="61:62">
      <c r="BI440">
        <f t="shared" si="37"/>
        <v>0</v>
      </c>
      <c r="BJ440">
        <f t="shared" si="38"/>
        <v>0</v>
      </c>
    </row>
    <row r="441" spans="61:62">
      <c r="BI441">
        <f t="shared" si="37"/>
        <v>0</v>
      </c>
      <c r="BJ441">
        <f t="shared" si="38"/>
        <v>0</v>
      </c>
    </row>
    <row r="442" spans="61:62">
      <c r="BI442">
        <f t="shared" si="37"/>
        <v>0</v>
      </c>
      <c r="BJ442">
        <f t="shared" si="38"/>
        <v>0</v>
      </c>
    </row>
    <row r="443" spans="61:62">
      <c r="BI443">
        <f t="shared" si="37"/>
        <v>0</v>
      </c>
      <c r="BJ443">
        <f t="shared" si="38"/>
        <v>0</v>
      </c>
    </row>
    <row r="444" spans="61:62">
      <c r="BI444">
        <f t="shared" si="37"/>
        <v>0</v>
      </c>
      <c r="BJ444">
        <f t="shared" si="38"/>
        <v>0</v>
      </c>
    </row>
    <row r="445" spans="61:62">
      <c r="BI445">
        <f t="shared" si="37"/>
        <v>0</v>
      </c>
      <c r="BJ445">
        <f t="shared" si="38"/>
        <v>0</v>
      </c>
    </row>
    <row r="446" spans="61:62">
      <c r="BI446">
        <f t="shared" si="37"/>
        <v>0</v>
      </c>
      <c r="BJ446">
        <f t="shared" si="38"/>
        <v>0</v>
      </c>
    </row>
    <row r="447" spans="61:62">
      <c r="BI447">
        <f t="shared" si="37"/>
        <v>0</v>
      </c>
      <c r="BJ447">
        <f t="shared" si="38"/>
        <v>0</v>
      </c>
    </row>
    <row r="448" spans="61:62">
      <c r="BI448">
        <f t="shared" si="37"/>
        <v>0</v>
      </c>
      <c r="BJ448">
        <f t="shared" si="38"/>
        <v>0</v>
      </c>
    </row>
    <row r="449" spans="61:62">
      <c r="BI449">
        <f t="shared" si="37"/>
        <v>0</v>
      </c>
      <c r="BJ449">
        <f t="shared" si="38"/>
        <v>0</v>
      </c>
    </row>
    <row r="450" spans="61:62">
      <c r="BI450">
        <f t="shared" si="37"/>
        <v>0</v>
      </c>
      <c r="BJ450">
        <f t="shared" si="38"/>
        <v>0</v>
      </c>
    </row>
    <row r="451" spans="61:62">
      <c r="BI451">
        <f t="shared" si="37"/>
        <v>0</v>
      </c>
      <c r="BJ451">
        <f t="shared" si="38"/>
        <v>0</v>
      </c>
    </row>
    <row r="452" spans="61:62">
      <c r="BI452">
        <f t="shared" si="37"/>
        <v>0</v>
      </c>
      <c r="BJ452">
        <f t="shared" si="38"/>
        <v>0</v>
      </c>
    </row>
    <row r="453" spans="61:62">
      <c r="BI453">
        <f t="shared" si="37"/>
        <v>0</v>
      </c>
      <c r="BJ453">
        <f t="shared" si="38"/>
        <v>0</v>
      </c>
    </row>
    <row r="454" spans="61:62">
      <c r="BI454">
        <f t="shared" si="37"/>
        <v>0</v>
      </c>
      <c r="BJ454">
        <f t="shared" si="38"/>
        <v>0</v>
      </c>
    </row>
    <row r="455" spans="61:62">
      <c r="BI455">
        <f t="shared" si="37"/>
        <v>0</v>
      </c>
      <c r="BJ455">
        <f t="shared" si="38"/>
        <v>0</v>
      </c>
    </row>
    <row r="456" spans="61:62">
      <c r="BI456">
        <f t="shared" si="37"/>
        <v>0</v>
      </c>
      <c r="BJ456">
        <f t="shared" si="38"/>
        <v>0</v>
      </c>
    </row>
    <row r="457" spans="61:62">
      <c r="BI457">
        <f t="shared" si="37"/>
        <v>0</v>
      </c>
      <c r="BJ457">
        <f t="shared" si="38"/>
        <v>0</v>
      </c>
    </row>
    <row r="458" spans="61:62">
      <c r="BI458">
        <f t="shared" si="37"/>
        <v>0</v>
      </c>
      <c r="BJ458">
        <f t="shared" si="38"/>
        <v>0</v>
      </c>
    </row>
    <row r="459" spans="61:62">
      <c r="BI459">
        <f t="shared" si="37"/>
        <v>0</v>
      </c>
      <c r="BJ459">
        <f t="shared" si="38"/>
        <v>0</v>
      </c>
    </row>
    <row r="460" spans="61:62">
      <c r="BI460">
        <f t="shared" si="37"/>
        <v>0</v>
      </c>
      <c r="BJ460">
        <f t="shared" si="38"/>
        <v>0</v>
      </c>
    </row>
    <row r="461" spans="61:62">
      <c r="BI461">
        <f t="shared" si="37"/>
        <v>0</v>
      </c>
      <c r="BJ461">
        <f t="shared" si="38"/>
        <v>0</v>
      </c>
    </row>
    <row r="462" spans="61:62">
      <c r="BI462">
        <f t="shared" si="37"/>
        <v>0</v>
      </c>
      <c r="BJ462">
        <f t="shared" si="38"/>
        <v>0</v>
      </c>
    </row>
    <row r="463" spans="61:62">
      <c r="BI463">
        <f t="shared" si="37"/>
        <v>0</v>
      </c>
      <c r="BJ463">
        <f t="shared" si="38"/>
        <v>0</v>
      </c>
    </row>
    <row r="464" spans="61:62">
      <c r="BI464">
        <f t="shared" ref="BI464:BI511" si="39">B464</f>
        <v>0</v>
      </c>
      <c r="BJ464">
        <f t="shared" ref="BJ464:BJ511" si="40">C464</f>
        <v>0</v>
      </c>
    </row>
    <row r="465" spans="61:62">
      <c r="BI465">
        <f t="shared" si="39"/>
        <v>0</v>
      </c>
      <c r="BJ465">
        <f t="shared" si="40"/>
        <v>0</v>
      </c>
    </row>
    <row r="466" spans="61:62">
      <c r="BI466">
        <f t="shared" si="39"/>
        <v>0</v>
      </c>
      <c r="BJ466">
        <f t="shared" si="40"/>
        <v>0</v>
      </c>
    </row>
    <row r="467" spans="61:62">
      <c r="BI467">
        <f t="shared" si="39"/>
        <v>0</v>
      </c>
      <c r="BJ467">
        <f t="shared" si="40"/>
        <v>0</v>
      </c>
    </row>
    <row r="468" spans="61:62">
      <c r="BI468">
        <f t="shared" si="39"/>
        <v>0</v>
      </c>
      <c r="BJ468">
        <f t="shared" si="40"/>
        <v>0</v>
      </c>
    </row>
    <row r="469" spans="61:62">
      <c r="BI469">
        <f t="shared" si="39"/>
        <v>0</v>
      </c>
      <c r="BJ469">
        <f t="shared" si="40"/>
        <v>0</v>
      </c>
    </row>
    <row r="470" spans="61:62">
      <c r="BI470">
        <f t="shared" si="39"/>
        <v>0</v>
      </c>
      <c r="BJ470">
        <f t="shared" si="40"/>
        <v>0</v>
      </c>
    </row>
    <row r="471" spans="61:62">
      <c r="BI471">
        <f t="shared" si="39"/>
        <v>0</v>
      </c>
      <c r="BJ471">
        <f t="shared" si="40"/>
        <v>0</v>
      </c>
    </row>
    <row r="472" spans="61:62">
      <c r="BI472">
        <f t="shared" si="39"/>
        <v>0</v>
      </c>
      <c r="BJ472">
        <f t="shared" si="40"/>
        <v>0</v>
      </c>
    </row>
    <row r="473" spans="61:62">
      <c r="BI473">
        <f t="shared" si="39"/>
        <v>0</v>
      </c>
      <c r="BJ473">
        <f t="shared" si="40"/>
        <v>0</v>
      </c>
    </row>
    <row r="474" spans="61:62">
      <c r="BI474">
        <f t="shared" si="39"/>
        <v>0</v>
      </c>
      <c r="BJ474">
        <f t="shared" si="40"/>
        <v>0</v>
      </c>
    </row>
    <row r="475" spans="61:62">
      <c r="BI475">
        <f t="shared" si="39"/>
        <v>0</v>
      </c>
      <c r="BJ475">
        <f t="shared" si="40"/>
        <v>0</v>
      </c>
    </row>
    <row r="476" spans="61:62">
      <c r="BI476">
        <f t="shared" si="39"/>
        <v>0</v>
      </c>
      <c r="BJ476">
        <f t="shared" si="40"/>
        <v>0</v>
      </c>
    </row>
    <row r="477" spans="61:62">
      <c r="BI477">
        <f t="shared" si="39"/>
        <v>0</v>
      </c>
      <c r="BJ477">
        <f t="shared" si="40"/>
        <v>0</v>
      </c>
    </row>
    <row r="478" spans="61:62">
      <c r="BI478">
        <f t="shared" si="39"/>
        <v>0</v>
      </c>
      <c r="BJ478">
        <f t="shared" si="40"/>
        <v>0</v>
      </c>
    </row>
    <row r="479" spans="61:62">
      <c r="BI479">
        <f t="shared" si="39"/>
        <v>0</v>
      </c>
      <c r="BJ479">
        <f t="shared" si="40"/>
        <v>0</v>
      </c>
    </row>
    <row r="480" spans="61:62">
      <c r="BI480">
        <f t="shared" si="39"/>
        <v>0</v>
      </c>
      <c r="BJ480">
        <f t="shared" si="40"/>
        <v>0</v>
      </c>
    </row>
    <row r="481" spans="61:62">
      <c r="BI481">
        <f t="shared" si="39"/>
        <v>0</v>
      </c>
      <c r="BJ481">
        <f t="shared" si="40"/>
        <v>0</v>
      </c>
    </row>
    <row r="482" spans="61:62">
      <c r="BI482">
        <f t="shared" si="39"/>
        <v>0</v>
      </c>
      <c r="BJ482">
        <f t="shared" si="40"/>
        <v>0</v>
      </c>
    </row>
    <row r="483" spans="61:62">
      <c r="BI483">
        <f t="shared" si="39"/>
        <v>0</v>
      </c>
      <c r="BJ483">
        <f t="shared" si="40"/>
        <v>0</v>
      </c>
    </row>
    <row r="484" spans="61:62">
      <c r="BI484">
        <f t="shared" si="39"/>
        <v>0</v>
      </c>
      <c r="BJ484">
        <f t="shared" si="40"/>
        <v>0</v>
      </c>
    </row>
    <row r="485" spans="61:62">
      <c r="BI485">
        <f t="shared" si="39"/>
        <v>0</v>
      </c>
      <c r="BJ485">
        <f t="shared" si="40"/>
        <v>0</v>
      </c>
    </row>
    <row r="486" spans="61:62">
      <c r="BI486">
        <f t="shared" si="39"/>
        <v>0</v>
      </c>
      <c r="BJ486">
        <f t="shared" si="40"/>
        <v>0</v>
      </c>
    </row>
    <row r="487" spans="61:62">
      <c r="BI487">
        <f t="shared" si="39"/>
        <v>0</v>
      </c>
      <c r="BJ487">
        <f t="shared" si="40"/>
        <v>0</v>
      </c>
    </row>
    <row r="488" spans="61:62">
      <c r="BI488">
        <f t="shared" si="39"/>
        <v>0</v>
      </c>
      <c r="BJ488">
        <f t="shared" si="40"/>
        <v>0</v>
      </c>
    </row>
    <row r="489" spans="61:62">
      <c r="BI489">
        <f t="shared" si="39"/>
        <v>0</v>
      </c>
      <c r="BJ489">
        <f t="shared" si="40"/>
        <v>0</v>
      </c>
    </row>
    <row r="490" spans="61:62">
      <c r="BI490">
        <f t="shared" si="39"/>
        <v>0</v>
      </c>
      <c r="BJ490">
        <f t="shared" si="40"/>
        <v>0</v>
      </c>
    </row>
    <row r="491" spans="61:62">
      <c r="BI491">
        <f t="shared" si="39"/>
        <v>0</v>
      </c>
      <c r="BJ491">
        <f t="shared" si="40"/>
        <v>0</v>
      </c>
    </row>
    <row r="492" spans="61:62">
      <c r="BI492">
        <f t="shared" si="39"/>
        <v>0</v>
      </c>
      <c r="BJ492">
        <f t="shared" si="40"/>
        <v>0</v>
      </c>
    </row>
    <row r="493" spans="61:62">
      <c r="BI493">
        <f t="shared" si="39"/>
        <v>0</v>
      </c>
      <c r="BJ493">
        <f t="shared" si="40"/>
        <v>0</v>
      </c>
    </row>
    <row r="494" spans="61:62">
      <c r="BI494">
        <f t="shared" si="39"/>
        <v>0</v>
      </c>
      <c r="BJ494">
        <f t="shared" si="40"/>
        <v>0</v>
      </c>
    </row>
    <row r="495" spans="61:62">
      <c r="BI495">
        <f t="shared" si="39"/>
        <v>0</v>
      </c>
      <c r="BJ495">
        <f t="shared" si="40"/>
        <v>0</v>
      </c>
    </row>
    <row r="496" spans="61:62">
      <c r="BI496">
        <f t="shared" si="39"/>
        <v>0</v>
      </c>
      <c r="BJ496">
        <f t="shared" si="40"/>
        <v>0</v>
      </c>
    </row>
    <row r="497" spans="61:62">
      <c r="BI497">
        <f t="shared" si="39"/>
        <v>0</v>
      </c>
      <c r="BJ497">
        <f t="shared" si="40"/>
        <v>0</v>
      </c>
    </row>
    <row r="498" spans="61:62">
      <c r="BI498">
        <f t="shared" si="39"/>
        <v>0</v>
      </c>
      <c r="BJ498">
        <f t="shared" si="40"/>
        <v>0</v>
      </c>
    </row>
    <row r="499" spans="61:62">
      <c r="BI499">
        <f t="shared" si="39"/>
        <v>0</v>
      </c>
      <c r="BJ499">
        <f t="shared" si="40"/>
        <v>0</v>
      </c>
    </row>
    <row r="500" spans="61:62">
      <c r="BI500">
        <f t="shared" si="39"/>
        <v>0</v>
      </c>
      <c r="BJ500">
        <f t="shared" si="40"/>
        <v>0</v>
      </c>
    </row>
    <row r="501" spans="61:62">
      <c r="BI501">
        <f t="shared" si="39"/>
        <v>0</v>
      </c>
      <c r="BJ501">
        <f t="shared" si="40"/>
        <v>0</v>
      </c>
    </row>
    <row r="502" spans="61:62">
      <c r="BI502">
        <f t="shared" si="39"/>
        <v>0</v>
      </c>
      <c r="BJ502">
        <f t="shared" si="40"/>
        <v>0</v>
      </c>
    </row>
    <row r="503" spans="61:62">
      <c r="BI503">
        <f t="shared" si="39"/>
        <v>0</v>
      </c>
      <c r="BJ503">
        <f t="shared" si="40"/>
        <v>0</v>
      </c>
    </row>
    <row r="504" spans="61:62">
      <c r="BI504">
        <f t="shared" si="39"/>
        <v>0</v>
      </c>
      <c r="BJ504">
        <f t="shared" si="40"/>
        <v>0</v>
      </c>
    </row>
    <row r="505" spans="61:62">
      <c r="BI505">
        <f t="shared" si="39"/>
        <v>0</v>
      </c>
      <c r="BJ505">
        <f t="shared" si="40"/>
        <v>0</v>
      </c>
    </row>
    <row r="506" spans="61:62">
      <c r="BI506">
        <f t="shared" si="39"/>
        <v>0</v>
      </c>
      <c r="BJ506">
        <f t="shared" si="40"/>
        <v>0</v>
      </c>
    </row>
    <row r="507" spans="61:62">
      <c r="BI507">
        <f t="shared" si="39"/>
        <v>0</v>
      </c>
      <c r="BJ507">
        <f t="shared" si="40"/>
        <v>0</v>
      </c>
    </row>
    <row r="508" spans="61:62">
      <c r="BI508">
        <f t="shared" si="39"/>
        <v>0</v>
      </c>
      <c r="BJ508">
        <f t="shared" si="40"/>
        <v>0</v>
      </c>
    </row>
    <row r="509" spans="61:62">
      <c r="BI509">
        <f t="shared" si="39"/>
        <v>0</v>
      </c>
      <c r="BJ509">
        <f t="shared" si="40"/>
        <v>0</v>
      </c>
    </row>
    <row r="510" spans="61:62">
      <c r="BI510">
        <f t="shared" si="39"/>
        <v>0</v>
      </c>
      <c r="BJ510">
        <f t="shared" si="40"/>
        <v>0</v>
      </c>
    </row>
    <row r="511" spans="61:62">
      <c r="BI511">
        <f t="shared" si="39"/>
        <v>0</v>
      </c>
      <c r="BJ511">
        <f t="shared" si="40"/>
        <v>0</v>
      </c>
    </row>
  </sheetData>
  <mergeCells count="1">
    <mergeCell ref="BI4:BJ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F45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X12" sqref="X12"/>
    </sheetView>
  </sheetViews>
  <sheetFormatPr defaultRowHeight="13.5"/>
  <cols>
    <col min="2" max="2" width="4" style="5" customWidth="1"/>
    <col min="3" max="3" width="23.75" style="2" customWidth="1"/>
    <col min="4" max="4" width="6.875" style="2" customWidth="1"/>
    <col min="5" max="5" width="6.375" style="2" customWidth="1"/>
    <col min="6" max="6" width="5.875" style="18" customWidth="1"/>
    <col min="7" max="7" width="6.25" style="19" customWidth="1"/>
    <col min="8" max="8" width="5.5" style="25" customWidth="1"/>
    <col min="9" max="9" width="4.875" style="25" customWidth="1"/>
    <col min="10" max="10" width="4.625" style="2" customWidth="1"/>
    <col min="11" max="11" width="4" style="2" customWidth="1"/>
    <col min="12" max="12" width="6.375" style="2" customWidth="1"/>
    <col min="13" max="13" width="5.375" style="2" customWidth="1"/>
    <col min="14" max="14" width="4.75" style="2" customWidth="1"/>
    <col min="15" max="15" width="6.25" style="2" customWidth="1"/>
    <col min="16" max="16" width="5.125" style="2" customWidth="1"/>
    <col min="17" max="17" width="4.375" style="2" customWidth="1"/>
    <col min="18" max="18" width="4.25" style="2" customWidth="1"/>
    <col min="19" max="19" width="4.5" style="2" customWidth="1"/>
    <col min="20" max="21" width="4.75" style="2" customWidth="1"/>
    <col min="22" max="22" width="4.375" style="2" customWidth="1"/>
    <col min="23" max="23" width="4" style="2" customWidth="1"/>
    <col min="24" max="24" width="4.375" style="2" customWidth="1"/>
    <col min="25" max="25" width="4.25" style="2" customWidth="1"/>
    <col min="26" max="26" width="4.75" style="2" customWidth="1"/>
    <col min="27" max="27" width="4.5" style="2" customWidth="1"/>
    <col min="28" max="28" width="7.875" style="2" customWidth="1"/>
    <col min="29" max="29" width="25.5" style="2" customWidth="1"/>
    <col min="30" max="30" width="28.25" style="2" customWidth="1"/>
    <col min="31" max="31" width="57.125" style="6" customWidth="1"/>
    <col min="32" max="32" width="9" style="1"/>
  </cols>
  <sheetData>
    <row r="1" spans="1:3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>
      <c r="B2" s="10"/>
      <c r="C2" s="10"/>
      <c r="D2" s="10"/>
      <c r="E2" s="2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4.25" thickBot="1"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</row>
    <row r="4" spans="1:31">
      <c r="B4" s="911" t="s">
        <v>48</v>
      </c>
      <c r="C4" s="909" t="s">
        <v>1</v>
      </c>
      <c r="D4" s="909" t="s">
        <v>49</v>
      </c>
      <c r="E4" s="909"/>
      <c r="F4" s="913" t="s">
        <v>55</v>
      </c>
      <c r="G4" s="914"/>
      <c r="H4" s="913" t="s">
        <v>58</v>
      </c>
      <c r="I4" s="915"/>
      <c r="J4" s="915"/>
      <c r="K4" s="914"/>
      <c r="L4" s="908" t="s">
        <v>64</v>
      </c>
      <c r="M4" s="908"/>
      <c r="N4" s="908" t="s">
        <v>61</v>
      </c>
      <c r="O4" s="909"/>
      <c r="P4" s="909"/>
      <c r="Q4" s="909"/>
      <c r="R4" s="909" t="s">
        <v>52</v>
      </c>
      <c r="S4" s="909"/>
      <c r="T4" s="909"/>
      <c r="U4" s="909"/>
      <c r="V4" s="909"/>
      <c r="W4" s="909" t="s">
        <v>51</v>
      </c>
      <c r="X4" s="909"/>
      <c r="Y4" s="909"/>
      <c r="Z4" s="909"/>
      <c r="AA4" s="909"/>
      <c r="AB4" s="909" t="s">
        <v>72</v>
      </c>
      <c r="AC4" s="909"/>
      <c r="AD4" s="909"/>
      <c r="AE4" s="12"/>
    </row>
    <row r="5" spans="1:31" ht="14.25" thickBot="1">
      <c r="A5" s="1"/>
      <c r="B5" s="912"/>
      <c r="C5" s="910"/>
      <c r="D5" s="13" t="s">
        <v>57</v>
      </c>
      <c r="E5" s="13" t="s">
        <v>56</v>
      </c>
      <c r="F5" s="20" t="s">
        <v>53</v>
      </c>
      <c r="G5" s="21" t="s">
        <v>54</v>
      </c>
      <c r="H5" s="13" t="s">
        <v>59</v>
      </c>
      <c r="I5" s="14" t="s">
        <v>60</v>
      </c>
      <c r="J5" s="13" t="s">
        <v>1022</v>
      </c>
      <c r="K5" s="14" t="s">
        <v>1023</v>
      </c>
      <c r="L5" s="14" t="s">
        <v>65</v>
      </c>
      <c r="M5" s="13" t="s">
        <v>66</v>
      </c>
      <c r="N5" s="13" t="s">
        <v>59</v>
      </c>
      <c r="O5" s="14" t="s">
        <v>60</v>
      </c>
      <c r="P5" s="14" t="s">
        <v>62</v>
      </c>
      <c r="Q5" s="14" t="s">
        <v>63</v>
      </c>
      <c r="R5" s="13" t="s">
        <v>67</v>
      </c>
      <c r="S5" s="13" t="s">
        <v>68</v>
      </c>
      <c r="T5" s="13" t="s">
        <v>69</v>
      </c>
      <c r="U5" s="13" t="s">
        <v>70</v>
      </c>
      <c r="V5" s="13" t="s">
        <v>71</v>
      </c>
      <c r="W5" s="13" t="s">
        <v>67</v>
      </c>
      <c r="X5" s="13" t="s">
        <v>68</v>
      </c>
      <c r="Y5" s="13" t="s">
        <v>69</v>
      </c>
      <c r="Z5" s="13" t="s">
        <v>70</v>
      </c>
      <c r="AA5" s="13" t="s">
        <v>71</v>
      </c>
      <c r="AB5" s="13" t="s">
        <v>73</v>
      </c>
      <c r="AC5" s="14" t="s">
        <v>74</v>
      </c>
      <c r="AD5" s="13" t="s">
        <v>50</v>
      </c>
      <c r="AE5" s="15" t="s">
        <v>2</v>
      </c>
    </row>
    <row r="6" spans="1:31" ht="14.25" thickTop="1">
      <c r="B6" s="7">
        <v>1</v>
      </c>
      <c r="C6" s="4" t="s">
        <v>3</v>
      </c>
      <c r="D6" s="4">
        <v>1</v>
      </c>
      <c r="E6" s="4"/>
      <c r="F6" s="16"/>
      <c r="G6" s="17">
        <v>15</v>
      </c>
      <c r="H6" s="24">
        <v>8</v>
      </c>
      <c r="I6" s="24">
        <v>0</v>
      </c>
      <c r="J6" s="27">
        <v>0.3</v>
      </c>
      <c r="K6" s="27">
        <v>0</v>
      </c>
      <c r="L6" s="4">
        <v>10</v>
      </c>
      <c r="M6" s="4">
        <v>10</v>
      </c>
      <c r="N6" s="4"/>
      <c r="O6" s="4">
        <v>30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>
        <v>2</v>
      </c>
      <c r="AC6" s="29" t="s">
        <v>1057</v>
      </c>
      <c r="AD6" s="4"/>
      <c r="AE6" s="8"/>
    </row>
    <row r="7" spans="1:31">
      <c r="B7" s="5">
        <v>2</v>
      </c>
      <c r="C7" s="2" t="s">
        <v>4</v>
      </c>
      <c r="D7" s="2">
        <v>2</v>
      </c>
      <c r="G7" s="19">
        <v>30</v>
      </c>
      <c r="H7" s="25">
        <v>28</v>
      </c>
      <c r="I7" s="25">
        <v>0</v>
      </c>
      <c r="J7" s="26">
        <v>0.5</v>
      </c>
      <c r="K7" s="26">
        <v>0</v>
      </c>
      <c r="L7" s="2">
        <v>20</v>
      </c>
      <c r="M7" s="2">
        <v>15</v>
      </c>
      <c r="O7" s="2">
        <v>100</v>
      </c>
      <c r="P7" s="2">
        <v>30</v>
      </c>
      <c r="R7" s="2">
        <v>1</v>
      </c>
      <c r="AB7" s="2">
        <v>4</v>
      </c>
      <c r="AC7" s="3" t="s">
        <v>1058</v>
      </c>
    </row>
    <row r="8" spans="1:31">
      <c r="B8" s="5">
        <v>3</v>
      </c>
      <c r="C8" s="2" t="s">
        <v>5</v>
      </c>
      <c r="D8" s="2">
        <v>3</v>
      </c>
      <c r="G8" s="19">
        <v>20</v>
      </c>
      <c r="H8" s="25">
        <v>12</v>
      </c>
      <c r="I8" s="25">
        <v>12</v>
      </c>
      <c r="J8" s="26">
        <v>0.3</v>
      </c>
      <c r="K8" s="26">
        <v>0.2</v>
      </c>
      <c r="L8" s="2">
        <v>30</v>
      </c>
      <c r="M8" s="2">
        <v>30</v>
      </c>
      <c r="N8" s="2">
        <v>30</v>
      </c>
      <c r="O8" s="2">
        <v>30</v>
      </c>
      <c r="P8" s="2">
        <v>40</v>
      </c>
      <c r="AB8" s="2">
        <v>3</v>
      </c>
      <c r="AC8" s="3" t="s">
        <v>1058</v>
      </c>
    </row>
    <row r="9" spans="1:31">
      <c r="B9" s="5">
        <v>4</v>
      </c>
      <c r="C9" s="2" t="s">
        <v>6</v>
      </c>
      <c r="D9" s="2">
        <v>3</v>
      </c>
      <c r="G9" s="19">
        <v>50</v>
      </c>
      <c r="H9" s="25">
        <v>26</v>
      </c>
      <c r="I9" s="25">
        <v>0</v>
      </c>
      <c r="J9" s="26">
        <v>0.5</v>
      </c>
      <c r="K9" s="26">
        <v>0</v>
      </c>
      <c r="L9" s="2">
        <v>30</v>
      </c>
      <c r="M9" s="2">
        <v>40</v>
      </c>
      <c r="O9" s="2">
        <v>60</v>
      </c>
      <c r="R9" s="2">
        <v>1</v>
      </c>
      <c r="Z9" s="2" t="s">
        <v>1019</v>
      </c>
      <c r="AA9" s="2">
        <v>1</v>
      </c>
      <c r="AB9" s="2">
        <v>3</v>
      </c>
      <c r="AC9" s="3" t="s">
        <v>1034</v>
      </c>
    </row>
    <row r="10" spans="1:31">
      <c r="B10" s="5">
        <v>5</v>
      </c>
      <c r="C10" s="2" t="s">
        <v>7</v>
      </c>
      <c r="D10" s="2">
        <v>3</v>
      </c>
      <c r="F10" s="18">
        <v>1</v>
      </c>
      <c r="G10" s="19">
        <v>30</v>
      </c>
      <c r="H10" s="25">
        <v>33</v>
      </c>
      <c r="I10" s="25">
        <v>0</v>
      </c>
      <c r="J10" s="26">
        <v>0.5</v>
      </c>
      <c r="K10" s="26">
        <v>0</v>
      </c>
      <c r="L10" s="2">
        <v>40</v>
      </c>
      <c r="M10" s="2">
        <v>40</v>
      </c>
      <c r="N10" s="2">
        <v>200</v>
      </c>
      <c r="O10" s="2">
        <v>200</v>
      </c>
      <c r="P10" s="2">
        <v>20</v>
      </c>
      <c r="Q10" s="2">
        <v>20</v>
      </c>
      <c r="AB10" s="2">
        <v>4</v>
      </c>
      <c r="AC10" s="3" t="s">
        <v>1034</v>
      </c>
    </row>
    <row r="11" spans="1:31">
      <c r="B11" s="5">
        <v>6</v>
      </c>
      <c r="C11" s="2" t="s">
        <v>8</v>
      </c>
      <c r="D11" s="2">
        <v>4</v>
      </c>
      <c r="G11" s="19">
        <v>40</v>
      </c>
      <c r="H11" s="25">
        <v>16</v>
      </c>
      <c r="I11" s="25">
        <v>16</v>
      </c>
      <c r="J11" s="26">
        <v>0.3</v>
      </c>
      <c r="K11" s="26">
        <v>0.2</v>
      </c>
      <c r="L11" s="2">
        <v>30</v>
      </c>
      <c r="M11" s="2">
        <v>50</v>
      </c>
      <c r="Q11" s="2">
        <v>80</v>
      </c>
      <c r="U11" s="2" t="s">
        <v>1019</v>
      </c>
      <c r="V11" s="2">
        <v>1</v>
      </c>
      <c r="AB11" s="2">
        <v>4</v>
      </c>
      <c r="AC11" s="3" t="s">
        <v>1058</v>
      </c>
    </row>
    <row r="12" spans="1:31">
      <c r="B12" s="5">
        <v>7</v>
      </c>
      <c r="C12" s="2" t="s">
        <v>9</v>
      </c>
      <c r="D12" s="2">
        <v>5</v>
      </c>
      <c r="F12" s="18">
        <v>1</v>
      </c>
      <c r="H12" s="25">
        <v>42</v>
      </c>
      <c r="I12" s="25">
        <v>0</v>
      </c>
      <c r="J12" s="26">
        <v>0.5</v>
      </c>
      <c r="K12" s="26">
        <v>0</v>
      </c>
      <c r="L12" s="2">
        <v>60</v>
      </c>
      <c r="M12" s="2">
        <v>120</v>
      </c>
      <c r="P12" s="2">
        <v>50</v>
      </c>
      <c r="Q12" s="2">
        <v>30</v>
      </c>
      <c r="S12" s="2">
        <v>1</v>
      </c>
      <c r="AB12" s="2">
        <v>6</v>
      </c>
      <c r="AC12" s="3" t="s">
        <v>1058</v>
      </c>
    </row>
    <row r="13" spans="1:31">
      <c r="B13" s="5">
        <v>8</v>
      </c>
      <c r="C13" s="2" t="s">
        <v>10</v>
      </c>
      <c r="D13" s="2">
        <v>6</v>
      </c>
      <c r="F13" s="18">
        <v>3</v>
      </c>
      <c r="H13" s="25">
        <v>42</v>
      </c>
      <c r="I13" s="25">
        <v>24</v>
      </c>
      <c r="J13" s="26">
        <v>0.5</v>
      </c>
      <c r="K13" s="26">
        <v>0.2</v>
      </c>
      <c r="L13" s="2">
        <v>120</v>
      </c>
      <c r="M13" s="2">
        <v>140</v>
      </c>
      <c r="N13" s="2">
        <v>50</v>
      </c>
      <c r="O13" s="2">
        <v>100</v>
      </c>
      <c r="P13" s="2">
        <v>50</v>
      </c>
      <c r="Q13" s="2">
        <v>50</v>
      </c>
      <c r="S13" s="2">
        <v>2</v>
      </c>
      <c r="Y13" s="2">
        <v>1</v>
      </c>
      <c r="AB13" s="2">
        <v>6</v>
      </c>
      <c r="AC13" s="3" t="s">
        <v>1058</v>
      </c>
    </row>
    <row r="14" spans="1:31">
      <c r="B14" s="5">
        <v>9</v>
      </c>
      <c r="C14" s="2" t="s">
        <v>11</v>
      </c>
      <c r="D14" s="2">
        <v>3</v>
      </c>
      <c r="F14" s="18">
        <v>4</v>
      </c>
      <c r="H14" s="25">
        <v>33</v>
      </c>
      <c r="I14" s="25">
        <v>0</v>
      </c>
      <c r="J14" s="26">
        <v>0.5</v>
      </c>
      <c r="K14" s="26">
        <v>0</v>
      </c>
      <c r="L14" s="2">
        <v>60</v>
      </c>
      <c r="M14" s="2">
        <v>60</v>
      </c>
      <c r="N14" s="2">
        <v>350</v>
      </c>
      <c r="U14" s="2" t="s">
        <v>1019</v>
      </c>
      <c r="V14" s="2">
        <v>1</v>
      </c>
      <c r="W14" s="2">
        <v>2</v>
      </c>
      <c r="AB14" s="2">
        <v>4</v>
      </c>
      <c r="AC14" s="3" t="s">
        <v>1034</v>
      </c>
    </row>
    <row r="15" spans="1:31">
      <c r="B15" s="5">
        <v>10</v>
      </c>
      <c r="C15" s="2" t="s">
        <v>12</v>
      </c>
      <c r="D15" s="2">
        <v>3</v>
      </c>
      <c r="F15" s="18">
        <v>1</v>
      </c>
      <c r="G15" s="19">
        <v>30</v>
      </c>
      <c r="H15" s="25">
        <v>18</v>
      </c>
      <c r="I15" s="25">
        <v>0</v>
      </c>
      <c r="J15" s="26">
        <v>0.3</v>
      </c>
      <c r="K15" s="26">
        <v>0</v>
      </c>
      <c r="L15" s="2">
        <v>40</v>
      </c>
      <c r="M15" s="2">
        <v>50</v>
      </c>
      <c r="O15" s="2">
        <v>50</v>
      </c>
      <c r="Q15" s="2">
        <v>30</v>
      </c>
      <c r="R15" s="2">
        <v>1</v>
      </c>
      <c r="X15" s="2">
        <v>1</v>
      </c>
      <c r="AB15" s="2">
        <v>3</v>
      </c>
      <c r="AC15" s="3" t="s">
        <v>1035</v>
      </c>
    </row>
    <row r="16" spans="1:31">
      <c r="B16" s="5">
        <v>11</v>
      </c>
      <c r="C16" s="2" t="s">
        <v>13</v>
      </c>
      <c r="D16" s="2">
        <v>6</v>
      </c>
      <c r="F16" s="18">
        <v>5</v>
      </c>
      <c r="H16" s="25">
        <v>28</v>
      </c>
      <c r="I16" s="25">
        <v>0</v>
      </c>
      <c r="J16" s="26">
        <v>0.5</v>
      </c>
      <c r="K16" s="26">
        <v>0</v>
      </c>
      <c r="L16" s="2">
        <v>40</v>
      </c>
      <c r="M16" s="2">
        <v>40</v>
      </c>
      <c r="Q16" s="2">
        <v>250</v>
      </c>
      <c r="U16" s="2" t="s">
        <v>1019</v>
      </c>
      <c r="V16" s="2">
        <v>1</v>
      </c>
      <c r="W16" s="2">
        <v>1</v>
      </c>
      <c r="AB16" s="2">
        <v>4</v>
      </c>
      <c r="AC16" s="3" t="s">
        <v>1036</v>
      </c>
    </row>
    <row r="17" spans="2:31">
      <c r="B17" s="5">
        <v>12</v>
      </c>
      <c r="C17" s="2" t="s">
        <v>14</v>
      </c>
      <c r="D17" s="2">
        <v>4</v>
      </c>
      <c r="F17" s="18">
        <v>8</v>
      </c>
      <c r="H17" s="25">
        <v>28</v>
      </c>
      <c r="I17" s="25">
        <v>0</v>
      </c>
      <c r="J17" s="26">
        <v>0.5</v>
      </c>
      <c r="K17" s="26">
        <v>0</v>
      </c>
      <c r="L17" s="2">
        <v>60</v>
      </c>
      <c r="M17" s="2">
        <v>50</v>
      </c>
      <c r="N17" s="2">
        <v>50</v>
      </c>
      <c r="O17" s="2">
        <v>250</v>
      </c>
      <c r="P17" s="2">
        <v>200</v>
      </c>
      <c r="Q17" s="2">
        <v>50</v>
      </c>
      <c r="U17" s="2" t="s">
        <v>1020</v>
      </c>
      <c r="V17" s="2">
        <v>1</v>
      </c>
      <c r="Y17" s="2">
        <v>1</v>
      </c>
      <c r="AB17" s="2">
        <v>4</v>
      </c>
      <c r="AC17" s="3" t="s">
        <v>1036</v>
      </c>
    </row>
    <row r="18" spans="2:31">
      <c r="B18" s="5">
        <v>13</v>
      </c>
      <c r="C18" s="2" t="s">
        <v>15</v>
      </c>
      <c r="D18" s="2">
        <v>5</v>
      </c>
      <c r="F18" s="18">
        <v>4</v>
      </c>
      <c r="H18" s="25">
        <v>47</v>
      </c>
      <c r="I18" s="25">
        <v>50</v>
      </c>
      <c r="J18" s="26">
        <v>0.5</v>
      </c>
      <c r="K18" s="26">
        <v>0.4</v>
      </c>
      <c r="L18" s="2">
        <v>70</v>
      </c>
      <c r="M18" s="2">
        <v>60</v>
      </c>
      <c r="N18" s="2">
        <v>240</v>
      </c>
      <c r="O18" s="2">
        <v>300</v>
      </c>
      <c r="R18" s="2">
        <v>2</v>
      </c>
      <c r="Z18" s="2" t="s">
        <v>1019</v>
      </c>
      <c r="AA18" s="2">
        <v>1</v>
      </c>
      <c r="AB18" s="2">
        <v>6</v>
      </c>
      <c r="AC18" s="3" t="s">
        <v>1037</v>
      </c>
    </row>
    <row r="19" spans="2:31">
      <c r="B19" s="5">
        <v>14</v>
      </c>
      <c r="C19" s="2" t="s">
        <v>16</v>
      </c>
      <c r="D19" s="2">
        <v>6</v>
      </c>
      <c r="F19" s="18">
        <v>6</v>
      </c>
      <c r="H19" s="25">
        <v>47</v>
      </c>
      <c r="I19" s="25">
        <v>0</v>
      </c>
      <c r="J19" s="26">
        <v>0.5</v>
      </c>
      <c r="K19" s="26">
        <v>0</v>
      </c>
      <c r="L19" s="2">
        <v>90</v>
      </c>
      <c r="M19" s="2">
        <v>100</v>
      </c>
      <c r="O19" s="2">
        <v>240</v>
      </c>
      <c r="P19" s="2">
        <v>200</v>
      </c>
      <c r="R19" s="2">
        <v>1</v>
      </c>
      <c r="Y19" s="2">
        <v>1</v>
      </c>
      <c r="AB19" s="2">
        <v>6</v>
      </c>
      <c r="AC19" s="3" t="s">
        <v>1038</v>
      </c>
    </row>
    <row r="20" spans="2:31">
      <c r="B20" s="5">
        <v>15</v>
      </c>
      <c r="C20" s="2" t="s">
        <v>17</v>
      </c>
      <c r="D20" s="2">
        <v>9</v>
      </c>
      <c r="F20" s="18">
        <v>12</v>
      </c>
      <c r="H20" s="25">
        <v>62</v>
      </c>
      <c r="I20" s="25">
        <v>60</v>
      </c>
      <c r="J20" s="26">
        <v>0.5</v>
      </c>
      <c r="K20" s="26">
        <v>0.4</v>
      </c>
      <c r="L20" s="2">
        <v>100</v>
      </c>
      <c r="M20" s="2">
        <v>160</v>
      </c>
      <c r="P20" s="2">
        <v>300</v>
      </c>
      <c r="Q20" s="2">
        <v>400</v>
      </c>
      <c r="U20" s="2" t="s">
        <v>1021</v>
      </c>
      <c r="V20" s="2">
        <v>1</v>
      </c>
      <c r="Y20" s="2">
        <v>1</v>
      </c>
      <c r="AB20" s="2">
        <v>6</v>
      </c>
      <c r="AC20" s="2" t="s">
        <v>1039</v>
      </c>
      <c r="AE20" s="9" t="s">
        <v>78</v>
      </c>
    </row>
    <row r="21" spans="2:31">
      <c r="B21" s="5">
        <v>16</v>
      </c>
      <c r="C21" s="2" t="s">
        <v>18</v>
      </c>
      <c r="D21" s="2">
        <v>11</v>
      </c>
      <c r="F21" s="18">
        <v>15</v>
      </c>
      <c r="H21" s="25">
        <v>47</v>
      </c>
      <c r="I21" s="25">
        <v>50</v>
      </c>
      <c r="J21" s="26">
        <v>0.5</v>
      </c>
      <c r="K21" s="26">
        <v>0.4</v>
      </c>
      <c r="L21" s="2">
        <v>120</v>
      </c>
      <c r="M21" s="2">
        <v>200</v>
      </c>
      <c r="N21" s="2">
        <v>500</v>
      </c>
      <c r="O21" s="2">
        <v>500</v>
      </c>
      <c r="P21" s="2">
        <v>200</v>
      </c>
      <c r="Q21" s="2">
        <v>200</v>
      </c>
      <c r="S21" s="2">
        <v>2</v>
      </c>
      <c r="Y21" s="2">
        <v>2</v>
      </c>
      <c r="AB21" s="2">
        <v>6</v>
      </c>
      <c r="AC21" s="3" t="s">
        <v>1034</v>
      </c>
    </row>
    <row r="22" spans="2:31">
      <c r="B22" s="5">
        <v>17</v>
      </c>
      <c r="C22" s="2" t="s">
        <v>19</v>
      </c>
      <c r="D22" s="2">
        <v>20</v>
      </c>
      <c r="G22" s="19">
        <v>45</v>
      </c>
      <c r="H22" s="25">
        <v>27</v>
      </c>
      <c r="I22" s="25">
        <v>50</v>
      </c>
      <c r="J22" s="26">
        <v>0.3</v>
      </c>
      <c r="K22" s="26">
        <v>0.4</v>
      </c>
      <c r="L22" s="2">
        <v>30</v>
      </c>
      <c r="M22" s="2">
        <v>40</v>
      </c>
      <c r="N22" s="2">
        <v>70</v>
      </c>
      <c r="O22" s="2">
        <v>70</v>
      </c>
      <c r="P22" s="2">
        <v>50</v>
      </c>
      <c r="AB22" s="2">
        <v>6</v>
      </c>
      <c r="AC22" s="3" t="s">
        <v>1038</v>
      </c>
    </row>
    <row r="23" spans="2:31">
      <c r="B23" s="5">
        <v>18</v>
      </c>
      <c r="C23" s="2" t="s">
        <v>20</v>
      </c>
      <c r="D23" s="2">
        <v>15</v>
      </c>
      <c r="F23" s="18">
        <v>5</v>
      </c>
      <c r="H23" s="25">
        <v>72</v>
      </c>
      <c r="I23" s="25">
        <v>33</v>
      </c>
      <c r="J23" s="26">
        <v>0.5</v>
      </c>
      <c r="K23" s="26">
        <v>0.2</v>
      </c>
      <c r="L23" s="2">
        <v>60</v>
      </c>
      <c r="M23" s="2">
        <v>60</v>
      </c>
      <c r="P23" s="2">
        <v>300</v>
      </c>
      <c r="Q23" s="2">
        <v>100</v>
      </c>
      <c r="S23" s="2">
        <v>1</v>
      </c>
      <c r="AB23" s="2">
        <v>6</v>
      </c>
      <c r="AC23" s="2" t="s">
        <v>1040</v>
      </c>
      <c r="AE23" s="9" t="s">
        <v>79</v>
      </c>
    </row>
    <row r="24" spans="2:31">
      <c r="B24" s="5">
        <v>19</v>
      </c>
      <c r="C24" s="2" t="s">
        <v>22</v>
      </c>
      <c r="D24" s="2">
        <v>20</v>
      </c>
      <c r="F24" s="18">
        <v>6</v>
      </c>
      <c r="H24" s="25">
        <v>122</v>
      </c>
      <c r="I24" s="25">
        <v>116</v>
      </c>
      <c r="J24" s="26">
        <v>0.5</v>
      </c>
      <c r="K24" s="26">
        <v>0.4</v>
      </c>
      <c r="L24" s="2">
        <v>60</v>
      </c>
      <c r="M24" s="2">
        <v>70</v>
      </c>
      <c r="N24" s="2">
        <v>400</v>
      </c>
      <c r="P24" s="2">
        <v>50</v>
      </c>
      <c r="Q24" s="2">
        <v>30</v>
      </c>
      <c r="U24" s="2" t="s">
        <v>1019</v>
      </c>
      <c r="V24" s="2">
        <v>1</v>
      </c>
      <c r="Y24" s="2">
        <v>1</v>
      </c>
      <c r="AB24" s="2">
        <v>6</v>
      </c>
      <c r="AC24" s="2" t="s">
        <v>1041</v>
      </c>
      <c r="AE24" s="9" t="s">
        <v>82</v>
      </c>
    </row>
    <row r="25" spans="2:31">
      <c r="B25" s="5">
        <v>20</v>
      </c>
      <c r="C25" s="2" t="s">
        <v>23</v>
      </c>
      <c r="D25" s="2">
        <v>1</v>
      </c>
      <c r="F25" s="18">
        <v>2</v>
      </c>
      <c r="H25" s="25">
        <v>17</v>
      </c>
      <c r="I25" s="25">
        <v>18</v>
      </c>
      <c r="J25" s="26">
        <v>0.5</v>
      </c>
      <c r="K25" s="26">
        <v>0.4</v>
      </c>
      <c r="L25" s="2">
        <v>40</v>
      </c>
      <c r="M25" s="2">
        <v>50</v>
      </c>
      <c r="P25" s="2">
        <v>150</v>
      </c>
      <c r="T25" s="2">
        <v>1</v>
      </c>
      <c r="Z25" s="2" t="s">
        <v>1019</v>
      </c>
      <c r="AA25" s="2">
        <v>1</v>
      </c>
      <c r="AB25" s="2">
        <v>2</v>
      </c>
      <c r="AC25" s="2" t="s">
        <v>1042</v>
      </c>
      <c r="AE25" s="6" t="s">
        <v>24</v>
      </c>
    </row>
    <row r="26" spans="2:31">
      <c r="B26" s="5">
        <v>21</v>
      </c>
      <c r="C26" s="2" t="s">
        <v>25</v>
      </c>
      <c r="D26" s="2">
        <v>15</v>
      </c>
      <c r="E26" s="2">
        <v>30</v>
      </c>
      <c r="F26" s="18">
        <v>2</v>
      </c>
      <c r="G26" s="19">
        <v>20</v>
      </c>
      <c r="H26" s="25">
        <v>68</v>
      </c>
      <c r="I26" s="25">
        <v>73</v>
      </c>
      <c r="J26" s="26">
        <v>0.8</v>
      </c>
      <c r="K26" s="26">
        <v>0.7</v>
      </c>
      <c r="L26" s="2">
        <v>45</v>
      </c>
      <c r="M26" s="2">
        <v>55</v>
      </c>
      <c r="N26" s="2">
        <v>320</v>
      </c>
      <c r="O26" s="2">
        <v>270</v>
      </c>
      <c r="U26" s="2" t="s">
        <v>1019</v>
      </c>
      <c r="V26" s="2">
        <v>1</v>
      </c>
      <c r="AB26" s="2">
        <v>5</v>
      </c>
      <c r="AC26" s="3" t="s">
        <v>1037</v>
      </c>
      <c r="AD26" s="2" t="s">
        <v>1059</v>
      </c>
      <c r="AE26" s="6" t="s">
        <v>26</v>
      </c>
    </row>
    <row r="27" spans="2:31">
      <c r="B27" s="5">
        <v>22</v>
      </c>
      <c r="C27" s="2" t="s">
        <v>27</v>
      </c>
      <c r="D27" s="2">
        <v>30</v>
      </c>
      <c r="E27" s="2">
        <v>45</v>
      </c>
      <c r="F27" s="18">
        <v>3</v>
      </c>
      <c r="H27" s="25">
        <v>100</v>
      </c>
      <c r="I27" s="25">
        <v>118</v>
      </c>
      <c r="J27" s="26">
        <v>0.8</v>
      </c>
      <c r="K27" s="26">
        <v>0.7</v>
      </c>
      <c r="L27" s="2">
        <v>45</v>
      </c>
      <c r="M27" s="2">
        <v>400</v>
      </c>
      <c r="O27" s="2">
        <v>10</v>
      </c>
      <c r="AB27" s="2">
        <v>6</v>
      </c>
      <c r="AC27" s="2" t="s">
        <v>1043</v>
      </c>
      <c r="AE27" s="6" t="s">
        <v>28</v>
      </c>
    </row>
    <row r="28" spans="2:31">
      <c r="B28" s="5">
        <v>23</v>
      </c>
      <c r="C28" s="2" t="s">
        <v>29</v>
      </c>
      <c r="D28" s="2">
        <v>50</v>
      </c>
      <c r="E28" s="2">
        <v>200</v>
      </c>
      <c r="F28" s="18">
        <v>4</v>
      </c>
      <c r="H28" s="25">
        <v>200</v>
      </c>
      <c r="I28" s="25">
        <v>232</v>
      </c>
      <c r="J28" s="26">
        <v>0.8</v>
      </c>
      <c r="K28" s="26">
        <v>0.8</v>
      </c>
      <c r="L28" s="2">
        <v>70</v>
      </c>
      <c r="M28" s="2">
        <v>420</v>
      </c>
      <c r="O28" s="2">
        <v>20</v>
      </c>
      <c r="Q28" s="2">
        <v>100</v>
      </c>
      <c r="AB28" s="2">
        <v>6</v>
      </c>
      <c r="AC28" s="2" t="s">
        <v>1041</v>
      </c>
      <c r="AE28" s="6" t="s">
        <v>77</v>
      </c>
    </row>
    <row r="29" spans="2:31">
      <c r="B29" s="5">
        <v>24</v>
      </c>
      <c r="C29" s="2" t="s">
        <v>30</v>
      </c>
      <c r="D29" s="2">
        <v>50</v>
      </c>
      <c r="E29" s="2">
        <v>200</v>
      </c>
      <c r="F29" s="18">
        <v>8</v>
      </c>
      <c r="G29" s="19">
        <v>20</v>
      </c>
      <c r="H29" s="25">
        <v>87</v>
      </c>
      <c r="I29" s="25">
        <v>75</v>
      </c>
      <c r="J29" s="26">
        <v>0.9</v>
      </c>
      <c r="K29" s="26">
        <v>0.6</v>
      </c>
      <c r="L29" s="2">
        <v>65</v>
      </c>
      <c r="M29" s="2">
        <v>80</v>
      </c>
      <c r="N29" s="2">
        <v>500</v>
      </c>
      <c r="Q29" s="2">
        <v>150</v>
      </c>
      <c r="T29" s="2">
        <v>2</v>
      </c>
      <c r="W29" s="2">
        <v>1</v>
      </c>
      <c r="AB29" s="2">
        <v>6</v>
      </c>
      <c r="AC29" s="3" t="s">
        <v>1044</v>
      </c>
      <c r="AE29" s="6" t="s">
        <v>26</v>
      </c>
    </row>
    <row r="30" spans="2:31">
      <c r="B30" s="5">
        <v>25</v>
      </c>
      <c r="C30" s="2" t="s">
        <v>31</v>
      </c>
      <c r="D30" s="2">
        <v>25</v>
      </c>
      <c r="F30" s="18">
        <v>40</v>
      </c>
      <c r="H30" s="25">
        <v>54</v>
      </c>
      <c r="I30" s="25">
        <v>136</v>
      </c>
      <c r="J30" s="26">
        <v>0.5</v>
      </c>
      <c r="K30" s="26">
        <v>0.8</v>
      </c>
      <c r="L30" s="2">
        <v>80</v>
      </c>
      <c r="M30" s="2">
        <v>180</v>
      </c>
      <c r="N30" s="2">
        <v>900</v>
      </c>
      <c r="P30" s="2">
        <v>500</v>
      </c>
      <c r="AB30" s="2">
        <v>4</v>
      </c>
      <c r="AC30" s="2" t="s">
        <v>1045</v>
      </c>
      <c r="AE30" s="6" t="s">
        <v>83</v>
      </c>
    </row>
    <row r="31" spans="2:31">
      <c r="B31" s="5">
        <v>26</v>
      </c>
      <c r="C31" s="2" t="s">
        <v>32</v>
      </c>
      <c r="D31" s="2">
        <v>30</v>
      </c>
      <c r="F31" s="18">
        <v>80</v>
      </c>
      <c r="H31" s="25">
        <v>72</v>
      </c>
      <c r="I31" s="25">
        <v>80</v>
      </c>
      <c r="J31" s="26">
        <v>0.8</v>
      </c>
      <c r="K31" s="26">
        <v>0.8</v>
      </c>
      <c r="L31" s="2">
        <v>150</v>
      </c>
      <c r="M31" s="2">
        <v>200</v>
      </c>
      <c r="Q31" s="2">
        <v>900</v>
      </c>
      <c r="R31" s="2">
        <v>3</v>
      </c>
      <c r="AB31" s="2">
        <v>4</v>
      </c>
      <c r="AC31" s="2" t="s">
        <v>1046</v>
      </c>
      <c r="AE31" s="6" t="s">
        <v>21</v>
      </c>
    </row>
    <row r="32" spans="2:31">
      <c r="B32" s="5">
        <v>27</v>
      </c>
      <c r="C32" s="2" t="s">
        <v>33</v>
      </c>
      <c r="D32" s="2">
        <v>1</v>
      </c>
      <c r="F32" s="18">
        <v>20</v>
      </c>
      <c r="H32" s="25">
        <v>16</v>
      </c>
      <c r="I32" s="25">
        <v>32</v>
      </c>
      <c r="J32" s="26">
        <v>0.8</v>
      </c>
      <c r="K32" s="26">
        <v>0.8</v>
      </c>
      <c r="L32" s="2">
        <v>80</v>
      </c>
      <c r="M32" s="2">
        <v>60</v>
      </c>
      <c r="P32" s="2">
        <v>800</v>
      </c>
      <c r="T32" s="2">
        <v>1</v>
      </c>
      <c r="Z32" s="2" t="s">
        <v>1019</v>
      </c>
      <c r="AA32" s="2">
        <v>2</v>
      </c>
      <c r="AB32" s="2">
        <v>2</v>
      </c>
      <c r="AC32" s="2" t="s">
        <v>1056</v>
      </c>
      <c r="AE32" s="6" t="s">
        <v>24</v>
      </c>
    </row>
    <row r="33" spans="2:31">
      <c r="B33" s="5">
        <v>28</v>
      </c>
      <c r="C33" s="2" t="s">
        <v>34</v>
      </c>
      <c r="D33" s="2">
        <v>30</v>
      </c>
      <c r="F33" s="18">
        <v>25</v>
      </c>
      <c r="H33" s="25">
        <v>24</v>
      </c>
      <c r="I33" s="25">
        <v>48</v>
      </c>
      <c r="J33" s="26">
        <v>0.8</v>
      </c>
      <c r="K33" s="26">
        <v>0.8</v>
      </c>
      <c r="L33" s="2">
        <v>100</v>
      </c>
      <c r="M33" s="2">
        <v>140</v>
      </c>
      <c r="P33" s="2">
        <v>900</v>
      </c>
      <c r="Q33" s="2">
        <v>350</v>
      </c>
      <c r="T33" s="2">
        <v>2</v>
      </c>
      <c r="Z33" s="2" t="s">
        <v>1020</v>
      </c>
      <c r="AA33" s="2">
        <v>2</v>
      </c>
      <c r="AB33" s="2">
        <v>3</v>
      </c>
      <c r="AC33" s="2" t="s">
        <v>1055</v>
      </c>
      <c r="AE33" s="6" t="s">
        <v>24</v>
      </c>
    </row>
    <row r="34" spans="2:31">
      <c r="B34" s="5">
        <v>29</v>
      </c>
      <c r="C34" s="2" t="s">
        <v>35</v>
      </c>
      <c r="D34" s="2">
        <v>50</v>
      </c>
      <c r="F34" s="18">
        <v>24</v>
      </c>
      <c r="H34" s="25">
        <v>27</v>
      </c>
      <c r="I34" s="25">
        <v>24</v>
      </c>
      <c r="J34" s="26">
        <v>0.9</v>
      </c>
      <c r="K34" s="26">
        <v>0.4</v>
      </c>
      <c r="L34" s="2">
        <v>100</v>
      </c>
      <c r="M34" s="2">
        <v>100</v>
      </c>
      <c r="Q34" s="2">
        <v>100</v>
      </c>
      <c r="T34" s="2">
        <v>1</v>
      </c>
      <c r="Z34" s="2" t="s">
        <v>1019</v>
      </c>
      <c r="AA34" s="2">
        <v>1</v>
      </c>
      <c r="AB34" s="2">
        <v>3</v>
      </c>
      <c r="AC34" s="2" t="s">
        <v>1055</v>
      </c>
      <c r="AE34" s="6" t="s">
        <v>24</v>
      </c>
    </row>
    <row r="35" spans="2:31">
      <c r="B35" s="5">
        <v>30</v>
      </c>
      <c r="C35" s="2" t="s">
        <v>36</v>
      </c>
      <c r="D35" s="2">
        <v>55</v>
      </c>
      <c r="F35" s="18">
        <v>48</v>
      </c>
      <c r="H35" s="25">
        <v>36</v>
      </c>
      <c r="I35" s="25">
        <v>56</v>
      </c>
      <c r="J35" s="26">
        <v>0.9</v>
      </c>
      <c r="K35" s="26">
        <v>0.7</v>
      </c>
      <c r="L35" s="2">
        <v>100</v>
      </c>
      <c r="M35" s="2">
        <v>150</v>
      </c>
      <c r="Q35" s="2">
        <v>100</v>
      </c>
      <c r="T35" s="2">
        <v>3</v>
      </c>
      <c r="AB35" s="2">
        <v>4</v>
      </c>
      <c r="AC35" s="2" t="s">
        <v>1054</v>
      </c>
      <c r="AE35" s="6" t="s">
        <v>24</v>
      </c>
    </row>
    <row r="36" spans="2:31">
      <c r="B36" s="5">
        <v>31</v>
      </c>
      <c r="C36" s="2" t="s">
        <v>37</v>
      </c>
      <c r="D36" s="2">
        <v>60</v>
      </c>
      <c r="E36" s="2">
        <v>200</v>
      </c>
      <c r="F36" s="18">
        <v>2</v>
      </c>
      <c r="H36" s="25">
        <v>20</v>
      </c>
      <c r="I36" s="25">
        <v>0</v>
      </c>
      <c r="J36" s="26">
        <v>0.5</v>
      </c>
      <c r="K36" s="26">
        <v>0</v>
      </c>
      <c r="L36" s="2">
        <v>50</v>
      </c>
      <c r="M36" s="2">
        <v>50</v>
      </c>
      <c r="O36" s="2">
        <v>30</v>
      </c>
      <c r="U36" s="2" t="s">
        <v>1019</v>
      </c>
      <c r="V36" s="2">
        <v>1</v>
      </c>
      <c r="AB36" s="2">
        <v>4</v>
      </c>
      <c r="AC36" s="2" t="s">
        <v>1054</v>
      </c>
      <c r="AE36" s="6" t="s">
        <v>24</v>
      </c>
    </row>
    <row r="37" spans="2:31">
      <c r="B37" s="5">
        <v>32</v>
      </c>
      <c r="C37" s="2" t="s">
        <v>38</v>
      </c>
      <c r="D37" s="2">
        <v>5</v>
      </c>
      <c r="F37" s="18">
        <v>24</v>
      </c>
      <c r="H37" s="25">
        <v>53</v>
      </c>
      <c r="I37" s="25">
        <v>16</v>
      </c>
      <c r="J37" s="26">
        <v>0.9</v>
      </c>
      <c r="K37" s="26">
        <v>0.3</v>
      </c>
      <c r="L37" s="2">
        <v>300</v>
      </c>
      <c r="N37" s="2">
        <v>50</v>
      </c>
      <c r="O37" s="2">
        <v>50</v>
      </c>
      <c r="P37" s="2">
        <v>50</v>
      </c>
      <c r="Q37" s="2">
        <v>50</v>
      </c>
      <c r="U37" s="2" t="s">
        <v>1021</v>
      </c>
      <c r="V37" s="2">
        <v>1</v>
      </c>
      <c r="Y37" s="2">
        <v>3</v>
      </c>
      <c r="AB37" s="2">
        <v>3</v>
      </c>
      <c r="AC37" s="3" t="s">
        <v>1053</v>
      </c>
      <c r="AE37" s="6" t="s">
        <v>76</v>
      </c>
    </row>
    <row r="38" spans="2:31">
      <c r="B38" s="5">
        <v>33</v>
      </c>
      <c r="C38" s="2" t="s">
        <v>39</v>
      </c>
      <c r="D38" s="2" t="s">
        <v>0</v>
      </c>
      <c r="G38" s="19">
        <v>15</v>
      </c>
      <c r="H38" s="2"/>
      <c r="I38" s="2"/>
      <c r="AB38" s="2">
        <v>2</v>
      </c>
      <c r="AC38" s="3" t="s">
        <v>1036</v>
      </c>
      <c r="AE38" s="6" t="s">
        <v>84</v>
      </c>
    </row>
    <row r="39" spans="2:31">
      <c r="B39" s="5">
        <v>34</v>
      </c>
      <c r="C39" s="2" t="s">
        <v>40</v>
      </c>
      <c r="D39" s="2" t="s">
        <v>0</v>
      </c>
      <c r="G39" s="19">
        <v>30</v>
      </c>
      <c r="H39" s="2"/>
      <c r="I39" s="2"/>
      <c r="AB39" s="2">
        <v>2</v>
      </c>
      <c r="AC39" s="3" t="s">
        <v>1036</v>
      </c>
      <c r="AE39" s="6" t="s">
        <v>84</v>
      </c>
    </row>
    <row r="40" spans="2:31">
      <c r="B40" s="5">
        <v>35</v>
      </c>
      <c r="C40" s="2" t="s">
        <v>41</v>
      </c>
      <c r="D40" s="2">
        <v>40</v>
      </c>
      <c r="F40" s="18">
        <v>7</v>
      </c>
      <c r="H40" s="25">
        <v>124</v>
      </c>
      <c r="I40" s="25">
        <v>156</v>
      </c>
      <c r="J40" s="26">
        <v>0.8</v>
      </c>
      <c r="K40" s="26">
        <v>0.8</v>
      </c>
      <c r="L40" s="2">
        <v>100</v>
      </c>
      <c r="M40" s="2">
        <v>100</v>
      </c>
      <c r="P40" s="2">
        <v>240</v>
      </c>
      <c r="Q40" s="2">
        <v>280</v>
      </c>
      <c r="U40" s="2" t="s">
        <v>1019</v>
      </c>
      <c r="V40" s="2">
        <v>2</v>
      </c>
      <c r="Y40" s="2">
        <v>1</v>
      </c>
      <c r="AB40" s="2">
        <v>6</v>
      </c>
      <c r="AC40" s="2" t="s">
        <v>1052</v>
      </c>
      <c r="AE40" s="9" t="s">
        <v>80</v>
      </c>
    </row>
    <row r="41" spans="2:31">
      <c r="B41" s="5">
        <v>36</v>
      </c>
      <c r="C41" s="2" t="s">
        <v>42</v>
      </c>
      <c r="D41" s="2">
        <v>30</v>
      </c>
      <c r="F41" s="18">
        <v>9</v>
      </c>
      <c r="H41" s="25">
        <v>112</v>
      </c>
      <c r="I41" s="25">
        <v>124</v>
      </c>
      <c r="J41" s="26">
        <v>0.8</v>
      </c>
      <c r="K41" s="26">
        <v>0.8</v>
      </c>
      <c r="L41" s="2">
        <v>100</v>
      </c>
      <c r="M41" s="2">
        <v>100</v>
      </c>
      <c r="N41" s="2">
        <v>480</v>
      </c>
      <c r="P41" s="2">
        <v>200</v>
      </c>
      <c r="Q41" s="2">
        <v>200</v>
      </c>
      <c r="U41" s="2" t="s">
        <v>1020</v>
      </c>
      <c r="V41" s="2">
        <v>2</v>
      </c>
      <c r="W41" s="2">
        <v>1</v>
      </c>
      <c r="AB41" s="2">
        <v>6</v>
      </c>
      <c r="AC41" s="2" t="s">
        <v>1051</v>
      </c>
      <c r="AE41" s="6" t="s">
        <v>81</v>
      </c>
    </row>
    <row r="42" spans="2:31">
      <c r="B42" s="5">
        <v>37</v>
      </c>
      <c r="C42" s="2" t="s">
        <v>43</v>
      </c>
      <c r="D42" s="2">
        <v>50</v>
      </c>
      <c r="E42" s="2">
        <v>200</v>
      </c>
      <c r="F42" s="18">
        <v>2</v>
      </c>
      <c r="G42" s="19">
        <v>45</v>
      </c>
      <c r="H42" s="25">
        <v>80</v>
      </c>
      <c r="I42" s="25">
        <v>100</v>
      </c>
      <c r="J42" s="26">
        <v>0.8</v>
      </c>
      <c r="K42" s="26">
        <v>0.8</v>
      </c>
      <c r="L42" s="2">
        <v>50</v>
      </c>
      <c r="M42" s="2">
        <v>65</v>
      </c>
      <c r="O42" s="2">
        <v>380</v>
      </c>
      <c r="P42" s="2">
        <v>270</v>
      </c>
      <c r="U42" s="2" t="s">
        <v>1019</v>
      </c>
      <c r="V42" s="2">
        <v>1</v>
      </c>
      <c r="AB42" s="2">
        <v>6</v>
      </c>
      <c r="AC42" s="3" t="s">
        <v>1050</v>
      </c>
      <c r="AD42" s="2" t="s">
        <v>1060</v>
      </c>
      <c r="AE42" s="6" t="s">
        <v>26</v>
      </c>
    </row>
    <row r="43" spans="2:31">
      <c r="B43" s="5">
        <v>38</v>
      </c>
      <c r="C43" s="2" t="s">
        <v>44</v>
      </c>
      <c r="D43" s="2">
        <v>65</v>
      </c>
      <c r="E43" s="2">
        <v>240</v>
      </c>
      <c r="F43" s="18">
        <v>2</v>
      </c>
      <c r="G43" s="19">
        <v>55</v>
      </c>
      <c r="H43" s="25">
        <v>72</v>
      </c>
      <c r="I43" s="25">
        <v>96</v>
      </c>
      <c r="J43" s="26">
        <v>0.8</v>
      </c>
      <c r="K43" s="26">
        <v>0.8</v>
      </c>
      <c r="L43" s="2">
        <v>50</v>
      </c>
      <c r="M43" s="2">
        <v>70</v>
      </c>
      <c r="N43" s="2">
        <v>420</v>
      </c>
      <c r="P43" s="2">
        <v>200</v>
      </c>
      <c r="U43" s="2" t="s">
        <v>1019</v>
      </c>
      <c r="V43" s="2">
        <v>1</v>
      </c>
      <c r="AB43" s="2">
        <v>6</v>
      </c>
      <c r="AC43" s="3" t="s">
        <v>1049</v>
      </c>
      <c r="AD43" s="2" t="s">
        <v>1061</v>
      </c>
      <c r="AE43" s="6" t="s">
        <v>26</v>
      </c>
    </row>
    <row r="44" spans="2:31">
      <c r="B44" s="5">
        <v>39</v>
      </c>
      <c r="C44" s="2" t="s">
        <v>45</v>
      </c>
      <c r="D44" s="2">
        <v>3</v>
      </c>
      <c r="E44" s="2">
        <v>180</v>
      </c>
      <c r="F44" s="18">
        <v>30</v>
      </c>
      <c r="H44" s="25">
        <v>67</v>
      </c>
      <c r="I44" s="25">
        <v>81</v>
      </c>
      <c r="J44" s="26">
        <v>0.9</v>
      </c>
      <c r="K44" s="26">
        <v>0.9</v>
      </c>
      <c r="L44" s="2">
        <v>130</v>
      </c>
      <c r="M44" s="2">
        <v>160</v>
      </c>
      <c r="P44" s="2">
        <v>300</v>
      </c>
      <c r="R44" s="2">
        <v>2</v>
      </c>
      <c r="Z44" s="2" t="s">
        <v>1020</v>
      </c>
      <c r="AA44" s="2">
        <v>1</v>
      </c>
      <c r="AB44" s="2">
        <v>5</v>
      </c>
      <c r="AC44" s="2" t="s">
        <v>1048</v>
      </c>
      <c r="AE44" s="6" t="s">
        <v>75</v>
      </c>
    </row>
    <row r="45" spans="2:31">
      <c r="B45" s="5">
        <v>40</v>
      </c>
      <c r="C45" s="2" t="s">
        <v>46</v>
      </c>
      <c r="D45" s="2">
        <v>25</v>
      </c>
      <c r="E45" s="2">
        <v>150</v>
      </c>
      <c r="F45" s="18">
        <v>6</v>
      </c>
      <c r="G45" s="19">
        <v>50</v>
      </c>
      <c r="H45" s="25">
        <v>112</v>
      </c>
      <c r="I45" s="25">
        <v>110</v>
      </c>
      <c r="J45" s="26">
        <v>0.8</v>
      </c>
      <c r="K45" s="26">
        <v>0.7</v>
      </c>
      <c r="L45" s="2">
        <v>60</v>
      </c>
      <c r="M45" s="2">
        <v>70</v>
      </c>
      <c r="N45" s="2">
        <v>300</v>
      </c>
      <c r="O45" s="2">
        <v>300</v>
      </c>
      <c r="Q45" s="2">
        <v>100</v>
      </c>
      <c r="U45" s="2" t="s">
        <v>1019</v>
      </c>
      <c r="V45" s="2">
        <v>3</v>
      </c>
      <c r="W45" s="2">
        <v>1</v>
      </c>
      <c r="AB45" s="2">
        <v>6</v>
      </c>
      <c r="AC45" s="3" t="s">
        <v>1047</v>
      </c>
      <c r="AE45" s="6" t="s">
        <v>47</v>
      </c>
    </row>
  </sheetData>
  <mergeCells count="10">
    <mergeCell ref="L4:M4"/>
    <mergeCell ref="AB4:AD4"/>
    <mergeCell ref="C4:C5"/>
    <mergeCell ref="B4:B5"/>
    <mergeCell ref="W4:AA4"/>
    <mergeCell ref="R4:V4"/>
    <mergeCell ref="F4:G4"/>
    <mergeCell ref="D4:E4"/>
    <mergeCell ref="N4:Q4"/>
    <mergeCell ref="H4:K4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J200"/>
  <sheetViews>
    <sheetView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AB25" sqref="AB25"/>
    </sheetView>
  </sheetViews>
  <sheetFormatPr defaultRowHeight="13.5"/>
  <sheetData>
    <row r="1" spans="1:36">
      <c r="A1" s="22" t="s">
        <v>1473</v>
      </c>
    </row>
    <row r="2" spans="1:36">
      <c r="B2" s="22"/>
    </row>
    <row r="4" spans="1:36">
      <c r="B4" t="s">
        <v>85</v>
      </c>
      <c r="C4" t="s">
        <v>86</v>
      </c>
      <c r="D4" t="s">
        <v>87</v>
      </c>
      <c r="E4" t="s">
        <v>88</v>
      </c>
      <c r="F4" t="s">
        <v>89</v>
      </c>
      <c r="G4" t="s">
        <v>96</v>
      </c>
      <c r="H4" t="s">
        <v>97</v>
      </c>
      <c r="I4" t="s">
        <v>98</v>
      </c>
      <c r="J4" t="s">
        <v>99</v>
      </c>
      <c r="K4" t="s">
        <v>100</v>
      </c>
      <c r="L4" t="s">
        <v>101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112</v>
      </c>
      <c r="S4" t="s">
        <v>113</v>
      </c>
      <c r="T4" t="s">
        <v>114</v>
      </c>
      <c r="U4" t="s">
        <v>115</v>
      </c>
      <c r="V4" t="s">
        <v>116</v>
      </c>
      <c r="W4" t="s">
        <v>117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123</v>
      </c>
      <c r="AD4" t="s">
        <v>124</v>
      </c>
      <c r="AE4" t="s">
        <v>125</v>
      </c>
      <c r="AF4" t="s">
        <v>126</v>
      </c>
      <c r="AG4" t="s">
        <v>127</v>
      </c>
      <c r="AI4" s="907" t="s">
        <v>1147</v>
      </c>
      <c r="AJ4" s="907"/>
    </row>
    <row r="5" spans="1:36">
      <c r="B5">
        <v>501</v>
      </c>
      <c r="C5">
        <v>0</v>
      </c>
      <c r="D5" t="s">
        <v>710</v>
      </c>
      <c r="E5" t="s">
        <v>0</v>
      </c>
      <c r="F5">
        <v>2</v>
      </c>
      <c r="G5">
        <v>20</v>
      </c>
      <c r="H5">
        <v>20</v>
      </c>
      <c r="I5">
        <v>20</v>
      </c>
      <c r="J5">
        <v>5</v>
      </c>
      <c r="K5">
        <v>5</v>
      </c>
      <c r="L5">
        <v>15</v>
      </c>
      <c r="M5">
        <v>15</v>
      </c>
      <c r="N5">
        <v>6</v>
      </c>
      <c r="O5">
        <v>6</v>
      </c>
      <c r="P5">
        <v>5</v>
      </c>
      <c r="Q5">
        <v>5</v>
      </c>
      <c r="R5">
        <v>0</v>
      </c>
      <c r="S5">
        <v>0</v>
      </c>
      <c r="T5">
        <v>10</v>
      </c>
      <c r="U5">
        <v>0</v>
      </c>
      <c r="V5">
        <v>0</v>
      </c>
      <c r="W5">
        <v>2</v>
      </c>
      <c r="X5">
        <v>0</v>
      </c>
      <c r="Y5">
        <v>0</v>
      </c>
      <c r="Z5">
        <v>0</v>
      </c>
      <c r="AA5">
        <v>0</v>
      </c>
      <c r="AB5">
        <v>0</v>
      </c>
      <c r="AC5">
        <v>501</v>
      </c>
      <c r="AD5">
        <v>-1</v>
      </c>
      <c r="AE5">
        <v>-1</v>
      </c>
      <c r="AF5">
        <v>-1</v>
      </c>
      <c r="AG5">
        <v>-1</v>
      </c>
      <c r="AI5">
        <f>B5</f>
        <v>501</v>
      </c>
      <c r="AJ5">
        <f>C5</f>
        <v>0</v>
      </c>
    </row>
    <row r="6" spans="1:36">
      <c r="B6">
        <v>502</v>
      </c>
      <c r="C6">
        <v>0</v>
      </c>
      <c r="D6" t="s">
        <v>711</v>
      </c>
      <c r="E6" t="s">
        <v>0</v>
      </c>
      <c r="F6">
        <v>2</v>
      </c>
      <c r="G6">
        <v>22</v>
      </c>
      <c r="H6">
        <v>22</v>
      </c>
      <c r="I6">
        <v>22</v>
      </c>
      <c r="J6">
        <v>7</v>
      </c>
      <c r="K6">
        <v>7</v>
      </c>
      <c r="L6">
        <v>16</v>
      </c>
      <c r="M6">
        <v>16</v>
      </c>
      <c r="N6">
        <v>7</v>
      </c>
      <c r="O6">
        <v>7</v>
      </c>
      <c r="P6">
        <v>6</v>
      </c>
      <c r="Q6">
        <v>6</v>
      </c>
      <c r="R6">
        <v>0</v>
      </c>
      <c r="S6">
        <v>0</v>
      </c>
      <c r="T6">
        <v>10</v>
      </c>
      <c r="U6">
        <v>0</v>
      </c>
      <c r="V6">
        <v>0</v>
      </c>
      <c r="W6">
        <v>2</v>
      </c>
      <c r="X6">
        <v>0</v>
      </c>
      <c r="Y6">
        <v>0</v>
      </c>
      <c r="Z6">
        <v>0</v>
      </c>
      <c r="AA6">
        <v>0</v>
      </c>
      <c r="AB6">
        <v>0</v>
      </c>
      <c r="AC6">
        <v>502</v>
      </c>
      <c r="AD6">
        <v>-1</v>
      </c>
      <c r="AE6">
        <v>-1</v>
      </c>
      <c r="AF6">
        <v>-1</v>
      </c>
      <c r="AG6">
        <v>-1</v>
      </c>
      <c r="AI6">
        <f t="shared" ref="AI6:AI69" si="0">B6</f>
        <v>502</v>
      </c>
      <c r="AJ6">
        <f t="shared" ref="AJ6:AJ69" si="1">C6</f>
        <v>0</v>
      </c>
    </row>
    <row r="7" spans="1:36">
      <c r="B7">
        <v>503</v>
      </c>
      <c r="C7">
        <v>0</v>
      </c>
      <c r="D7" t="s">
        <v>712</v>
      </c>
      <c r="E7" t="s">
        <v>0</v>
      </c>
      <c r="F7">
        <v>2</v>
      </c>
      <c r="G7">
        <v>24</v>
      </c>
      <c r="H7">
        <v>24</v>
      </c>
      <c r="I7">
        <v>24</v>
      </c>
      <c r="J7">
        <v>6</v>
      </c>
      <c r="K7">
        <v>6</v>
      </c>
      <c r="L7">
        <v>16</v>
      </c>
      <c r="M7">
        <v>16</v>
      </c>
      <c r="N7">
        <v>6</v>
      </c>
      <c r="O7">
        <v>6</v>
      </c>
      <c r="P7">
        <v>7</v>
      </c>
      <c r="Q7">
        <v>7</v>
      </c>
      <c r="R7">
        <v>0</v>
      </c>
      <c r="S7">
        <v>0</v>
      </c>
      <c r="T7">
        <v>10</v>
      </c>
      <c r="U7">
        <v>0</v>
      </c>
      <c r="V7">
        <v>0</v>
      </c>
      <c r="W7">
        <v>2</v>
      </c>
      <c r="X7">
        <v>0</v>
      </c>
      <c r="Y7">
        <v>0</v>
      </c>
      <c r="Z7">
        <v>0</v>
      </c>
      <c r="AA7">
        <v>0</v>
      </c>
      <c r="AB7">
        <v>0</v>
      </c>
      <c r="AC7">
        <v>502</v>
      </c>
      <c r="AD7">
        <v>513</v>
      </c>
      <c r="AE7">
        <v>-1</v>
      </c>
      <c r="AF7">
        <v>-1</v>
      </c>
      <c r="AG7">
        <v>-1</v>
      </c>
      <c r="AI7">
        <f t="shared" si="0"/>
        <v>503</v>
      </c>
      <c r="AJ7">
        <f t="shared" si="1"/>
        <v>0</v>
      </c>
    </row>
    <row r="8" spans="1:36">
      <c r="B8">
        <v>504</v>
      </c>
      <c r="C8">
        <v>0</v>
      </c>
      <c r="D8" t="s">
        <v>713</v>
      </c>
      <c r="E8" t="s">
        <v>0</v>
      </c>
      <c r="F8">
        <v>2</v>
      </c>
      <c r="G8">
        <v>28</v>
      </c>
      <c r="H8">
        <v>28</v>
      </c>
      <c r="I8">
        <v>28</v>
      </c>
      <c r="J8">
        <v>8</v>
      </c>
      <c r="K8">
        <v>8</v>
      </c>
      <c r="L8">
        <v>24</v>
      </c>
      <c r="M8">
        <v>24</v>
      </c>
      <c r="N8">
        <v>8</v>
      </c>
      <c r="O8">
        <v>8</v>
      </c>
      <c r="P8">
        <v>9</v>
      </c>
      <c r="Q8">
        <v>9</v>
      </c>
      <c r="R8">
        <v>0</v>
      </c>
      <c r="S8">
        <v>0</v>
      </c>
      <c r="T8">
        <v>10</v>
      </c>
      <c r="U8">
        <v>0</v>
      </c>
      <c r="V8">
        <v>0</v>
      </c>
      <c r="W8">
        <v>2</v>
      </c>
      <c r="X8">
        <v>0</v>
      </c>
      <c r="Y8">
        <v>0</v>
      </c>
      <c r="Z8">
        <v>0</v>
      </c>
      <c r="AA8">
        <v>0</v>
      </c>
      <c r="AB8">
        <v>0</v>
      </c>
      <c r="AC8">
        <v>502</v>
      </c>
      <c r="AD8">
        <v>513</v>
      </c>
      <c r="AE8">
        <v>-1</v>
      </c>
      <c r="AF8">
        <v>-1</v>
      </c>
      <c r="AG8">
        <v>-1</v>
      </c>
      <c r="AI8">
        <f t="shared" si="0"/>
        <v>504</v>
      </c>
      <c r="AJ8">
        <f t="shared" si="1"/>
        <v>0</v>
      </c>
    </row>
    <row r="9" spans="1:36">
      <c r="B9">
        <v>505</v>
      </c>
      <c r="C9">
        <v>0</v>
      </c>
      <c r="D9" t="s">
        <v>714</v>
      </c>
      <c r="E9" t="s">
        <v>0</v>
      </c>
      <c r="F9">
        <v>3</v>
      </c>
      <c r="G9">
        <v>33</v>
      </c>
      <c r="H9">
        <v>33</v>
      </c>
      <c r="I9">
        <v>33</v>
      </c>
      <c r="J9">
        <v>14</v>
      </c>
      <c r="K9">
        <v>14</v>
      </c>
      <c r="L9">
        <v>24</v>
      </c>
      <c r="M9">
        <v>24</v>
      </c>
      <c r="N9">
        <v>10</v>
      </c>
      <c r="O9">
        <v>10</v>
      </c>
      <c r="P9">
        <v>15</v>
      </c>
      <c r="Q9">
        <v>15</v>
      </c>
      <c r="R9">
        <v>0</v>
      </c>
      <c r="S9">
        <v>0</v>
      </c>
      <c r="T9">
        <v>10</v>
      </c>
      <c r="U9">
        <v>0</v>
      </c>
      <c r="V9">
        <v>0</v>
      </c>
      <c r="W9">
        <v>2</v>
      </c>
      <c r="X9">
        <v>0</v>
      </c>
      <c r="Y9">
        <v>0</v>
      </c>
      <c r="Z9">
        <v>0</v>
      </c>
      <c r="AA9">
        <v>0</v>
      </c>
      <c r="AB9">
        <v>0</v>
      </c>
      <c r="AC9">
        <v>504</v>
      </c>
      <c r="AD9">
        <v>525</v>
      </c>
      <c r="AE9">
        <v>-1</v>
      </c>
      <c r="AF9">
        <v>-1</v>
      </c>
      <c r="AG9">
        <v>-1</v>
      </c>
      <c r="AI9">
        <f t="shared" si="0"/>
        <v>505</v>
      </c>
      <c r="AJ9">
        <f t="shared" si="1"/>
        <v>0</v>
      </c>
    </row>
    <row r="10" spans="1:36">
      <c r="B10">
        <v>506</v>
      </c>
      <c r="C10">
        <v>0</v>
      </c>
      <c r="D10" t="s">
        <v>715</v>
      </c>
      <c r="E10" t="s">
        <v>0</v>
      </c>
      <c r="F10">
        <v>3</v>
      </c>
      <c r="G10">
        <v>36</v>
      </c>
      <c r="H10">
        <v>36</v>
      </c>
      <c r="I10">
        <v>36</v>
      </c>
      <c r="J10">
        <v>16</v>
      </c>
      <c r="K10">
        <v>16</v>
      </c>
      <c r="L10">
        <v>28</v>
      </c>
      <c r="M10">
        <v>28</v>
      </c>
      <c r="N10">
        <v>12</v>
      </c>
      <c r="O10">
        <v>12</v>
      </c>
      <c r="P10">
        <v>18</v>
      </c>
      <c r="Q10">
        <v>18</v>
      </c>
      <c r="R10">
        <v>0</v>
      </c>
      <c r="S10">
        <v>0</v>
      </c>
      <c r="T10">
        <v>10</v>
      </c>
      <c r="U10">
        <v>0</v>
      </c>
      <c r="V10">
        <v>0</v>
      </c>
      <c r="W10">
        <v>2</v>
      </c>
      <c r="X10">
        <v>0</v>
      </c>
      <c r="Y10">
        <v>0</v>
      </c>
      <c r="Z10">
        <v>0</v>
      </c>
      <c r="AA10">
        <v>0</v>
      </c>
      <c r="AB10">
        <v>0</v>
      </c>
      <c r="AC10">
        <v>506</v>
      </c>
      <c r="AD10">
        <v>525</v>
      </c>
      <c r="AE10">
        <v>-1</v>
      </c>
      <c r="AF10">
        <v>-1</v>
      </c>
      <c r="AG10">
        <v>-1</v>
      </c>
      <c r="AI10">
        <f t="shared" si="0"/>
        <v>506</v>
      </c>
      <c r="AJ10">
        <f t="shared" si="1"/>
        <v>0</v>
      </c>
    </row>
    <row r="11" spans="1:36">
      <c r="B11">
        <v>507</v>
      </c>
      <c r="C11">
        <v>0</v>
      </c>
      <c r="D11" t="s">
        <v>716</v>
      </c>
      <c r="E11" t="s">
        <v>0</v>
      </c>
      <c r="F11">
        <v>3</v>
      </c>
      <c r="G11">
        <v>39</v>
      </c>
      <c r="H11">
        <v>39</v>
      </c>
      <c r="I11">
        <v>39</v>
      </c>
      <c r="J11">
        <v>24</v>
      </c>
      <c r="K11">
        <v>24</v>
      </c>
      <c r="L11">
        <v>28</v>
      </c>
      <c r="M11">
        <v>28</v>
      </c>
      <c r="N11">
        <v>12</v>
      </c>
      <c r="O11">
        <v>12</v>
      </c>
      <c r="P11">
        <v>20</v>
      </c>
      <c r="Q11">
        <v>20</v>
      </c>
      <c r="R11">
        <v>0</v>
      </c>
      <c r="S11">
        <v>0</v>
      </c>
      <c r="T11">
        <v>10</v>
      </c>
      <c r="U11">
        <v>0</v>
      </c>
      <c r="V11">
        <v>0</v>
      </c>
      <c r="W11">
        <v>3</v>
      </c>
      <c r="X11">
        <v>0</v>
      </c>
      <c r="Y11">
        <v>0</v>
      </c>
      <c r="Z11">
        <v>0</v>
      </c>
      <c r="AA11">
        <v>0</v>
      </c>
      <c r="AB11">
        <v>0</v>
      </c>
      <c r="AC11">
        <v>506</v>
      </c>
      <c r="AD11">
        <v>513</v>
      </c>
      <c r="AE11">
        <v>525</v>
      </c>
      <c r="AF11">
        <v>-1</v>
      </c>
      <c r="AG11">
        <v>-1</v>
      </c>
      <c r="AI11">
        <f t="shared" si="0"/>
        <v>507</v>
      </c>
      <c r="AJ11">
        <f t="shared" si="1"/>
        <v>0</v>
      </c>
    </row>
    <row r="12" spans="1:36">
      <c r="B12">
        <v>508</v>
      </c>
      <c r="C12">
        <v>0</v>
      </c>
      <c r="D12" t="s">
        <v>717</v>
      </c>
      <c r="E12" t="s">
        <v>0</v>
      </c>
      <c r="F12">
        <v>4</v>
      </c>
      <c r="G12">
        <v>48</v>
      </c>
      <c r="H12">
        <v>48</v>
      </c>
      <c r="I12">
        <v>48</v>
      </c>
      <c r="J12">
        <v>18</v>
      </c>
      <c r="K12">
        <v>18</v>
      </c>
      <c r="L12">
        <v>48</v>
      </c>
      <c r="M12">
        <v>48</v>
      </c>
      <c r="N12">
        <v>10</v>
      </c>
      <c r="O12">
        <v>10</v>
      </c>
      <c r="P12">
        <v>22</v>
      </c>
      <c r="Q12">
        <v>22</v>
      </c>
      <c r="R12">
        <v>0</v>
      </c>
      <c r="S12">
        <v>0</v>
      </c>
      <c r="T12">
        <v>10</v>
      </c>
      <c r="U12">
        <v>0</v>
      </c>
      <c r="V12">
        <v>0</v>
      </c>
      <c r="W12">
        <v>3</v>
      </c>
      <c r="X12">
        <v>0</v>
      </c>
      <c r="Y12">
        <v>0</v>
      </c>
      <c r="Z12">
        <v>0</v>
      </c>
      <c r="AA12">
        <v>0</v>
      </c>
      <c r="AB12">
        <v>0</v>
      </c>
      <c r="AC12">
        <v>504</v>
      </c>
      <c r="AD12">
        <v>513</v>
      </c>
      <c r="AE12">
        <v>513</v>
      </c>
      <c r="AF12">
        <v>-1</v>
      </c>
      <c r="AG12">
        <v>-1</v>
      </c>
      <c r="AI12">
        <f t="shared" si="0"/>
        <v>508</v>
      </c>
      <c r="AJ12">
        <f t="shared" si="1"/>
        <v>0</v>
      </c>
    </row>
    <row r="13" spans="1:36">
      <c r="B13">
        <v>509</v>
      </c>
      <c r="C13">
        <v>0</v>
      </c>
      <c r="D13" t="s">
        <v>718</v>
      </c>
      <c r="E13" t="s">
        <v>0</v>
      </c>
      <c r="F13">
        <v>5</v>
      </c>
      <c r="G13">
        <v>58</v>
      </c>
      <c r="H13">
        <v>58</v>
      </c>
      <c r="I13">
        <v>58</v>
      </c>
      <c r="J13">
        <v>32</v>
      </c>
      <c r="K13">
        <v>32</v>
      </c>
      <c r="L13">
        <v>32</v>
      </c>
      <c r="M13">
        <v>32</v>
      </c>
      <c r="N13">
        <v>16</v>
      </c>
      <c r="O13">
        <v>16</v>
      </c>
      <c r="P13">
        <v>28</v>
      </c>
      <c r="Q13">
        <v>28</v>
      </c>
      <c r="R13">
        <v>0</v>
      </c>
      <c r="S13">
        <v>0</v>
      </c>
      <c r="T13">
        <v>10</v>
      </c>
      <c r="U13">
        <v>0</v>
      </c>
      <c r="V13">
        <v>0</v>
      </c>
      <c r="W13">
        <v>3</v>
      </c>
      <c r="X13">
        <v>0</v>
      </c>
      <c r="Y13">
        <v>0</v>
      </c>
      <c r="Z13">
        <v>0</v>
      </c>
      <c r="AA13">
        <v>0</v>
      </c>
      <c r="AB13">
        <v>0</v>
      </c>
      <c r="AC13">
        <v>505</v>
      </c>
      <c r="AD13">
        <v>513</v>
      </c>
      <c r="AE13">
        <v>525</v>
      </c>
      <c r="AF13">
        <v>-1</v>
      </c>
      <c r="AG13">
        <v>-1</v>
      </c>
      <c r="AI13">
        <f t="shared" si="0"/>
        <v>509</v>
      </c>
      <c r="AJ13">
        <f t="shared" si="1"/>
        <v>0</v>
      </c>
    </row>
    <row r="14" spans="1:36">
      <c r="B14">
        <v>510</v>
      </c>
      <c r="C14">
        <v>0</v>
      </c>
      <c r="D14" t="s">
        <v>719</v>
      </c>
      <c r="E14" t="s">
        <v>0</v>
      </c>
      <c r="F14">
        <v>7</v>
      </c>
      <c r="G14">
        <v>65</v>
      </c>
      <c r="H14">
        <v>65</v>
      </c>
      <c r="I14">
        <v>65</v>
      </c>
      <c r="J14">
        <v>0</v>
      </c>
      <c r="K14">
        <v>0</v>
      </c>
      <c r="L14">
        <v>0</v>
      </c>
      <c r="M14">
        <v>0</v>
      </c>
      <c r="N14">
        <v>15</v>
      </c>
      <c r="O14">
        <v>15</v>
      </c>
      <c r="P14">
        <v>25</v>
      </c>
      <c r="Q14">
        <v>25</v>
      </c>
      <c r="R14">
        <v>0</v>
      </c>
      <c r="S14">
        <v>0</v>
      </c>
      <c r="T14">
        <v>5</v>
      </c>
      <c r="U14">
        <v>0</v>
      </c>
      <c r="V14">
        <v>0</v>
      </c>
      <c r="W14">
        <v>3</v>
      </c>
      <c r="X14">
        <v>0</v>
      </c>
      <c r="Y14">
        <v>0</v>
      </c>
      <c r="Z14">
        <v>0</v>
      </c>
      <c r="AA14">
        <v>0</v>
      </c>
      <c r="AB14">
        <v>0</v>
      </c>
      <c r="AC14">
        <v>519</v>
      </c>
      <c r="AD14">
        <v>523</v>
      </c>
      <c r="AE14">
        <v>516</v>
      </c>
      <c r="AF14">
        <v>-1</v>
      </c>
      <c r="AG14">
        <v>-1</v>
      </c>
      <c r="AI14">
        <f t="shared" si="0"/>
        <v>510</v>
      </c>
      <c r="AJ14">
        <f t="shared" si="1"/>
        <v>0</v>
      </c>
    </row>
    <row r="15" spans="1:36">
      <c r="B15">
        <v>511</v>
      </c>
      <c r="C15">
        <v>0</v>
      </c>
      <c r="D15" t="s">
        <v>720</v>
      </c>
      <c r="E15" t="s">
        <v>0</v>
      </c>
      <c r="F15">
        <v>9</v>
      </c>
      <c r="G15">
        <v>90</v>
      </c>
      <c r="H15">
        <v>90</v>
      </c>
      <c r="I15">
        <v>90</v>
      </c>
      <c r="J15">
        <v>65</v>
      </c>
      <c r="K15">
        <v>65</v>
      </c>
      <c r="L15">
        <v>0</v>
      </c>
      <c r="M15">
        <v>0</v>
      </c>
      <c r="N15">
        <v>70</v>
      </c>
      <c r="O15">
        <v>70</v>
      </c>
      <c r="P15">
        <v>70</v>
      </c>
      <c r="Q15">
        <v>70</v>
      </c>
      <c r="R15">
        <v>0</v>
      </c>
      <c r="S15">
        <v>0</v>
      </c>
      <c r="T15">
        <v>5</v>
      </c>
      <c r="U15">
        <v>0</v>
      </c>
      <c r="V15">
        <v>0</v>
      </c>
      <c r="W15">
        <v>3</v>
      </c>
      <c r="X15">
        <v>0</v>
      </c>
      <c r="Y15">
        <v>0</v>
      </c>
      <c r="Z15">
        <v>0</v>
      </c>
      <c r="AA15">
        <v>0</v>
      </c>
      <c r="AB15">
        <v>0</v>
      </c>
      <c r="AC15">
        <v>509</v>
      </c>
      <c r="AD15">
        <v>512</v>
      </c>
      <c r="AE15">
        <v>525</v>
      </c>
      <c r="AF15">
        <v>-1</v>
      </c>
      <c r="AG15">
        <v>-1</v>
      </c>
      <c r="AI15">
        <f t="shared" si="0"/>
        <v>511</v>
      </c>
      <c r="AJ15">
        <f t="shared" si="1"/>
        <v>0</v>
      </c>
    </row>
    <row r="16" spans="1:36">
      <c r="B16">
        <v>512</v>
      </c>
      <c r="C16">
        <v>0</v>
      </c>
      <c r="D16" t="s">
        <v>721</v>
      </c>
      <c r="E16" t="s">
        <v>0</v>
      </c>
      <c r="F16">
        <v>11</v>
      </c>
      <c r="G16">
        <v>85</v>
      </c>
      <c r="H16">
        <v>85</v>
      </c>
      <c r="I16">
        <v>85</v>
      </c>
      <c r="J16">
        <v>0</v>
      </c>
      <c r="K16">
        <v>0</v>
      </c>
      <c r="L16">
        <v>0</v>
      </c>
      <c r="M16">
        <v>0</v>
      </c>
      <c r="N16">
        <v>30</v>
      </c>
      <c r="O16">
        <v>30</v>
      </c>
      <c r="P16">
        <v>40</v>
      </c>
      <c r="Q16">
        <v>40</v>
      </c>
      <c r="R16">
        <v>0</v>
      </c>
      <c r="S16">
        <v>0</v>
      </c>
      <c r="T16">
        <v>10</v>
      </c>
      <c r="U16">
        <v>0</v>
      </c>
      <c r="V16">
        <v>0</v>
      </c>
      <c r="W16">
        <v>3</v>
      </c>
      <c r="X16">
        <v>0</v>
      </c>
      <c r="Y16">
        <v>0</v>
      </c>
      <c r="Z16">
        <v>0</v>
      </c>
      <c r="AA16">
        <v>0</v>
      </c>
      <c r="AB16">
        <v>0</v>
      </c>
      <c r="AC16">
        <v>519</v>
      </c>
      <c r="AD16">
        <v>523</v>
      </c>
      <c r="AE16">
        <v>516</v>
      </c>
      <c r="AF16">
        <v>-1</v>
      </c>
      <c r="AG16">
        <v>-1</v>
      </c>
      <c r="AI16">
        <f t="shared" si="0"/>
        <v>512</v>
      </c>
      <c r="AJ16">
        <f t="shared" si="1"/>
        <v>0</v>
      </c>
    </row>
    <row r="17" spans="2:36">
      <c r="B17">
        <v>513</v>
      </c>
      <c r="C17">
        <v>0</v>
      </c>
      <c r="D17" t="s">
        <v>722</v>
      </c>
      <c r="E17" t="s">
        <v>0</v>
      </c>
      <c r="F17">
        <v>15</v>
      </c>
      <c r="G17">
        <v>70</v>
      </c>
      <c r="H17">
        <v>70</v>
      </c>
      <c r="I17">
        <v>70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10</v>
      </c>
      <c r="Q17">
        <v>10</v>
      </c>
      <c r="R17">
        <v>0</v>
      </c>
      <c r="S17">
        <v>0</v>
      </c>
      <c r="T17">
        <v>5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-1</v>
      </c>
      <c r="AD17">
        <v>-1</v>
      </c>
      <c r="AE17">
        <v>-1</v>
      </c>
      <c r="AF17">
        <v>-1</v>
      </c>
      <c r="AG17">
        <v>-1</v>
      </c>
      <c r="AI17">
        <f t="shared" si="0"/>
        <v>513</v>
      </c>
      <c r="AJ17">
        <f t="shared" si="1"/>
        <v>0</v>
      </c>
    </row>
    <row r="18" spans="2:36">
      <c r="B18">
        <v>514</v>
      </c>
      <c r="C18">
        <v>0</v>
      </c>
      <c r="D18" t="s">
        <v>710</v>
      </c>
      <c r="E18" t="s">
        <v>723</v>
      </c>
      <c r="F18">
        <v>2</v>
      </c>
      <c r="G18">
        <v>30</v>
      </c>
      <c r="H18">
        <v>30</v>
      </c>
      <c r="I18">
        <v>30</v>
      </c>
      <c r="J18">
        <v>15</v>
      </c>
      <c r="K18">
        <v>15</v>
      </c>
      <c r="L18">
        <v>32</v>
      </c>
      <c r="M18">
        <v>32</v>
      </c>
      <c r="N18">
        <v>10</v>
      </c>
      <c r="O18">
        <v>10</v>
      </c>
      <c r="P18">
        <v>12</v>
      </c>
      <c r="Q18">
        <v>12</v>
      </c>
      <c r="R18">
        <v>0</v>
      </c>
      <c r="S18">
        <v>0</v>
      </c>
      <c r="T18">
        <v>10</v>
      </c>
      <c r="U18">
        <v>0</v>
      </c>
      <c r="V18">
        <v>0</v>
      </c>
      <c r="W18">
        <v>2</v>
      </c>
      <c r="X18">
        <v>0</v>
      </c>
      <c r="Y18">
        <v>0</v>
      </c>
      <c r="Z18">
        <v>0</v>
      </c>
      <c r="AA18">
        <v>0</v>
      </c>
      <c r="AB18">
        <v>0</v>
      </c>
      <c r="AC18">
        <v>501</v>
      </c>
      <c r="AD18">
        <v>514</v>
      </c>
      <c r="AE18">
        <v>-1</v>
      </c>
      <c r="AF18">
        <v>-1</v>
      </c>
      <c r="AG18">
        <v>-1</v>
      </c>
      <c r="AI18">
        <f t="shared" si="0"/>
        <v>514</v>
      </c>
      <c r="AJ18">
        <f t="shared" si="1"/>
        <v>0</v>
      </c>
    </row>
    <row r="19" spans="2:36">
      <c r="B19">
        <v>515</v>
      </c>
      <c r="C19">
        <v>0</v>
      </c>
      <c r="D19" t="s">
        <v>711</v>
      </c>
      <c r="E19" t="s">
        <v>723</v>
      </c>
      <c r="F19">
        <v>2</v>
      </c>
      <c r="G19">
        <v>35</v>
      </c>
      <c r="H19">
        <v>35</v>
      </c>
      <c r="I19">
        <v>35</v>
      </c>
      <c r="J19">
        <v>20</v>
      </c>
      <c r="K19">
        <v>20</v>
      </c>
      <c r="L19">
        <v>32</v>
      </c>
      <c r="M19">
        <v>32</v>
      </c>
      <c r="N19">
        <v>12</v>
      </c>
      <c r="O19">
        <v>12</v>
      </c>
      <c r="P19">
        <v>14</v>
      </c>
      <c r="Q19">
        <v>14</v>
      </c>
      <c r="R19">
        <v>0</v>
      </c>
      <c r="S19">
        <v>0</v>
      </c>
      <c r="T19">
        <v>10</v>
      </c>
      <c r="U19">
        <v>0</v>
      </c>
      <c r="V19">
        <v>0</v>
      </c>
      <c r="W1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502</v>
      </c>
      <c r="AD19">
        <v>514</v>
      </c>
      <c r="AE19">
        <v>-1</v>
      </c>
      <c r="AF19">
        <v>-1</v>
      </c>
      <c r="AG19">
        <v>-1</v>
      </c>
      <c r="AI19">
        <f t="shared" si="0"/>
        <v>515</v>
      </c>
      <c r="AJ19">
        <f t="shared" si="1"/>
        <v>0</v>
      </c>
    </row>
    <row r="20" spans="2:36">
      <c r="B20">
        <v>516</v>
      </c>
      <c r="C20">
        <v>0</v>
      </c>
      <c r="D20" t="s">
        <v>712</v>
      </c>
      <c r="E20" t="s">
        <v>723</v>
      </c>
      <c r="F20">
        <v>2</v>
      </c>
      <c r="G20">
        <v>40</v>
      </c>
      <c r="H20">
        <v>40</v>
      </c>
      <c r="I20">
        <v>40</v>
      </c>
      <c r="J20">
        <v>15</v>
      </c>
      <c r="K20">
        <v>15</v>
      </c>
      <c r="L20">
        <v>32</v>
      </c>
      <c r="M20">
        <v>32</v>
      </c>
      <c r="N20">
        <v>14</v>
      </c>
      <c r="O20">
        <v>14</v>
      </c>
      <c r="P20">
        <v>16</v>
      </c>
      <c r="Q20">
        <v>16</v>
      </c>
      <c r="R20">
        <v>0</v>
      </c>
      <c r="S20">
        <v>0</v>
      </c>
      <c r="T20">
        <v>10</v>
      </c>
      <c r="U20">
        <v>0</v>
      </c>
      <c r="V20">
        <v>0</v>
      </c>
      <c r="W20">
        <v>2</v>
      </c>
      <c r="X20">
        <v>0</v>
      </c>
      <c r="Y20">
        <v>0</v>
      </c>
      <c r="Z20">
        <v>0</v>
      </c>
      <c r="AA20">
        <v>0</v>
      </c>
      <c r="AB20">
        <v>0</v>
      </c>
      <c r="AC20">
        <v>502</v>
      </c>
      <c r="AD20">
        <v>515</v>
      </c>
      <c r="AE20">
        <v>-1</v>
      </c>
      <c r="AF20">
        <v>-1</v>
      </c>
      <c r="AG20">
        <v>-1</v>
      </c>
      <c r="AI20">
        <f t="shared" si="0"/>
        <v>516</v>
      </c>
      <c r="AJ20">
        <f t="shared" si="1"/>
        <v>0</v>
      </c>
    </row>
    <row r="21" spans="2:36">
      <c r="B21">
        <v>517</v>
      </c>
      <c r="C21">
        <v>0</v>
      </c>
      <c r="D21" t="s">
        <v>713</v>
      </c>
      <c r="E21" t="s">
        <v>723</v>
      </c>
      <c r="F21">
        <v>2</v>
      </c>
      <c r="G21">
        <v>45</v>
      </c>
      <c r="H21">
        <v>45</v>
      </c>
      <c r="I21">
        <v>45</v>
      </c>
      <c r="J21">
        <v>20</v>
      </c>
      <c r="K21">
        <v>20</v>
      </c>
      <c r="L21">
        <v>40</v>
      </c>
      <c r="M21">
        <v>40</v>
      </c>
      <c r="N21">
        <v>18</v>
      </c>
      <c r="O21">
        <v>18</v>
      </c>
      <c r="P21">
        <v>18</v>
      </c>
      <c r="Q21">
        <v>18</v>
      </c>
      <c r="R21">
        <v>0</v>
      </c>
      <c r="S21">
        <v>0</v>
      </c>
      <c r="T21">
        <v>10</v>
      </c>
      <c r="U21">
        <v>0</v>
      </c>
      <c r="V21">
        <v>0</v>
      </c>
      <c r="W21">
        <v>2</v>
      </c>
      <c r="X21">
        <v>0</v>
      </c>
      <c r="Y21">
        <v>0</v>
      </c>
      <c r="Z21">
        <v>0</v>
      </c>
      <c r="AA21">
        <v>0</v>
      </c>
      <c r="AB21">
        <v>0</v>
      </c>
      <c r="AC21">
        <v>502</v>
      </c>
      <c r="AD21">
        <v>515</v>
      </c>
      <c r="AE21">
        <v>-1</v>
      </c>
      <c r="AF21">
        <v>-1</v>
      </c>
      <c r="AG21">
        <v>-1</v>
      </c>
      <c r="AI21">
        <f t="shared" si="0"/>
        <v>517</v>
      </c>
      <c r="AJ21">
        <f t="shared" si="1"/>
        <v>0</v>
      </c>
    </row>
    <row r="22" spans="2:36">
      <c r="B22">
        <v>518</v>
      </c>
      <c r="C22">
        <v>0</v>
      </c>
      <c r="D22" t="s">
        <v>714</v>
      </c>
      <c r="E22" t="s">
        <v>723</v>
      </c>
      <c r="F22">
        <v>3</v>
      </c>
      <c r="G22">
        <v>48</v>
      </c>
      <c r="H22">
        <v>48</v>
      </c>
      <c r="I22">
        <v>48</v>
      </c>
      <c r="J22">
        <v>30</v>
      </c>
      <c r="K22">
        <v>30</v>
      </c>
      <c r="L22">
        <v>40</v>
      </c>
      <c r="M22">
        <v>40</v>
      </c>
      <c r="N22">
        <v>20</v>
      </c>
      <c r="O22">
        <v>20</v>
      </c>
      <c r="P22">
        <v>30</v>
      </c>
      <c r="Q22">
        <v>30</v>
      </c>
      <c r="R22">
        <v>0</v>
      </c>
      <c r="S22">
        <v>0</v>
      </c>
      <c r="T22">
        <v>10</v>
      </c>
      <c r="U22">
        <v>0</v>
      </c>
      <c r="V22">
        <v>0</v>
      </c>
      <c r="W22">
        <v>2</v>
      </c>
      <c r="X22">
        <v>0</v>
      </c>
      <c r="Y22">
        <v>0</v>
      </c>
      <c r="Z22">
        <v>0</v>
      </c>
      <c r="AA22">
        <v>0</v>
      </c>
      <c r="AB22">
        <v>0</v>
      </c>
      <c r="AC22">
        <v>504</v>
      </c>
      <c r="AD22">
        <v>525</v>
      </c>
      <c r="AE22">
        <v>-1</v>
      </c>
      <c r="AF22">
        <v>-1</v>
      </c>
      <c r="AG22">
        <v>-1</v>
      </c>
      <c r="AI22">
        <f t="shared" si="0"/>
        <v>518</v>
      </c>
      <c r="AJ22">
        <f t="shared" si="1"/>
        <v>0</v>
      </c>
    </row>
    <row r="23" spans="2:36">
      <c r="B23">
        <v>519</v>
      </c>
      <c r="C23">
        <v>0</v>
      </c>
      <c r="D23" t="s">
        <v>715</v>
      </c>
      <c r="E23" t="s">
        <v>723</v>
      </c>
      <c r="F23">
        <v>3</v>
      </c>
      <c r="G23">
        <v>52</v>
      </c>
      <c r="H23">
        <v>52</v>
      </c>
      <c r="I23">
        <v>52</v>
      </c>
      <c r="J23">
        <v>34</v>
      </c>
      <c r="K23">
        <v>34</v>
      </c>
      <c r="L23">
        <v>48</v>
      </c>
      <c r="M23">
        <v>48</v>
      </c>
      <c r="N23">
        <v>23</v>
      </c>
      <c r="O23">
        <v>23</v>
      </c>
      <c r="P23">
        <v>32</v>
      </c>
      <c r="Q23">
        <v>32</v>
      </c>
      <c r="R23">
        <v>0</v>
      </c>
      <c r="S23">
        <v>0</v>
      </c>
      <c r="T23">
        <v>10</v>
      </c>
      <c r="U23">
        <v>0</v>
      </c>
      <c r="V23">
        <v>0</v>
      </c>
      <c r="W23">
        <v>2</v>
      </c>
      <c r="X23">
        <v>0</v>
      </c>
      <c r="Y23">
        <v>0</v>
      </c>
      <c r="Z23">
        <v>0</v>
      </c>
      <c r="AA23">
        <v>0</v>
      </c>
      <c r="AB23">
        <v>0</v>
      </c>
      <c r="AC23">
        <v>506</v>
      </c>
      <c r="AD23">
        <v>525</v>
      </c>
      <c r="AE23">
        <v>-1</v>
      </c>
      <c r="AF23">
        <v>-1</v>
      </c>
      <c r="AG23">
        <v>-1</v>
      </c>
      <c r="AI23">
        <f t="shared" si="0"/>
        <v>519</v>
      </c>
      <c r="AJ23">
        <f t="shared" si="1"/>
        <v>0</v>
      </c>
    </row>
    <row r="24" spans="2:36">
      <c r="B24">
        <v>520</v>
      </c>
      <c r="C24">
        <v>0</v>
      </c>
      <c r="D24" t="s">
        <v>716</v>
      </c>
      <c r="E24" t="s">
        <v>723</v>
      </c>
      <c r="F24">
        <v>3</v>
      </c>
      <c r="G24">
        <v>55</v>
      </c>
      <c r="H24">
        <v>55</v>
      </c>
      <c r="I24">
        <v>55</v>
      </c>
      <c r="J24">
        <v>36</v>
      </c>
      <c r="K24">
        <v>36</v>
      </c>
      <c r="L24">
        <v>48</v>
      </c>
      <c r="M24">
        <v>48</v>
      </c>
      <c r="N24">
        <v>24</v>
      </c>
      <c r="O24">
        <v>24</v>
      </c>
      <c r="P24">
        <v>36</v>
      </c>
      <c r="Q24">
        <v>36</v>
      </c>
      <c r="R24">
        <v>0</v>
      </c>
      <c r="S24">
        <v>0</v>
      </c>
      <c r="T24">
        <v>10</v>
      </c>
      <c r="U24">
        <v>0</v>
      </c>
      <c r="V24">
        <v>0</v>
      </c>
      <c r="W24">
        <v>3</v>
      </c>
      <c r="X24">
        <v>0</v>
      </c>
      <c r="Y24">
        <v>0</v>
      </c>
      <c r="Z24">
        <v>0</v>
      </c>
      <c r="AA24">
        <v>0</v>
      </c>
      <c r="AB24">
        <v>0</v>
      </c>
      <c r="AC24">
        <v>506</v>
      </c>
      <c r="AD24">
        <v>513</v>
      </c>
      <c r="AE24">
        <v>525</v>
      </c>
      <c r="AF24">
        <v>-1</v>
      </c>
      <c r="AG24">
        <v>-1</v>
      </c>
      <c r="AI24">
        <f t="shared" si="0"/>
        <v>520</v>
      </c>
      <c r="AJ24">
        <f t="shared" si="1"/>
        <v>0</v>
      </c>
    </row>
    <row r="25" spans="2:36">
      <c r="B25">
        <v>521</v>
      </c>
      <c r="C25">
        <v>0</v>
      </c>
      <c r="D25" t="s">
        <v>717</v>
      </c>
      <c r="E25" t="s">
        <v>723</v>
      </c>
      <c r="F25">
        <v>4</v>
      </c>
      <c r="G25">
        <v>50</v>
      </c>
      <c r="H25">
        <v>50</v>
      </c>
      <c r="I25">
        <v>50</v>
      </c>
      <c r="J25">
        <v>35</v>
      </c>
      <c r="K25">
        <v>35</v>
      </c>
      <c r="L25">
        <v>72</v>
      </c>
      <c r="M25">
        <v>72</v>
      </c>
      <c r="N25">
        <v>20</v>
      </c>
      <c r="O25">
        <v>20</v>
      </c>
      <c r="P25">
        <v>34</v>
      </c>
      <c r="Q25">
        <v>34</v>
      </c>
      <c r="R25">
        <v>0</v>
      </c>
      <c r="S25">
        <v>0</v>
      </c>
      <c r="T25">
        <v>10</v>
      </c>
      <c r="U25">
        <v>0</v>
      </c>
      <c r="V25">
        <v>0</v>
      </c>
      <c r="W25">
        <v>3</v>
      </c>
      <c r="X25">
        <v>0</v>
      </c>
      <c r="Y25">
        <v>0</v>
      </c>
      <c r="Z25">
        <v>0</v>
      </c>
      <c r="AA25">
        <v>0</v>
      </c>
      <c r="AB25">
        <v>0</v>
      </c>
      <c r="AC25">
        <v>506</v>
      </c>
      <c r="AD25">
        <v>514</v>
      </c>
      <c r="AE25">
        <v>514</v>
      </c>
      <c r="AF25">
        <v>-1</v>
      </c>
      <c r="AG25">
        <v>-1</v>
      </c>
      <c r="AI25">
        <f t="shared" si="0"/>
        <v>521</v>
      </c>
      <c r="AJ25">
        <f t="shared" si="1"/>
        <v>0</v>
      </c>
    </row>
    <row r="26" spans="2:36">
      <c r="B26">
        <v>522</v>
      </c>
      <c r="C26">
        <v>0</v>
      </c>
      <c r="D26" t="s">
        <v>718</v>
      </c>
      <c r="E26" t="s">
        <v>723</v>
      </c>
      <c r="F26">
        <v>5</v>
      </c>
      <c r="G26">
        <v>60</v>
      </c>
      <c r="H26">
        <v>60</v>
      </c>
      <c r="I26">
        <v>60</v>
      </c>
      <c r="J26">
        <v>58</v>
      </c>
      <c r="K26">
        <v>58</v>
      </c>
      <c r="L26">
        <v>42</v>
      </c>
      <c r="M26">
        <v>42</v>
      </c>
      <c r="N26">
        <v>30</v>
      </c>
      <c r="O26">
        <v>30</v>
      </c>
      <c r="P26">
        <v>60</v>
      </c>
      <c r="Q26">
        <v>60</v>
      </c>
      <c r="R26">
        <v>0</v>
      </c>
      <c r="S26">
        <v>0</v>
      </c>
      <c r="T26">
        <v>10</v>
      </c>
      <c r="U26">
        <v>0</v>
      </c>
      <c r="V26">
        <v>0</v>
      </c>
      <c r="W26">
        <v>4</v>
      </c>
      <c r="X26">
        <v>0</v>
      </c>
      <c r="Y26">
        <v>0</v>
      </c>
      <c r="Z26">
        <v>0</v>
      </c>
      <c r="AA26">
        <v>0</v>
      </c>
      <c r="AB26">
        <v>0</v>
      </c>
      <c r="AC26">
        <v>505</v>
      </c>
      <c r="AD26">
        <v>506</v>
      </c>
      <c r="AE26">
        <v>525</v>
      </c>
      <c r="AF26">
        <v>525</v>
      </c>
      <c r="AG26">
        <v>-1</v>
      </c>
      <c r="AI26">
        <f t="shared" si="0"/>
        <v>522</v>
      </c>
      <c r="AJ26">
        <f t="shared" si="1"/>
        <v>0</v>
      </c>
    </row>
    <row r="27" spans="2:36">
      <c r="B27">
        <v>523</v>
      </c>
      <c r="C27">
        <v>0</v>
      </c>
      <c r="D27" t="s">
        <v>719</v>
      </c>
      <c r="E27" t="s">
        <v>723</v>
      </c>
      <c r="F27">
        <v>7</v>
      </c>
      <c r="G27">
        <v>70</v>
      </c>
      <c r="H27">
        <v>70</v>
      </c>
      <c r="I27">
        <v>70</v>
      </c>
      <c r="J27">
        <v>0</v>
      </c>
      <c r="K27">
        <v>0</v>
      </c>
      <c r="L27">
        <v>0</v>
      </c>
      <c r="M27">
        <v>0</v>
      </c>
      <c r="N27">
        <v>15</v>
      </c>
      <c r="O27">
        <v>15</v>
      </c>
      <c r="P27">
        <v>35</v>
      </c>
      <c r="Q27">
        <v>35</v>
      </c>
      <c r="R27">
        <v>0</v>
      </c>
      <c r="S27">
        <v>0</v>
      </c>
      <c r="T27">
        <v>5</v>
      </c>
      <c r="U27">
        <v>0</v>
      </c>
      <c r="V27">
        <v>0</v>
      </c>
      <c r="W27">
        <v>3</v>
      </c>
      <c r="X27">
        <v>0</v>
      </c>
      <c r="Y27">
        <v>0</v>
      </c>
      <c r="Z27">
        <v>0</v>
      </c>
      <c r="AA27">
        <v>0</v>
      </c>
      <c r="AB27">
        <v>0</v>
      </c>
      <c r="AC27">
        <v>520</v>
      </c>
      <c r="AD27">
        <v>523</v>
      </c>
      <c r="AE27">
        <v>516</v>
      </c>
      <c r="AF27">
        <v>-1</v>
      </c>
      <c r="AG27">
        <v>-1</v>
      </c>
      <c r="AI27">
        <f t="shared" si="0"/>
        <v>523</v>
      </c>
      <c r="AJ27">
        <f t="shared" si="1"/>
        <v>0</v>
      </c>
    </row>
    <row r="28" spans="2:36">
      <c r="B28">
        <v>524</v>
      </c>
      <c r="C28">
        <v>0</v>
      </c>
      <c r="D28" t="s">
        <v>720</v>
      </c>
      <c r="E28" t="s">
        <v>723</v>
      </c>
      <c r="F28">
        <v>9</v>
      </c>
      <c r="G28">
        <v>90</v>
      </c>
      <c r="H28">
        <v>90</v>
      </c>
      <c r="I28">
        <v>90</v>
      </c>
      <c r="J28">
        <v>85</v>
      </c>
      <c r="K28">
        <v>85</v>
      </c>
      <c r="L28">
        <v>0</v>
      </c>
      <c r="M28">
        <v>0</v>
      </c>
      <c r="N28">
        <v>70</v>
      </c>
      <c r="O28">
        <v>70</v>
      </c>
      <c r="P28">
        <v>85</v>
      </c>
      <c r="Q28">
        <v>85</v>
      </c>
      <c r="R28">
        <v>0</v>
      </c>
      <c r="S28">
        <v>0</v>
      </c>
      <c r="T28">
        <v>5</v>
      </c>
      <c r="U28">
        <v>0</v>
      </c>
      <c r="V28">
        <v>0</v>
      </c>
      <c r="W28">
        <v>4</v>
      </c>
      <c r="X28">
        <v>0</v>
      </c>
      <c r="Y28">
        <v>0</v>
      </c>
      <c r="Z28">
        <v>0</v>
      </c>
      <c r="AA28">
        <v>0</v>
      </c>
      <c r="AB28">
        <v>0</v>
      </c>
      <c r="AC28">
        <v>509</v>
      </c>
      <c r="AD28">
        <v>509</v>
      </c>
      <c r="AE28">
        <v>512</v>
      </c>
      <c r="AF28">
        <v>528</v>
      </c>
      <c r="AG28">
        <v>-1</v>
      </c>
      <c r="AI28">
        <f t="shared" si="0"/>
        <v>524</v>
      </c>
      <c r="AJ28">
        <f t="shared" si="1"/>
        <v>0</v>
      </c>
    </row>
    <row r="29" spans="2:36">
      <c r="B29">
        <v>525</v>
      </c>
      <c r="C29">
        <v>0</v>
      </c>
      <c r="D29" t="s">
        <v>721</v>
      </c>
      <c r="E29" t="s">
        <v>723</v>
      </c>
      <c r="F29">
        <v>11</v>
      </c>
      <c r="G29">
        <v>88</v>
      </c>
      <c r="H29">
        <v>88</v>
      </c>
      <c r="I29">
        <v>88</v>
      </c>
      <c r="J29">
        <v>0</v>
      </c>
      <c r="K29">
        <v>0</v>
      </c>
      <c r="L29">
        <v>0</v>
      </c>
      <c r="M29">
        <v>0</v>
      </c>
      <c r="N29">
        <v>40</v>
      </c>
      <c r="O29">
        <v>40</v>
      </c>
      <c r="P29">
        <v>55</v>
      </c>
      <c r="Q29">
        <v>55</v>
      </c>
      <c r="R29">
        <v>0</v>
      </c>
      <c r="S29">
        <v>0</v>
      </c>
      <c r="T29">
        <v>10</v>
      </c>
      <c r="U29">
        <v>0</v>
      </c>
      <c r="V29">
        <v>0</v>
      </c>
      <c r="W29">
        <v>3</v>
      </c>
      <c r="X29">
        <v>0</v>
      </c>
      <c r="Y29">
        <v>0</v>
      </c>
      <c r="Z29">
        <v>0</v>
      </c>
      <c r="AA29">
        <v>0</v>
      </c>
      <c r="AB29">
        <v>0</v>
      </c>
      <c r="AC29">
        <v>520</v>
      </c>
      <c r="AD29">
        <v>517</v>
      </c>
      <c r="AE29">
        <v>524</v>
      </c>
      <c r="AF29">
        <v>-1</v>
      </c>
      <c r="AG29">
        <v>-1</v>
      </c>
      <c r="AI29">
        <f t="shared" si="0"/>
        <v>525</v>
      </c>
      <c r="AJ29">
        <f t="shared" si="1"/>
        <v>0</v>
      </c>
    </row>
    <row r="30" spans="2:36">
      <c r="B30">
        <v>526</v>
      </c>
      <c r="C30">
        <v>0</v>
      </c>
      <c r="D30" t="s">
        <v>722</v>
      </c>
      <c r="E30" t="s">
        <v>723</v>
      </c>
      <c r="F30">
        <v>15</v>
      </c>
      <c r="G30">
        <v>80</v>
      </c>
      <c r="H30">
        <v>80</v>
      </c>
      <c r="I30">
        <v>80</v>
      </c>
      <c r="J30">
        <v>15</v>
      </c>
      <c r="K30">
        <v>15</v>
      </c>
      <c r="L30">
        <v>0</v>
      </c>
      <c r="M30">
        <v>0</v>
      </c>
      <c r="N30">
        <v>0</v>
      </c>
      <c r="O30">
        <v>0</v>
      </c>
      <c r="P30">
        <v>35</v>
      </c>
      <c r="Q30">
        <v>35</v>
      </c>
      <c r="R30">
        <v>0</v>
      </c>
      <c r="S30">
        <v>0</v>
      </c>
      <c r="T30">
        <v>5</v>
      </c>
      <c r="U30">
        <v>0</v>
      </c>
      <c r="V30">
        <v>0</v>
      </c>
      <c r="W30">
        <v>3</v>
      </c>
      <c r="X30">
        <v>0</v>
      </c>
      <c r="Y30">
        <v>0</v>
      </c>
      <c r="Z30">
        <v>0</v>
      </c>
      <c r="AA30">
        <v>0</v>
      </c>
      <c r="AB30">
        <v>0</v>
      </c>
      <c r="AC30">
        <v>501</v>
      </c>
      <c r="AD30">
        <v>503</v>
      </c>
      <c r="AE30">
        <v>503</v>
      </c>
      <c r="AF30">
        <v>-1</v>
      </c>
      <c r="AG30">
        <v>-1</v>
      </c>
      <c r="AI30">
        <f t="shared" si="0"/>
        <v>526</v>
      </c>
      <c r="AJ30">
        <f t="shared" si="1"/>
        <v>0</v>
      </c>
    </row>
    <row r="31" spans="2:36">
      <c r="B31">
        <v>527</v>
      </c>
      <c r="C31">
        <v>0</v>
      </c>
      <c r="D31" t="s">
        <v>718</v>
      </c>
      <c r="E31" t="s">
        <v>724</v>
      </c>
      <c r="F31">
        <v>5</v>
      </c>
      <c r="G31">
        <v>76</v>
      </c>
      <c r="H31">
        <v>76</v>
      </c>
      <c r="I31">
        <v>76</v>
      </c>
      <c r="J31">
        <v>68</v>
      </c>
      <c r="K31">
        <v>68</v>
      </c>
      <c r="L31">
        <v>48</v>
      </c>
      <c r="M31">
        <v>48</v>
      </c>
      <c r="N31">
        <v>40</v>
      </c>
      <c r="O31">
        <v>40</v>
      </c>
      <c r="P31">
        <v>70</v>
      </c>
      <c r="Q31">
        <v>70</v>
      </c>
      <c r="R31">
        <v>0</v>
      </c>
      <c r="S31">
        <v>0</v>
      </c>
      <c r="T31">
        <v>10</v>
      </c>
      <c r="U31">
        <v>0</v>
      </c>
      <c r="V31">
        <v>0</v>
      </c>
      <c r="W31">
        <v>4</v>
      </c>
      <c r="X31">
        <v>0</v>
      </c>
      <c r="Y31">
        <v>0</v>
      </c>
      <c r="Z31">
        <v>0</v>
      </c>
      <c r="AA31">
        <v>0</v>
      </c>
      <c r="AB31">
        <v>0</v>
      </c>
      <c r="AC31">
        <v>505</v>
      </c>
      <c r="AD31">
        <v>506</v>
      </c>
      <c r="AE31">
        <v>515</v>
      </c>
      <c r="AF31">
        <v>525</v>
      </c>
      <c r="AG31">
        <v>-1</v>
      </c>
      <c r="AI31">
        <f t="shared" si="0"/>
        <v>527</v>
      </c>
      <c r="AJ31">
        <f t="shared" si="1"/>
        <v>0</v>
      </c>
    </row>
    <row r="32" spans="2:36">
      <c r="B32">
        <v>528</v>
      </c>
      <c r="C32">
        <v>0</v>
      </c>
      <c r="D32" t="s">
        <v>721</v>
      </c>
      <c r="E32" t="s">
        <v>724</v>
      </c>
      <c r="F32">
        <v>11</v>
      </c>
      <c r="G32">
        <v>96</v>
      </c>
      <c r="H32">
        <v>96</v>
      </c>
      <c r="I32">
        <v>96</v>
      </c>
      <c r="J32">
        <v>25</v>
      </c>
      <c r="K32">
        <v>25</v>
      </c>
      <c r="L32">
        <v>0</v>
      </c>
      <c r="M32">
        <v>0</v>
      </c>
      <c r="N32">
        <v>50</v>
      </c>
      <c r="O32">
        <v>50</v>
      </c>
      <c r="P32">
        <v>80</v>
      </c>
      <c r="Q32">
        <v>80</v>
      </c>
      <c r="R32">
        <v>0</v>
      </c>
      <c r="S32">
        <v>0</v>
      </c>
      <c r="T32">
        <v>10</v>
      </c>
      <c r="U32">
        <v>0</v>
      </c>
      <c r="V32">
        <v>0</v>
      </c>
      <c r="W32">
        <v>3</v>
      </c>
      <c r="X32">
        <v>0</v>
      </c>
      <c r="Y32">
        <v>0</v>
      </c>
      <c r="Z32">
        <v>0</v>
      </c>
      <c r="AA32">
        <v>0</v>
      </c>
      <c r="AB32">
        <v>0</v>
      </c>
      <c r="AC32">
        <v>520</v>
      </c>
      <c r="AD32">
        <v>517</v>
      </c>
      <c r="AE32">
        <v>524</v>
      </c>
      <c r="AF32">
        <v>-1</v>
      </c>
      <c r="AG32">
        <v>-1</v>
      </c>
      <c r="AI32">
        <f t="shared" si="0"/>
        <v>528</v>
      </c>
      <c r="AJ32">
        <f t="shared" si="1"/>
        <v>0</v>
      </c>
    </row>
    <row r="33" spans="2:36">
      <c r="B33">
        <v>529</v>
      </c>
      <c r="C33">
        <v>0</v>
      </c>
      <c r="D33" t="s">
        <v>720</v>
      </c>
      <c r="E33" t="s">
        <v>724</v>
      </c>
      <c r="F33">
        <v>9</v>
      </c>
      <c r="G33">
        <v>98</v>
      </c>
      <c r="H33">
        <v>98</v>
      </c>
      <c r="I33">
        <v>98</v>
      </c>
      <c r="J33">
        <v>90</v>
      </c>
      <c r="K33">
        <v>90</v>
      </c>
      <c r="L33">
        <v>0</v>
      </c>
      <c r="M33">
        <v>0</v>
      </c>
      <c r="N33">
        <v>80</v>
      </c>
      <c r="O33">
        <v>80</v>
      </c>
      <c r="P33">
        <v>99</v>
      </c>
      <c r="Q33">
        <v>99</v>
      </c>
      <c r="R33">
        <v>0</v>
      </c>
      <c r="S33">
        <v>0</v>
      </c>
      <c r="T33">
        <v>5</v>
      </c>
      <c r="U33">
        <v>0</v>
      </c>
      <c r="V33">
        <v>0</v>
      </c>
      <c r="W33">
        <v>4</v>
      </c>
      <c r="X33">
        <v>0</v>
      </c>
      <c r="Y33">
        <v>0</v>
      </c>
      <c r="Z33">
        <v>0</v>
      </c>
      <c r="AA33">
        <v>0</v>
      </c>
      <c r="AB33">
        <v>0</v>
      </c>
      <c r="AC33">
        <v>509</v>
      </c>
      <c r="AD33">
        <v>509</v>
      </c>
      <c r="AE33">
        <v>525</v>
      </c>
      <c r="AF33">
        <v>528</v>
      </c>
      <c r="AG33">
        <v>-1</v>
      </c>
      <c r="AI33">
        <f t="shared" si="0"/>
        <v>529</v>
      </c>
      <c r="AJ33">
        <f t="shared" si="1"/>
        <v>0</v>
      </c>
    </row>
    <row r="34" spans="2:36">
      <c r="B34">
        <v>530</v>
      </c>
      <c r="C34">
        <v>0</v>
      </c>
      <c r="D34" t="s">
        <v>725</v>
      </c>
      <c r="F34">
        <v>13</v>
      </c>
      <c r="G34">
        <v>19</v>
      </c>
      <c r="H34">
        <v>19</v>
      </c>
      <c r="I34">
        <v>19</v>
      </c>
      <c r="J34">
        <v>0</v>
      </c>
      <c r="K34">
        <v>0</v>
      </c>
      <c r="L34">
        <v>42</v>
      </c>
      <c r="M34">
        <v>42</v>
      </c>
      <c r="N34">
        <v>0</v>
      </c>
      <c r="O34">
        <v>0</v>
      </c>
      <c r="P34">
        <v>7</v>
      </c>
      <c r="Q34">
        <v>7</v>
      </c>
      <c r="R34">
        <v>0</v>
      </c>
      <c r="S34">
        <v>0</v>
      </c>
      <c r="T34">
        <v>5</v>
      </c>
      <c r="U34">
        <v>0</v>
      </c>
      <c r="V34">
        <v>0</v>
      </c>
      <c r="W34">
        <v>2</v>
      </c>
      <c r="X34">
        <v>0</v>
      </c>
      <c r="Y34">
        <v>0</v>
      </c>
      <c r="Z34">
        <v>0</v>
      </c>
      <c r="AA34">
        <v>0</v>
      </c>
      <c r="AB34">
        <v>0</v>
      </c>
      <c r="AC34">
        <v>513</v>
      </c>
      <c r="AD34">
        <v>513</v>
      </c>
      <c r="AE34">
        <v>-1</v>
      </c>
      <c r="AF34">
        <v>-1</v>
      </c>
      <c r="AG34">
        <v>-1</v>
      </c>
      <c r="AI34">
        <f t="shared" si="0"/>
        <v>530</v>
      </c>
      <c r="AJ34">
        <f t="shared" si="1"/>
        <v>0</v>
      </c>
    </row>
    <row r="35" spans="2:36">
      <c r="B35">
        <v>531</v>
      </c>
      <c r="C35">
        <v>0</v>
      </c>
      <c r="D35" t="s">
        <v>726</v>
      </c>
      <c r="F35">
        <v>13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5</v>
      </c>
      <c r="U35">
        <v>0</v>
      </c>
      <c r="V35">
        <v>0</v>
      </c>
      <c r="W35">
        <v>2</v>
      </c>
      <c r="X35">
        <v>0</v>
      </c>
      <c r="Y35">
        <v>0</v>
      </c>
      <c r="Z35">
        <v>0</v>
      </c>
      <c r="AA35">
        <v>0</v>
      </c>
      <c r="AB35">
        <v>0</v>
      </c>
      <c r="AC35">
        <v>-1</v>
      </c>
      <c r="AD35">
        <v>-1</v>
      </c>
      <c r="AE35">
        <v>-1</v>
      </c>
      <c r="AF35">
        <v>-1</v>
      </c>
      <c r="AG35">
        <v>-1</v>
      </c>
      <c r="AI35">
        <f t="shared" si="0"/>
        <v>531</v>
      </c>
      <c r="AJ35">
        <f t="shared" si="1"/>
        <v>0</v>
      </c>
    </row>
    <row r="36" spans="2:36">
      <c r="B36">
        <v>532</v>
      </c>
      <c r="C36">
        <v>0</v>
      </c>
      <c r="D36" t="s">
        <v>725</v>
      </c>
      <c r="E36" t="s">
        <v>723</v>
      </c>
      <c r="F36">
        <v>13</v>
      </c>
      <c r="G36">
        <v>27</v>
      </c>
      <c r="H36">
        <v>27</v>
      </c>
      <c r="I36">
        <v>27</v>
      </c>
      <c r="J36">
        <v>0</v>
      </c>
      <c r="K36">
        <v>0</v>
      </c>
      <c r="L36">
        <v>64</v>
      </c>
      <c r="M36">
        <v>64</v>
      </c>
      <c r="N36">
        <v>0</v>
      </c>
      <c r="O36">
        <v>0</v>
      </c>
      <c r="P36">
        <v>21</v>
      </c>
      <c r="Q36">
        <v>21</v>
      </c>
      <c r="R36">
        <v>0</v>
      </c>
      <c r="S36">
        <v>0</v>
      </c>
      <c r="T36">
        <v>5</v>
      </c>
      <c r="U36">
        <v>0</v>
      </c>
      <c r="V36">
        <v>0</v>
      </c>
      <c r="W36">
        <v>3</v>
      </c>
      <c r="X36">
        <v>0</v>
      </c>
      <c r="Y36">
        <v>0</v>
      </c>
      <c r="Z36">
        <v>0</v>
      </c>
      <c r="AA36">
        <v>0</v>
      </c>
      <c r="AB36">
        <v>0</v>
      </c>
      <c r="AC36">
        <v>515</v>
      </c>
      <c r="AD36">
        <v>513</v>
      </c>
      <c r="AE36">
        <v>513</v>
      </c>
      <c r="AF36">
        <v>-1</v>
      </c>
      <c r="AG36">
        <v>-1</v>
      </c>
      <c r="AI36">
        <f t="shared" si="0"/>
        <v>532</v>
      </c>
      <c r="AJ36">
        <f t="shared" si="1"/>
        <v>0</v>
      </c>
    </row>
    <row r="37" spans="2:36">
      <c r="B37">
        <v>533</v>
      </c>
      <c r="C37">
        <v>0</v>
      </c>
      <c r="D37" t="s">
        <v>726</v>
      </c>
      <c r="E37" t="s">
        <v>723</v>
      </c>
      <c r="F37">
        <v>13</v>
      </c>
      <c r="G37">
        <v>34</v>
      </c>
      <c r="H37">
        <v>34</v>
      </c>
      <c r="I37">
        <v>34</v>
      </c>
      <c r="J37">
        <v>0</v>
      </c>
      <c r="K37">
        <v>0</v>
      </c>
      <c r="L37">
        <v>74</v>
      </c>
      <c r="M37">
        <v>74</v>
      </c>
      <c r="N37">
        <v>0</v>
      </c>
      <c r="O37">
        <v>0</v>
      </c>
      <c r="P37">
        <v>27</v>
      </c>
      <c r="Q37">
        <v>27</v>
      </c>
      <c r="R37">
        <v>0</v>
      </c>
      <c r="S37">
        <v>0</v>
      </c>
      <c r="T37">
        <v>5</v>
      </c>
      <c r="U37">
        <v>0</v>
      </c>
      <c r="V37">
        <v>0</v>
      </c>
      <c r="W37">
        <v>3</v>
      </c>
      <c r="X37">
        <v>0</v>
      </c>
      <c r="Y37">
        <v>0</v>
      </c>
      <c r="Z37">
        <v>0</v>
      </c>
      <c r="AA37">
        <v>0</v>
      </c>
      <c r="AB37">
        <v>0</v>
      </c>
      <c r="AC37">
        <v>515</v>
      </c>
      <c r="AD37">
        <v>514</v>
      </c>
      <c r="AE37">
        <v>514</v>
      </c>
      <c r="AF37">
        <v>-1</v>
      </c>
      <c r="AG37">
        <v>-1</v>
      </c>
      <c r="AI37">
        <f t="shared" si="0"/>
        <v>533</v>
      </c>
      <c r="AJ37">
        <f t="shared" si="1"/>
        <v>0</v>
      </c>
    </row>
    <row r="38" spans="2:36">
      <c r="B38">
        <v>534</v>
      </c>
      <c r="C38">
        <v>0</v>
      </c>
      <c r="D38" t="s">
        <v>725</v>
      </c>
      <c r="E38" t="s">
        <v>724</v>
      </c>
      <c r="F38">
        <v>13</v>
      </c>
      <c r="G38">
        <v>37</v>
      </c>
      <c r="H38">
        <v>37</v>
      </c>
      <c r="I38">
        <v>37</v>
      </c>
      <c r="J38">
        <v>0</v>
      </c>
      <c r="K38">
        <v>0</v>
      </c>
      <c r="L38">
        <v>86</v>
      </c>
      <c r="M38">
        <v>86</v>
      </c>
      <c r="N38">
        <v>0</v>
      </c>
      <c r="O38">
        <v>0</v>
      </c>
      <c r="P38">
        <v>30</v>
      </c>
      <c r="Q38">
        <v>30</v>
      </c>
      <c r="R38">
        <v>0</v>
      </c>
      <c r="S38">
        <v>0</v>
      </c>
      <c r="T38">
        <v>5</v>
      </c>
      <c r="U38">
        <v>0</v>
      </c>
      <c r="V38">
        <v>0</v>
      </c>
      <c r="W38">
        <v>3</v>
      </c>
      <c r="X38">
        <v>0</v>
      </c>
      <c r="Y38">
        <v>0</v>
      </c>
      <c r="Z38">
        <v>0</v>
      </c>
      <c r="AA38">
        <v>0</v>
      </c>
      <c r="AB38">
        <v>0</v>
      </c>
      <c r="AC38">
        <v>515</v>
      </c>
      <c r="AD38">
        <v>515</v>
      </c>
      <c r="AE38">
        <v>513</v>
      </c>
      <c r="AF38">
        <v>-1</v>
      </c>
      <c r="AG38">
        <v>-1</v>
      </c>
      <c r="AI38">
        <f t="shared" si="0"/>
        <v>534</v>
      </c>
      <c r="AJ38">
        <f t="shared" si="1"/>
        <v>0</v>
      </c>
    </row>
    <row r="39" spans="2:36">
      <c r="B39">
        <v>535</v>
      </c>
      <c r="C39">
        <v>0</v>
      </c>
      <c r="D39" t="s">
        <v>726</v>
      </c>
      <c r="E39" t="s">
        <v>724</v>
      </c>
      <c r="F39">
        <v>13</v>
      </c>
      <c r="G39">
        <v>44</v>
      </c>
      <c r="H39">
        <v>44</v>
      </c>
      <c r="I39">
        <v>44</v>
      </c>
      <c r="J39">
        <v>0</v>
      </c>
      <c r="K39">
        <v>0</v>
      </c>
      <c r="L39">
        <v>96</v>
      </c>
      <c r="M39">
        <v>96</v>
      </c>
      <c r="N39">
        <v>0</v>
      </c>
      <c r="O39">
        <v>0</v>
      </c>
      <c r="P39">
        <v>36</v>
      </c>
      <c r="Q39">
        <v>36</v>
      </c>
      <c r="R39">
        <v>0</v>
      </c>
      <c r="S39">
        <v>0</v>
      </c>
      <c r="T39">
        <v>5</v>
      </c>
      <c r="U39">
        <v>0</v>
      </c>
      <c r="V39">
        <v>0</v>
      </c>
      <c r="W39">
        <v>3</v>
      </c>
      <c r="X39">
        <v>0</v>
      </c>
      <c r="Y39">
        <v>0</v>
      </c>
      <c r="Z39">
        <v>0</v>
      </c>
      <c r="AA39">
        <v>0</v>
      </c>
      <c r="AB39">
        <v>0</v>
      </c>
      <c r="AC39">
        <v>515</v>
      </c>
      <c r="AD39">
        <v>515</v>
      </c>
      <c r="AE39">
        <v>514</v>
      </c>
      <c r="AF39">
        <v>-1</v>
      </c>
      <c r="AG39">
        <v>-1</v>
      </c>
      <c r="AI39">
        <f t="shared" si="0"/>
        <v>535</v>
      </c>
      <c r="AJ39">
        <f t="shared" si="1"/>
        <v>0</v>
      </c>
    </row>
    <row r="40" spans="2:36">
      <c r="B40">
        <v>536</v>
      </c>
      <c r="C40">
        <v>0</v>
      </c>
      <c r="D40" t="s">
        <v>727</v>
      </c>
      <c r="F40">
        <v>10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10</v>
      </c>
      <c r="U40">
        <v>0</v>
      </c>
      <c r="V40">
        <v>0</v>
      </c>
      <c r="W40">
        <v>3</v>
      </c>
      <c r="X40">
        <v>0</v>
      </c>
      <c r="Y40">
        <v>0</v>
      </c>
      <c r="Z40">
        <v>0</v>
      </c>
      <c r="AA40">
        <v>0</v>
      </c>
      <c r="AB40">
        <v>0</v>
      </c>
      <c r="AC40">
        <v>-1</v>
      </c>
      <c r="AD40">
        <v>-1</v>
      </c>
      <c r="AE40">
        <v>-1</v>
      </c>
      <c r="AF40">
        <v>-1</v>
      </c>
      <c r="AG40">
        <v>-1</v>
      </c>
      <c r="AI40">
        <f t="shared" si="0"/>
        <v>536</v>
      </c>
      <c r="AJ40">
        <f t="shared" si="1"/>
        <v>0</v>
      </c>
    </row>
    <row r="41" spans="2:36">
      <c r="B41">
        <v>537</v>
      </c>
      <c r="C41">
        <v>0</v>
      </c>
      <c r="D41" t="s">
        <v>727</v>
      </c>
      <c r="F41">
        <v>10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10</v>
      </c>
      <c r="U41">
        <v>0</v>
      </c>
      <c r="V41">
        <v>0</v>
      </c>
      <c r="W41">
        <v>3</v>
      </c>
      <c r="X41">
        <v>0</v>
      </c>
      <c r="Y41">
        <v>0</v>
      </c>
      <c r="Z41">
        <v>0</v>
      </c>
      <c r="AA41">
        <v>0</v>
      </c>
      <c r="AB41">
        <v>0</v>
      </c>
      <c r="AC41">
        <v>-1</v>
      </c>
      <c r="AD41">
        <v>-1</v>
      </c>
      <c r="AE41">
        <v>-1</v>
      </c>
      <c r="AF41">
        <v>-1</v>
      </c>
      <c r="AG41">
        <v>-1</v>
      </c>
      <c r="AI41">
        <f t="shared" si="0"/>
        <v>537</v>
      </c>
      <c r="AJ41">
        <f t="shared" si="1"/>
        <v>0</v>
      </c>
    </row>
    <row r="42" spans="2:36">
      <c r="B42">
        <v>538</v>
      </c>
      <c r="C42">
        <v>0</v>
      </c>
      <c r="D42" t="s">
        <v>727</v>
      </c>
      <c r="F42">
        <v>10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10</v>
      </c>
      <c r="U42">
        <v>0</v>
      </c>
      <c r="V42">
        <v>0</v>
      </c>
      <c r="W42">
        <v>3</v>
      </c>
      <c r="X42">
        <v>0</v>
      </c>
      <c r="Y42">
        <v>0</v>
      </c>
      <c r="Z42">
        <v>0</v>
      </c>
      <c r="AA42">
        <v>0</v>
      </c>
      <c r="AB42">
        <v>0</v>
      </c>
      <c r="AC42">
        <v>-1</v>
      </c>
      <c r="AD42">
        <v>-1</v>
      </c>
      <c r="AE42">
        <v>-1</v>
      </c>
      <c r="AF42">
        <v>-1</v>
      </c>
      <c r="AG42">
        <v>-1</v>
      </c>
      <c r="AI42">
        <f t="shared" si="0"/>
        <v>538</v>
      </c>
      <c r="AJ42">
        <f t="shared" si="1"/>
        <v>0</v>
      </c>
    </row>
    <row r="43" spans="2:36">
      <c r="B43">
        <v>539</v>
      </c>
      <c r="C43">
        <v>0</v>
      </c>
      <c r="D43" t="s">
        <v>728</v>
      </c>
      <c r="F43">
        <v>10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5</v>
      </c>
      <c r="U43">
        <v>0</v>
      </c>
      <c r="V43">
        <v>0</v>
      </c>
      <c r="W43">
        <v>3</v>
      </c>
      <c r="X43">
        <v>0</v>
      </c>
      <c r="Y43">
        <v>0</v>
      </c>
      <c r="Z43">
        <v>0</v>
      </c>
      <c r="AA43">
        <v>0</v>
      </c>
      <c r="AB43">
        <v>0</v>
      </c>
      <c r="AC43">
        <v>-1</v>
      </c>
      <c r="AD43">
        <v>-1</v>
      </c>
      <c r="AE43">
        <v>-1</v>
      </c>
      <c r="AF43">
        <v>-1</v>
      </c>
      <c r="AG43">
        <v>-1</v>
      </c>
      <c r="AI43">
        <f t="shared" si="0"/>
        <v>539</v>
      </c>
      <c r="AJ43">
        <f t="shared" si="1"/>
        <v>0</v>
      </c>
    </row>
    <row r="44" spans="2:36">
      <c r="B44">
        <v>540</v>
      </c>
      <c r="C44">
        <v>0</v>
      </c>
      <c r="D44" t="s">
        <v>729</v>
      </c>
      <c r="F44">
        <v>10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5</v>
      </c>
      <c r="U44">
        <v>0</v>
      </c>
      <c r="V44">
        <v>0</v>
      </c>
      <c r="W44">
        <v>3</v>
      </c>
      <c r="X44">
        <v>0</v>
      </c>
      <c r="Y44">
        <v>0</v>
      </c>
      <c r="Z44">
        <v>0</v>
      </c>
      <c r="AA44">
        <v>0</v>
      </c>
      <c r="AB44">
        <v>0</v>
      </c>
      <c r="AC44">
        <v>-1</v>
      </c>
      <c r="AD44">
        <v>-1</v>
      </c>
      <c r="AE44">
        <v>-1</v>
      </c>
      <c r="AF44">
        <v>-1</v>
      </c>
      <c r="AG44">
        <v>-1</v>
      </c>
      <c r="AI44">
        <f t="shared" si="0"/>
        <v>540</v>
      </c>
      <c r="AJ44">
        <f t="shared" si="1"/>
        <v>0</v>
      </c>
    </row>
    <row r="45" spans="2:36">
      <c r="B45">
        <v>541</v>
      </c>
      <c r="C45">
        <v>0</v>
      </c>
      <c r="D45" t="s">
        <v>730</v>
      </c>
      <c r="F45">
        <v>8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10</v>
      </c>
      <c r="U45">
        <v>0</v>
      </c>
      <c r="V45">
        <v>0</v>
      </c>
      <c r="W45">
        <v>4</v>
      </c>
      <c r="X45">
        <v>0</v>
      </c>
      <c r="Y45">
        <v>0</v>
      </c>
      <c r="Z45">
        <v>0</v>
      </c>
      <c r="AA45">
        <v>0</v>
      </c>
      <c r="AB45">
        <v>0</v>
      </c>
      <c r="AC45">
        <v>508</v>
      </c>
      <c r="AD45">
        <v>508</v>
      </c>
      <c r="AE45">
        <v>512</v>
      </c>
      <c r="AF45">
        <v>525</v>
      </c>
      <c r="AG45">
        <v>-1</v>
      </c>
      <c r="AI45">
        <f t="shared" si="0"/>
        <v>541</v>
      </c>
      <c r="AJ45">
        <f t="shared" si="1"/>
        <v>0</v>
      </c>
    </row>
    <row r="46" spans="2:36">
      <c r="B46">
        <v>542</v>
      </c>
      <c r="C46">
        <v>0</v>
      </c>
      <c r="D46" t="s">
        <v>730</v>
      </c>
      <c r="E46" t="s">
        <v>723</v>
      </c>
      <c r="F46">
        <v>8</v>
      </c>
      <c r="G46">
        <v>88</v>
      </c>
      <c r="H46">
        <v>88</v>
      </c>
      <c r="I46">
        <v>88</v>
      </c>
      <c r="J46">
        <v>75</v>
      </c>
      <c r="K46">
        <v>75</v>
      </c>
      <c r="L46">
        <v>0</v>
      </c>
      <c r="M46">
        <v>0</v>
      </c>
      <c r="N46">
        <v>65</v>
      </c>
      <c r="O46">
        <v>65</v>
      </c>
      <c r="P46">
        <v>88</v>
      </c>
      <c r="Q46">
        <v>88</v>
      </c>
      <c r="R46">
        <v>0</v>
      </c>
      <c r="S46">
        <v>0</v>
      </c>
      <c r="T46">
        <v>10</v>
      </c>
      <c r="U46">
        <v>0</v>
      </c>
      <c r="V46">
        <v>0</v>
      </c>
      <c r="W46">
        <v>4</v>
      </c>
      <c r="X46">
        <v>0</v>
      </c>
      <c r="Y46">
        <v>0</v>
      </c>
      <c r="Z46">
        <v>0</v>
      </c>
      <c r="AA46">
        <v>0</v>
      </c>
      <c r="AB46">
        <v>0</v>
      </c>
      <c r="AC46">
        <v>509</v>
      </c>
      <c r="AD46">
        <v>508</v>
      </c>
      <c r="AE46">
        <v>512</v>
      </c>
      <c r="AF46">
        <v>528</v>
      </c>
      <c r="AG46">
        <v>-1</v>
      </c>
      <c r="AI46">
        <f t="shared" si="0"/>
        <v>542</v>
      </c>
      <c r="AJ46">
        <f t="shared" si="1"/>
        <v>0</v>
      </c>
    </row>
    <row r="47" spans="2:36">
      <c r="B47">
        <v>543</v>
      </c>
      <c r="C47">
        <v>0</v>
      </c>
      <c r="D47" t="s">
        <v>730</v>
      </c>
      <c r="E47" t="s">
        <v>724</v>
      </c>
      <c r="F47">
        <v>8</v>
      </c>
      <c r="G47">
        <v>90</v>
      </c>
      <c r="H47">
        <v>90</v>
      </c>
      <c r="I47">
        <v>90</v>
      </c>
      <c r="J47">
        <v>85</v>
      </c>
      <c r="K47">
        <v>85</v>
      </c>
      <c r="L47">
        <v>0</v>
      </c>
      <c r="M47">
        <v>0</v>
      </c>
      <c r="N47">
        <v>70</v>
      </c>
      <c r="O47">
        <v>70</v>
      </c>
      <c r="P47">
        <v>96</v>
      </c>
      <c r="Q47">
        <v>96</v>
      </c>
      <c r="R47">
        <v>0</v>
      </c>
      <c r="S47">
        <v>0</v>
      </c>
      <c r="T47">
        <v>10</v>
      </c>
      <c r="U47">
        <v>0</v>
      </c>
      <c r="V47">
        <v>0</v>
      </c>
      <c r="W47">
        <v>4</v>
      </c>
      <c r="X47">
        <v>0</v>
      </c>
      <c r="Y47">
        <v>0</v>
      </c>
      <c r="Z47">
        <v>0</v>
      </c>
      <c r="AA47">
        <v>0</v>
      </c>
      <c r="AB47">
        <v>0</v>
      </c>
      <c r="AC47">
        <v>509</v>
      </c>
      <c r="AD47">
        <v>509</v>
      </c>
      <c r="AE47">
        <v>525</v>
      </c>
      <c r="AF47">
        <v>529</v>
      </c>
      <c r="AG47">
        <v>-1</v>
      </c>
      <c r="AI47">
        <f t="shared" si="0"/>
        <v>543</v>
      </c>
      <c r="AJ47">
        <f t="shared" si="1"/>
        <v>0</v>
      </c>
    </row>
    <row r="48" spans="2:36">
      <c r="B48">
        <v>544</v>
      </c>
      <c r="C48">
        <v>0</v>
      </c>
      <c r="D48" t="s">
        <v>731</v>
      </c>
      <c r="F48">
        <v>10</v>
      </c>
      <c r="G48">
        <v>150</v>
      </c>
      <c r="H48">
        <v>150</v>
      </c>
      <c r="I48">
        <v>150</v>
      </c>
      <c r="J48">
        <v>70</v>
      </c>
      <c r="K48">
        <v>70</v>
      </c>
      <c r="L48">
        <v>80</v>
      </c>
      <c r="M48">
        <v>80</v>
      </c>
      <c r="N48">
        <v>60</v>
      </c>
      <c r="O48">
        <v>60</v>
      </c>
      <c r="P48">
        <v>80</v>
      </c>
      <c r="Q48">
        <v>80</v>
      </c>
      <c r="R48">
        <v>0</v>
      </c>
      <c r="S48">
        <v>0</v>
      </c>
      <c r="T48">
        <v>10</v>
      </c>
      <c r="U48">
        <v>0</v>
      </c>
      <c r="V48">
        <v>0</v>
      </c>
      <c r="W48">
        <v>3</v>
      </c>
      <c r="X48">
        <v>0</v>
      </c>
      <c r="Y48">
        <v>0</v>
      </c>
      <c r="Z48">
        <v>0</v>
      </c>
      <c r="AA48">
        <v>0</v>
      </c>
      <c r="AB48">
        <v>0</v>
      </c>
      <c r="AC48">
        <v>520</v>
      </c>
      <c r="AD48">
        <v>524</v>
      </c>
      <c r="AE48">
        <v>508</v>
      </c>
      <c r="AF48">
        <v>-1</v>
      </c>
      <c r="AG48">
        <v>-1</v>
      </c>
      <c r="AI48">
        <f t="shared" si="0"/>
        <v>544</v>
      </c>
      <c r="AJ48">
        <f t="shared" si="1"/>
        <v>0</v>
      </c>
    </row>
    <row r="49" spans="2:36">
      <c r="B49">
        <v>545</v>
      </c>
      <c r="C49">
        <v>0</v>
      </c>
      <c r="D49" t="s">
        <v>732</v>
      </c>
      <c r="F49">
        <v>10</v>
      </c>
      <c r="G49">
        <v>270</v>
      </c>
      <c r="H49">
        <v>270</v>
      </c>
      <c r="I49">
        <v>270</v>
      </c>
      <c r="J49">
        <v>90</v>
      </c>
      <c r="K49">
        <v>90</v>
      </c>
      <c r="L49">
        <v>90</v>
      </c>
      <c r="M49">
        <v>90</v>
      </c>
      <c r="N49">
        <v>70</v>
      </c>
      <c r="O49">
        <v>70</v>
      </c>
      <c r="P49">
        <v>90</v>
      </c>
      <c r="Q49">
        <v>90</v>
      </c>
      <c r="R49">
        <v>0</v>
      </c>
      <c r="S49">
        <v>0</v>
      </c>
      <c r="T49">
        <v>10</v>
      </c>
      <c r="U49">
        <v>0</v>
      </c>
      <c r="V49">
        <v>0</v>
      </c>
      <c r="W49">
        <v>3</v>
      </c>
      <c r="X49">
        <v>0</v>
      </c>
      <c r="Y49">
        <v>0</v>
      </c>
      <c r="Z49">
        <v>0</v>
      </c>
      <c r="AA49">
        <v>0</v>
      </c>
      <c r="AB49">
        <v>0</v>
      </c>
      <c r="AC49">
        <v>520</v>
      </c>
      <c r="AD49">
        <v>517</v>
      </c>
      <c r="AE49">
        <v>508</v>
      </c>
      <c r="AF49">
        <v>-1</v>
      </c>
      <c r="AG49">
        <v>-1</v>
      </c>
      <c r="AI49">
        <f t="shared" si="0"/>
        <v>545</v>
      </c>
      <c r="AJ49">
        <f t="shared" si="1"/>
        <v>0</v>
      </c>
    </row>
    <row r="50" spans="2:36">
      <c r="B50">
        <v>546</v>
      </c>
      <c r="C50">
        <v>0</v>
      </c>
      <c r="D50" t="s">
        <v>733</v>
      </c>
      <c r="F50">
        <v>10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5</v>
      </c>
      <c r="U50">
        <v>0</v>
      </c>
      <c r="V50">
        <v>0</v>
      </c>
      <c r="W50">
        <v>3</v>
      </c>
      <c r="X50">
        <v>0</v>
      </c>
      <c r="Y50">
        <v>0</v>
      </c>
      <c r="Z50">
        <v>0</v>
      </c>
      <c r="AA50">
        <v>0</v>
      </c>
      <c r="AB50">
        <v>0</v>
      </c>
      <c r="AC50">
        <v>-1</v>
      </c>
      <c r="AD50">
        <v>-1</v>
      </c>
      <c r="AE50">
        <v>-1</v>
      </c>
      <c r="AF50">
        <v>-1</v>
      </c>
      <c r="AG50">
        <v>-1</v>
      </c>
      <c r="AI50">
        <f t="shared" si="0"/>
        <v>546</v>
      </c>
      <c r="AJ50">
        <f t="shared" si="1"/>
        <v>0</v>
      </c>
    </row>
    <row r="51" spans="2:36">
      <c r="B51">
        <v>547</v>
      </c>
      <c r="C51">
        <v>0</v>
      </c>
      <c r="D51" t="s">
        <v>734</v>
      </c>
      <c r="F51">
        <v>10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5</v>
      </c>
      <c r="U51">
        <v>0</v>
      </c>
      <c r="V51">
        <v>0</v>
      </c>
      <c r="W51">
        <v>3</v>
      </c>
      <c r="X51">
        <v>0</v>
      </c>
      <c r="Y51">
        <v>0</v>
      </c>
      <c r="Z51">
        <v>0</v>
      </c>
      <c r="AA51">
        <v>0</v>
      </c>
      <c r="AB51">
        <v>0</v>
      </c>
      <c r="AC51">
        <v>-1</v>
      </c>
      <c r="AD51">
        <v>-1</v>
      </c>
      <c r="AE51">
        <v>-1</v>
      </c>
      <c r="AF51">
        <v>-1</v>
      </c>
      <c r="AG51">
        <v>-1</v>
      </c>
      <c r="AI51">
        <f t="shared" si="0"/>
        <v>547</v>
      </c>
      <c r="AJ51">
        <f t="shared" si="1"/>
        <v>0</v>
      </c>
    </row>
    <row r="52" spans="2:36">
      <c r="B52">
        <v>548</v>
      </c>
      <c r="C52">
        <v>0</v>
      </c>
      <c r="D52" t="s">
        <v>735</v>
      </c>
      <c r="F52">
        <v>10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5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0</v>
      </c>
      <c r="AB52">
        <v>0</v>
      </c>
      <c r="AC52">
        <v>-1</v>
      </c>
      <c r="AD52">
        <v>-1</v>
      </c>
      <c r="AE52">
        <v>-1</v>
      </c>
      <c r="AF52">
        <v>-1</v>
      </c>
      <c r="AG52">
        <v>-1</v>
      </c>
      <c r="AI52">
        <f t="shared" si="0"/>
        <v>548</v>
      </c>
      <c r="AJ52">
        <f t="shared" si="1"/>
        <v>0</v>
      </c>
    </row>
    <row r="53" spans="2:36">
      <c r="B53">
        <v>549</v>
      </c>
      <c r="C53">
        <v>0</v>
      </c>
      <c r="D53" t="s">
        <v>736</v>
      </c>
      <c r="F53">
        <v>10</v>
      </c>
      <c r="G53">
        <v>66</v>
      </c>
      <c r="H53">
        <v>66</v>
      </c>
      <c r="I53">
        <v>66</v>
      </c>
      <c r="J53">
        <v>55</v>
      </c>
      <c r="K53">
        <v>55</v>
      </c>
      <c r="L53">
        <v>45</v>
      </c>
      <c r="M53">
        <v>45</v>
      </c>
      <c r="N53">
        <v>20</v>
      </c>
      <c r="O53">
        <v>20</v>
      </c>
      <c r="P53">
        <v>50</v>
      </c>
      <c r="Q53">
        <v>50</v>
      </c>
      <c r="R53">
        <v>0</v>
      </c>
      <c r="S53">
        <v>0</v>
      </c>
      <c r="T53">
        <v>10</v>
      </c>
      <c r="U53">
        <v>0</v>
      </c>
      <c r="V53">
        <v>0</v>
      </c>
      <c r="W53">
        <v>3</v>
      </c>
      <c r="X53">
        <v>0</v>
      </c>
      <c r="Y53">
        <v>0</v>
      </c>
      <c r="Z53">
        <v>0</v>
      </c>
      <c r="AA53">
        <v>0</v>
      </c>
      <c r="AB53">
        <v>0</v>
      </c>
      <c r="AC53">
        <v>505</v>
      </c>
      <c r="AD53">
        <v>520</v>
      </c>
      <c r="AE53">
        <v>524</v>
      </c>
      <c r="AF53">
        <v>-1</v>
      </c>
      <c r="AG53">
        <v>-1</v>
      </c>
      <c r="AI53">
        <f t="shared" si="0"/>
        <v>549</v>
      </c>
      <c r="AJ53">
        <f t="shared" si="1"/>
        <v>0</v>
      </c>
    </row>
    <row r="54" spans="2:36">
      <c r="B54">
        <v>550</v>
      </c>
      <c r="C54">
        <v>0</v>
      </c>
      <c r="D54" t="s">
        <v>736</v>
      </c>
      <c r="F54">
        <v>10</v>
      </c>
      <c r="G54">
        <v>66</v>
      </c>
      <c r="H54">
        <v>66</v>
      </c>
      <c r="I54">
        <v>66</v>
      </c>
      <c r="J54">
        <v>55</v>
      </c>
      <c r="K54">
        <v>55</v>
      </c>
      <c r="L54">
        <v>45</v>
      </c>
      <c r="M54">
        <v>45</v>
      </c>
      <c r="N54">
        <v>20</v>
      </c>
      <c r="O54">
        <v>20</v>
      </c>
      <c r="P54">
        <v>50</v>
      </c>
      <c r="Q54">
        <v>50</v>
      </c>
      <c r="R54">
        <v>0</v>
      </c>
      <c r="S54">
        <v>0</v>
      </c>
      <c r="T54">
        <v>10</v>
      </c>
      <c r="U54">
        <v>0</v>
      </c>
      <c r="V54">
        <v>0</v>
      </c>
      <c r="W54">
        <v>3</v>
      </c>
      <c r="X54">
        <v>0</v>
      </c>
      <c r="Y54">
        <v>0</v>
      </c>
      <c r="Z54">
        <v>0</v>
      </c>
      <c r="AA54">
        <v>0</v>
      </c>
      <c r="AB54">
        <v>0</v>
      </c>
      <c r="AC54">
        <v>505</v>
      </c>
      <c r="AD54">
        <v>520</v>
      </c>
      <c r="AE54">
        <v>517</v>
      </c>
      <c r="AF54">
        <v>-1</v>
      </c>
      <c r="AG54">
        <v>-1</v>
      </c>
      <c r="AI54">
        <f t="shared" si="0"/>
        <v>550</v>
      </c>
      <c r="AJ54">
        <f t="shared" si="1"/>
        <v>0</v>
      </c>
    </row>
    <row r="55" spans="2:36">
      <c r="B55">
        <v>551</v>
      </c>
      <c r="C55">
        <v>0</v>
      </c>
      <c r="D55" t="s">
        <v>736</v>
      </c>
      <c r="F55">
        <v>10</v>
      </c>
      <c r="G55">
        <v>66</v>
      </c>
      <c r="H55">
        <v>66</v>
      </c>
      <c r="I55">
        <v>66</v>
      </c>
      <c r="J55">
        <v>55</v>
      </c>
      <c r="K55">
        <v>55</v>
      </c>
      <c r="L55">
        <v>45</v>
      </c>
      <c r="M55">
        <v>45</v>
      </c>
      <c r="N55">
        <v>20</v>
      </c>
      <c r="O55">
        <v>20</v>
      </c>
      <c r="P55">
        <v>50</v>
      </c>
      <c r="Q55">
        <v>50</v>
      </c>
      <c r="R55">
        <v>0</v>
      </c>
      <c r="S55">
        <v>0</v>
      </c>
      <c r="T55">
        <v>10</v>
      </c>
      <c r="U55">
        <v>0</v>
      </c>
      <c r="V55">
        <v>0</v>
      </c>
      <c r="W55">
        <v>3</v>
      </c>
      <c r="X55">
        <v>0</v>
      </c>
      <c r="Y55">
        <v>0</v>
      </c>
      <c r="Z55">
        <v>0</v>
      </c>
      <c r="AA55">
        <v>0</v>
      </c>
      <c r="AB55">
        <v>0</v>
      </c>
      <c r="AC55">
        <v>505</v>
      </c>
      <c r="AD55">
        <v>520</v>
      </c>
      <c r="AE55">
        <v>517</v>
      </c>
      <c r="AF55">
        <v>-1</v>
      </c>
      <c r="AG55">
        <v>-1</v>
      </c>
      <c r="AI55">
        <f t="shared" si="0"/>
        <v>551</v>
      </c>
      <c r="AJ55">
        <f t="shared" si="1"/>
        <v>0</v>
      </c>
    </row>
    <row r="56" spans="2:36">
      <c r="B56">
        <v>552</v>
      </c>
      <c r="C56">
        <v>0</v>
      </c>
      <c r="D56" t="s">
        <v>711</v>
      </c>
      <c r="E56" t="s">
        <v>724</v>
      </c>
      <c r="F56">
        <v>2</v>
      </c>
      <c r="G56">
        <v>43</v>
      </c>
      <c r="H56">
        <v>43</v>
      </c>
      <c r="I56">
        <v>43</v>
      </c>
      <c r="J56">
        <v>33</v>
      </c>
      <c r="K56">
        <v>33</v>
      </c>
      <c r="L56">
        <v>60</v>
      </c>
      <c r="M56">
        <v>60</v>
      </c>
      <c r="N56">
        <v>24</v>
      </c>
      <c r="O56">
        <v>24</v>
      </c>
      <c r="P56">
        <v>24</v>
      </c>
      <c r="Q56">
        <v>24</v>
      </c>
      <c r="R56">
        <v>0</v>
      </c>
      <c r="S56">
        <v>0</v>
      </c>
      <c r="T56">
        <v>10</v>
      </c>
      <c r="U56">
        <v>0</v>
      </c>
      <c r="V56">
        <v>0</v>
      </c>
      <c r="W56">
        <v>3</v>
      </c>
      <c r="X56">
        <v>0</v>
      </c>
      <c r="Y56">
        <v>0</v>
      </c>
      <c r="Z56">
        <v>0</v>
      </c>
      <c r="AA56">
        <v>0</v>
      </c>
      <c r="AB56">
        <v>0</v>
      </c>
      <c r="AC56">
        <v>502</v>
      </c>
      <c r="AD56">
        <v>515</v>
      </c>
      <c r="AE56">
        <v>542</v>
      </c>
      <c r="AF56">
        <v>-1</v>
      </c>
      <c r="AG56">
        <v>-1</v>
      </c>
      <c r="AI56">
        <f t="shared" si="0"/>
        <v>552</v>
      </c>
      <c r="AJ56">
        <f t="shared" si="1"/>
        <v>0</v>
      </c>
    </row>
    <row r="57" spans="2:36">
      <c r="B57">
        <v>553</v>
      </c>
      <c r="C57">
        <v>0</v>
      </c>
      <c r="D57" t="s">
        <v>712</v>
      </c>
      <c r="E57" t="s">
        <v>724</v>
      </c>
      <c r="F57">
        <v>2</v>
      </c>
      <c r="G57">
        <v>47</v>
      </c>
      <c r="H57">
        <v>47</v>
      </c>
      <c r="I57">
        <v>47</v>
      </c>
      <c r="J57">
        <v>30</v>
      </c>
      <c r="K57">
        <v>30</v>
      </c>
      <c r="L57">
        <v>60</v>
      </c>
      <c r="M57">
        <v>60</v>
      </c>
      <c r="N57">
        <v>24</v>
      </c>
      <c r="O57">
        <v>24</v>
      </c>
      <c r="P57">
        <v>27</v>
      </c>
      <c r="Q57">
        <v>27</v>
      </c>
      <c r="R57">
        <v>0</v>
      </c>
      <c r="S57">
        <v>0</v>
      </c>
      <c r="T57">
        <v>10</v>
      </c>
      <c r="U57">
        <v>0</v>
      </c>
      <c r="V57">
        <v>0</v>
      </c>
      <c r="W57">
        <v>3</v>
      </c>
      <c r="X57">
        <v>0</v>
      </c>
      <c r="Y57">
        <v>0</v>
      </c>
      <c r="Z57">
        <v>0</v>
      </c>
      <c r="AA57">
        <v>0</v>
      </c>
      <c r="AB57">
        <v>0</v>
      </c>
      <c r="AC57">
        <v>502</v>
      </c>
      <c r="AD57">
        <v>515</v>
      </c>
      <c r="AE57">
        <v>542</v>
      </c>
      <c r="AF57">
        <v>-1</v>
      </c>
      <c r="AG57">
        <v>-1</v>
      </c>
      <c r="AI57">
        <f t="shared" si="0"/>
        <v>553</v>
      </c>
      <c r="AJ57">
        <f t="shared" si="1"/>
        <v>0</v>
      </c>
    </row>
    <row r="58" spans="2:36">
      <c r="B58">
        <v>554</v>
      </c>
      <c r="C58">
        <v>0</v>
      </c>
      <c r="D58" t="s">
        <v>714</v>
      </c>
      <c r="E58" t="s">
        <v>724</v>
      </c>
      <c r="F58">
        <v>3</v>
      </c>
      <c r="G58">
        <v>53</v>
      </c>
      <c r="H58">
        <v>53</v>
      </c>
      <c r="I58">
        <v>53</v>
      </c>
      <c r="J58">
        <v>42</v>
      </c>
      <c r="K58">
        <v>42</v>
      </c>
      <c r="L58">
        <v>72</v>
      </c>
      <c r="M58">
        <v>72</v>
      </c>
      <c r="N58">
        <v>27</v>
      </c>
      <c r="O58">
        <v>27</v>
      </c>
      <c r="P58">
        <v>36</v>
      </c>
      <c r="Q58">
        <v>36</v>
      </c>
      <c r="R58">
        <v>0</v>
      </c>
      <c r="S58">
        <v>0</v>
      </c>
      <c r="T58">
        <v>10</v>
      </c>
      <c r="U58">
        <v>0</v>
      </c>
      <c r="V58">
        <v>0</v>
      </c>
      <c r="W58">
        <v>3</v>
      </c>
      <c r="X58">
        <v>0</v>
      </c>
      <c r="Y58">
        <v>0</v>
      </c>
      <c r="Z58">
        <v>0</v>
      </c>
      <c r="AA58">
        <v>0</v>
      </c>
      <c r="AB58">
        <v>0</v>
      </c>
      <c r="AC58">
        <v>504</v>
      </c>
      <c r="AD58">
        <v>542</v>
      </c>
      <c r="AE58">
        <v>543</v>
      </c>
      <c r="AF58">
        <v>-1</v>
      </c>
      <c r="AG58">
        <v>-1</v>
      </c>
      <c r="AI58">
        <f t="shared" si="0"/>
        <v>554</v>
      </c>
      <c r="AJ58">
        <f t="shared" si="1"/>
        <v>0</v>
      </c>
    </row>
    <row r="59" spans="2:36">
      <c r="B59">
        <v>555</v>
      </c>
      <c r="C59">
        <v>0</v>
      </c>
      <c r="D59" t="s">
        <v>715</v>
      </c>
      <c r="E59" t="s">
        <v>724</v>
      </c>
      <c r="F59">
        <v>3</v>
      </c>
      <c r="G59">
        <v>57</v>
      </c>
      <c r="H59">
        <v>57</v>
      </c>
      <c r="I59">
        <v>57</v>
      </c>
      <c r="J59">
        <v>48</v>
      </c>
      <c r="K59">
        <v>48</v>
      </c>
      <c r="L59">
        <v>80</v>
      </c>
      <c r="M59">
        <v>80</v>
      </c>
      <c r="N59">
        <v>30</v>
      </c>
      <c r="O59">
        <v>30</v>
      </c>
      <c r="P59">
        <v>39</v>
      </c>
      <c r="Q59">
        <v>39</v>
      </c>
      <c r="R59">
        <v>0</v>
      </c>
      <c r="S59">
        <v>0</v>
      </c>
      <c r="T59">
        <v>10</v>
      </c>
      <c r="U59">
        <v>0</v>
      </c>
      <c r="V59">
        <v>0</v>
      </c>
      <c r="W59">
        <v>4</v>
      </c>
      <c r="X59">
        <v>0</v>
      </c>
      <c r="Y59">
        <v>0</v>
      </c>
      <c r="Z59">
        <v>0</v>
      </c>
      <c r="AA59">
        <v>0</v>
      </c>
      <c r="AB59">
        <v>0</v>
      </c>
      <c r="AC59">
        <v>506</v>
      </c>
      <c r="AD59">
        <v>525</v>
      </c>
      <c r="AE59">
        <v>542</v>
      </c>
      <c r="AF59">
        <v>543</v>
      </c>
      <c r="AG59">
        <v>-1</v>
      </c>
      <c r="AI59">
        <f t="shared" si="0"/>
        <v>555</v>
      </c>
      <c r="AJ59">
        <f t="shared" si="1"/>
        <v>0</v>
      </c>
    </row>
    <row r="60" spans="2:36">
      <c r="B60">
        <v>556</v>
      </c>
      <c r="C60">
        <v>0</v>
      </c>
      <c r="D60" t="s">
        <v>737</v>
      </c>
      <c r="F60">
        <v>10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4</v>
      </c>
      <c r="X60">
        <v>0</v>
      </c>
      <c r="Y60">
        <v>0</v>
      </c>
      <c r="Z60">
        <v>0</v>
      </c>
      <c r="AA60">
        <v>0</v>
      </c>
      <c r="AB60">
        <v>0</v>
      </c>
      <c r="AC60">
        <v>520</v>
      </c>
      <c r="AD60">
        <v>520</v>
      </c>
      <c r="AE60">
        <v>524</v>
      </c>
      <c r="AF60">
        <v>517</v>
      </c>
      <c r="AG60">
        <v>-1</v>
      </c>
      <c r="AI60">
        <f t="shared" si="0"/>
        <v>556</v>
      </c>
      <c r="AJ60">
        <f t="shared" si="1"/>
        <v>0</v>
      </c>
    </row>
    <row r="61" spans="2:36">
      <c r="B61">
        <v>557</v>
      </c>
      <c r="C61">
        <v>0</v>
      </c>
      <c r="D61" t="s">
        <v>738</v>
      </c>
      <c r="F61">
        <v>9</v>
      </c>
      <c r="G61">
        <v>400</v>
      </c>
      <c r="H61">
        <v>400</v>
      </c>
      <c r="I61">
        <v>400</v>
      </c>
      <c r="J61">
        <v>180</v>
      </c>
      <c r="K61">
        <v>180</v>
      </c>
      <c r="L61">
        <v>0</v>
      </c>
      <c r="M61">
        <v>0</v>
      </c>
      <c r="N61">
        <v>80</v>
      </c>
      <c r="O61">
        <v>80</v>
      </c>
      <c r="P61">
        <v>160</v>
      </c>
      <c r="Q61">
        <v>160</v>
      </c>
      <c r="R61">
        <v>0</v>
      </c>
      <c r="S61">
        <v>0</v>
      </c>
      <c r="T61">
        <v>5</v>
      </c>
      <c r="U61">
        <v>0</v>
      </c>
      <c r="V61">
        <v>0</v>
      </c>
      <c r="W61">
        <v>4</v>
      </c>
      <c r="X61">
        <v>0</v>
      </c>
      <c r="Y61">
        <v>0</v>
      </c>
      <c r="Z61">
        <v>0</v>
      </c>
      <c r="AA61">
        <v>0</v>
      </c>
      <c r="AB61">
        <v>0</v>
      </c>
      <c r="AC61">
        <v>509</v>
      </c>
      <c r="AD61">
        <v>509</v>
      </c>
      <c r="AE61">
        <v>512</v>
      </c>
      <c r="AF61">
        <v>529</v>
      </c>
      <c r="AG61">
        <v>-1</v>
      </c>
      <c r="AI61">
        <f t="shared" si="0"/>
        <v>557</v>
      </c>
      <c r="AJ61">
        <f t="shared" si="1"/>
        <v>0</v>
      </c>
    </row>
    <row r="62" spans="2:36">
      <c r="B62">
        <v>558</v>
      </c>
      <c r="C62">
        <v>0</v>
      </c>
      <c r="D62" t="s">
        <v>722</v>
      </c>
      <c r="E62" t="s">
        <v>724</v>
      </c>
      <c r="F62">
        <v>15</v>
      </c>
      <c r="G62">
        <v>130</v>
      </c>
      <c r="H62">
        <v>130</v>
      </c>
      <c r="I62">
        <v>130</v>
      </c>
      <c r="J62">
        <v>55</v>
      </c>
      <c r="K62">
        <v>55</v>
      </c>
      <c r="L62">
        <v>0</v>
      </c>
      <c r="M62">
        <v>0</v>
      </c>
      <c r="N62">
        <v>40</v>
      </c>
      <c r="O62">
        <v>40</v>
      </c>
      <c r="P62">
        <v>65</v>
      </c>
      <c r="Q62">
        <v>65</v>
      </c>
      <c r="R62">
        <v>0</v>
      </c>
      <c r="S62">
        <v>0</v>
      </c>
      <c r="T62">
        <v>5</v>
      </c>
      <c r="U62">
        <v>0</v>
      </c>
      <c r="V62">
        <v>0</v>
      </c>
      <c r="W62">
        <v>3</v>
      </c>
      <c r="X62">
        <v>0</v>
      </c>
      <c r="Y62">
        <v>0</v>
      </c>
      <c r="Z62">
        <v>0</v>
      </c>
      <c r="AA62">
        <v>0</v>
      </c>
      <c r="AB62">
        <v>0</v>
      </c>
      <c r="AC62">
        <v>506</v>
      </c>
      <c r="AD62">
        <v>504</v>
      </c>
      <c r="AE62">
        <v>504</v>
      </c>
      <c r="AF62">
        <v>-1</v>
      </c>
      <c r="AG62">
        <v>-1</v>
      </c>
      <c r="AI62">
        <f t="shared" si="0"/>
        <v>558</v>
      </c>
      <c r="AJ62">
        <f t="shared" si="1"/>
        <v>0</v>
      </c>
    </row>
    <row r="63" spans="2:36">
      <c r="B63">
        <v>559</v>
      </c>
      <c r="C63">
        <v>0</v>
      </c>
      <c r="D63" t="s">
        <v>717</v>
      </c>
      <c r="E63" t="s">
        <v>724</v>
      </c>
      <c r="F63">
        <v>4</v>
      </c>
      <c r="G63">
        <v>70</v>
      </c>
      <c r="H63">
        <v>70</v>
      </c>
      <c r="I63">
        <v>70</v>
      </c>
      <c r="J63">
        <v>50</v>
      </c>
      <c r="K63">
        <v>50</v>
      </c>
      <c r="L63">
        <v>120</v>
      </c>
      <c r="M63">
        <v>120</v>
      </c>
      <c r="N63">
        <v>30</v>
      </c>
      <c r="O63">
        <v>30</v>
      </c>
      <c r="P63">
        <v>60</v>
      </c>
      <c r="Q63">
        <v>60</v>
      </c>
      <c r="R63">
        <v>0</v>
      </c>
      <c r="S63">
        <v>0</v>
      </c>
      <c r="T63">
        <v>10</v>
      </c>
      <c r="U63">
        <v>0</v>
      </c>
      <c r="V63">
        <v>0</v>
      </c>
      <c r="W63">
        <v>3</v>
      </c>
      <c r="X63">
        <v>0</v>
      </c>
      <c r="Y63">
        <v>0</v>
      </c>
      <c r="Z63">
        <v>0</v>
      </c>
      <c r="AA63">
        <v>0</v>
      </c>
      <c r="AB63">
        <v>0</v>
      </c>
      <c r="AC63">
        <v>506</v>
      </c>
      <c r="AD63">
        <v>515</v>
      </c>
      <c r="AE63">
        <v>515</v>
      </c>
      <c r="AF63">
        <v>-1</v>
      </c>
      <c r="AG63">
        <v>-1</v>
      </c>
      <c r="AI63">
        <f t="shared" si="0"/>
        <v>559</v>
      </c>
      <c r="AJ63">
        <f t="shared" si="1"/>
        <v>0</v>
      </c>
    </row>
    <row r="64" spans="2:36">
      <c r="B64">
        <v>560</v>
      </c>
      <c r="C64">
        <v>0</v>
      </c>
      <c r="D64" t="s">
        <v>719</v>
      </c>
      <c r="E64" t="s">
        <v>724</v>
      </c>
      <c r="F64">
        <v>7</v>
      </c>
      <c r="G64">
        <v>84</v>
      </c>
      <c r="H64">
        <v>84</v>
      </c>
      <c r="I64">
        <v>84</v>
      </c>
      <c r="J64">
        <v>18</v>
      </c>
      <c r="K64">
        <v>18</v>
      </c>
      <c r="L64">
        <v>0</v>
      </c>
      <c r="M64">
        <v>0</v>
      </c>
      <c r="N64">
        <v>36</v>
      </c>
      <c r="O64">
        <v>36</v>
      </c>
      <c r="P64">
        <v>70</v>
      </c>
      <c r="Q64">
        <v>70</v>
      </c>
      <c r="R64">
        <v>0</v>
      </c>
      <c r="S64">
        <v>0</v>
      </c>
      <c r="T64">
        <v>5</v>
      </c>
      <c r="U64">
        <v>0</v>
      </c>
      <c r="V64">
        <v>0</v>
      </c>
      <c r="W64">
        <v>4</v>
      </c>
      <c r="X64">
        <v>0</v>
      </c>
      <c r="Y64">
        <v>0</v>
      </c>
      <c r="Z64">
        <v>0</v>
      </c>
      <c r="AA64">
        <v>0</v>
      </c>
      <c r="AB64">
        <v>0</v>
      </c>
      <c r="AC64">
        <v>520</v>
      </c>
      <c r="AD64">
        <v>524</v>
      </c>
      <c r="AE64">
        <v>524</v>
      </c>
      <c r="AF64">
        <v>517</v>
      </c>
      <c r="AG64">
        <v>-1</v>
      </c>
      <c r="AI64">
        <f t="shared" si="0"/>
        <v>560</v>
      </c>
      <c r="AJ64">
        <f t="shared" si="1"/>
        <v>0</v>
      </c>
    </row>
    <row r="65" spans="2:36">
      <c r="B65">
        <v>561</v>
      </c>
      <c r="C65">
        <v>0</v>
      </c>
      <c r="D65" t="s">
        <v>739</v>
      </c>
      <c r="F65">
        <v>10</v>
      </c>
      <c r="G65">
        <v>180</v>
      </c>
      <c r="H65">
        <v>180</v>
      </c>
      <c r="I65">
        <v>180</v>
      </c>
      <c r="J65">
        <v>90</v>
      </c>
      <c r="K65">
        <v>90</v>
      </c>
      <c r="L65">
        <v>100</v>
      </c>
      <c r="M65">
        <v>100</v>
      </c>
      <c r="N65">
        <v>80</v>
      </c>
      <c r="O65">
        <v>80</v>
      </c>
      <c r="P65">
        <v>110</v>
      </c>
      <c r="Q65">
        <v>110</v>
      </c>
      <c r="R65">
        <v>0</v>
      </c>
      <c r="S65">
        <v>0</v>
      </c>
      <c r="T65">
        <v>10</v>
      </c>
      <c r="U65">
        <v>0</v>
      </c>
      <c r="V65">
        <v>0</v>
      </c>
      <c r="W65">
        <v>4</v>
      </c>
      <c r="X65">
        <v>0</v>
      </c>
      <c r="Y65">
        <v>0</v>
      </c>
      <c r="Z65">
        <v>0</v>
      </c>
      <c r="AA65">
        <v>0</v>
      </c>
      <c r="AB65">
        <v>0</v>
      </c>
      <c r="AC65">
        <v>509</v>
      </c>
      <c r="AD65">
        <v>512</v>
      </c>
      <c r="AE65">
        <v>515</v>
      </c>
      <c r="AF65">
        <v>546</v>
      </c>
      <c r="AG65">
        <v>-1</v>
      </c>
      <c r="AI65">
        <f t="shared" si="0"/>
        <v>561</v>
      </c>
      <c r="AJ65">
        <f t="shared" si="1"/>
        <v>0</v>
      </c>
    </row>
    <row r="66" spans="2:36">
      <c r="B66">
        <v>562</v>
      </c>
      <c r="C66">
        <v>0</v>
      </c>
      <c r="D66" t="s">
        <v>739</v>
      </c>
      <c r="E66" t="s">
        <v>723</v>
      </c>
      <c r="F66">
        <v>10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10</v>
      </c>
      <c r="U66">
        <v>0</v>
      </c>
      <c r="V66">
        <v>0</v>
      </c>
      <c r="W66">
        <v>4</v>
      </c>
      <c r="X66">
        <v>0</v>
      </c>
      <c r="Y66">
        <v>0</v>
      </c>
      <c r="Z66">
        <v>0</v>
      </c>
      <c r="AA66">
        <v>0</v>
      </c>
      <c r="AB66">
        <v>0</v>
      </c>
      <c r="AC66">
        <v>-1</v>
      </c>
      <c r="AD66">
        <v>-1</v>
      </c>
      <c r="AE66">
        <v>-1</v>
      </c>
      <c r="AF66">
        <v>-1</v>
      </c>
      <c r="AG66">
        <v>-1</v>
      </c>
      <c r="AI66">
        <f t="shared" si="0"/>
        <v>562</v>
      </c>
      <c r="AJ66">
        <f t="shared" si="1"/>
        <v>0</v>
      </c>
    </row>
    <row r="67" spans="2:36">
      <c r="B67">
        <v>564</v>
      </c>
      <c r="C67">
        <v>0</v>
      </c>
      <c r="D67" t="s">
        <v>710</v>
      </c>
      <c r="E67" t="s">
        <v>724</v>
      </c>
      <c r="F67">
        <v>2</v>
      </c>
      <c r="G67">
        <v>39</v>
      </c>
      <c r="H67">
        <v>39</v>
      </c>
      <c r="I67">
        <v>39</v>
      </c>
      <c r="J67">
        <v>32</v>
      </c>
      <c r="K67">
        <v>32</v>
      </c>
      <c r="L67">
        <v>60</v>
      </c>
      <c r="M67">
        <v>60</v>
      </c>
      <c r="N67">
        <v>24</v>
      </c>
      <c r="O67">
        <v>24</v>
      </c>
      <c r="P67">
        <v>24</v>
      </c>
      <c r="Q67">
        <v>24</v>
      </c>
      <c r="R67">
        <v>0</v>
      </c>
      <c r="S67">
        <v>0</v>
      </c>
      <c r="T67">
        <v>10</v>
      </c>
      <c r="U67">
        <v>0</v>
      </c>
      <c r="V67">
        <v>0</v>
      </c>
      <c r="W67">
        <v>3</v>
      </c>
      <c r="X67">
        <v>0</v>
      </c>
      <c r="Y67">
        <v>0</v>
      </c>
      <c r="Z67">
        <v>0</v>
      </c>
      <c r="AA67">
        <v>0</v>
      </c>
      <c r="AB67">
        <v>0</v>
      </c>
      <c r="AC67">
        <v>531</v>
      </c>
      <c r="AD67">
        <v>545</v>
      </c>
      <c r="AE67">
        <v>542</v>
      </c>
      <c r="AF67">
        <v>-1</v>
      </c>
      <c r="AG67">
        <v>-1</v>
      </c>
      <c r="AI67">
        <f t="shared" si="0"/>
        <v>564</v>
      </c>
      <c r="AJ67">
        <f t="shared" si="1"/>
        <v>0</v>
      </c>
    </row>
    <row r="68" spans="2:36">
      <c r="B68">
        <v>565</v>
      </c>
      <c r="C68">
        <v>0</v>
      </c>
      <c r="D68" t="s">
        <v>740</v>
      </c>
      <c r="E68" t="s">
        <v>724</v>
      </c>
      <c r="F68">
        <v>11</v>
      </c>
      <c r="G68">
        <v>160</v>
      </c>
      <c r="H68">
        <v>160</v>
      </c>
      <c r="I68">
        <v>160</v>
      </c>
      <c r="J68">
        <v>40</v>
      </c>
      <c r="K68">
        <v>40</v>
      </c>
      <c r="L68">
        <v>0</v>
      </c>
      <c r="M68">
        <v>0</v>
      </c>
      <c r="N68">
        <v>90</v>
      </c>
      <c r="O68">
        <v>90</v>
      </c>
      <c r="P68">
        <v>120</v>
      </c>
      <c r="Q68">
        <v>120</v>
      </c>
      <c r="R68">
        <v>0</v>
      </c>
      <c r="S68">
        <v>0</v>
      </c>
      <c r="T68">
        <v>10</v>
      </c>
      <c r="U68">
        <v>0</v>
      </c>
      <c r="V68">
        <v>0</v>
      </c>
      <c r="W68">
        <v>4</v>
      </c>
      <c r="X68">
        <v>0</v>
      </c>
      <c r="Y68">
        <v>0</v>
      </c>
      <c r="Z68">
        <v>0</v>
      </c>
      <c r="AA68">
        <v>0</v>
      </c>
      <c r="AB68">
        <v>0</v>
      </c>
      <c r="AC68">
        <v>521</v>
      </c>
      <c r="AD68">
        <v>524</v>
      </c>
      <c r="AE68">
        <v>518</v>
      </c>
      <c r="AF68">
        <v>518</v>
      </c>
      <c r="AG68">
        <v>-1</v>
      </c>
      <c r="AI68">
        <f t="shared" si="0"/>
        <v>565</v>
      </c>
      <c r="AJ68">
        <f t="shared" si="1"/>
        <v>0</v>
      </c>
    </row>
    <row r="69" spans="2:36">
      <c r="B69">
        <v>566</v>
      </c>
      <c r="C69">
        <v>0</v>
      </c>
      <c r="D69" t="s">
        <v>741</v>
      </c>
      <c r="E69" t="s">
        <v>724</v>
      </c>
      <c r="F69">
        <v>5</v>
      </c>
      <c r="G69">
        <v>88</v>
      </c>
      <c r="H69">
        <v>88</v>
      </c>
      <c r="I69">
        <v>88</v>
      </c>
      <c r="J69">
        <v>88</v>
      </c>
      <c r="K69">
        <v>88</v>
      </c>
      <c r="L69">
        <v>80</v>
      </c>
      <c r="M69">
        <v>80</v>
      </c>
      <c r="N69">
        <v>58</v>
      </c>
      <c r="O69">
        <v>58</v>
      </c>
      <c r="P69">
        <v>80</v>
      </c>
      <c r="Q69">
        <v>80</v>
      </c>
      <c r="R69">
        <v>0</v>
      </c>
      <c r="S69">
        <v>0</v>
      </c>
      <c r="T69">
        <v>10</v>
      </c>
      <c r="U69">
        <v>0</v>
      </c>
      <c r="V69">
        <v>0</v>
      </c>
      <c r="W69">
        <v>4</v>
      </c>
      <c r="X69">
        <v>0</v>
      </c>
      <c r="Y69">
        <v>0</v>
      </c>
      <c r="Z69">
        <v>0</v>
      </c>
      <c r="AA69">
        <v>0</v>
      </c>
      <c r="AB69">
        <v>0</v>
      </c>
      <c r="AC69">
        <v>505</v>
      </c>
      <c r="AD69">
        <v>505</v>
      </c>
      <c r="AE69">
        <v>515</v>
      </c>
      <c r="AF69">
        <v>526</v>
      </c>
      <c r="AG69">
        <v>-1</v>
      </c>
      <c r="AI69">
        <f t="shared" si="0"/>
        <v>566</v>
      </c>
      <c r="AJ69">
        <f t="shared" si="1"/>
        <v>0</v>
      </c>
    </row>
    <row r="70" spans="2:36">
      <c r="B70">
        <v>567</v>
      </c>
      <c r="C70">
        <v>0</v>
      </c>
      <c r="D70" t="s">
        <v>742</v>
      </c>
      <c r="E70" t="s">
        <v>724</v>
      </c>
      <c r="F70">
        <v>9</v>
      </c>
      <c r="G70">
        <v>130</v>
      </c>
      <c r="H70">
        <v>130</v>
      </c>
      <c r="I70">
        <v>130</v>
      </c>
      <c r="J70">
        <v>110</v>
      </c>
      <c r="K70">
        <v>110</v>
      </c>
      <c r="L70">
        <v>0</v>
      </c>
      <c r="M70">
        <v>0</v>
      </c>
      <c r="N70">
        <v>88</v>
      </c>
      <c r="O70">
        <v>88</v>
      </c>
      <c r="P70">
        <v>110</v>
      </c>
      <c r="Q70">
        <v>110</v>
      </c>
      <c r="R70">
        <v>0</v>
      </c>
      <c r="S70">
        <v>0</v>
      </c>
      <c r="T70">
        <v>5</v>
      </c>
      <c r="U70">
        <v>0</v>
      </c>
      <c r="V70">
        <v>0</v>
      </c>
      <c r="W70">
        <v>4</v>
      </c>
      <c r="X70">
        <v>0</v>
      </c>
      <c r="Y70">
        <v>0</v>
      </c>
      <c r="Z70">
        <v>0</v>
      </c>
      <c r="AA70">
        <v>0</v>
      </c>
      <c r="AB70">
        <v>0</v>
      </c>
      <c r="AC70">
        <v>509</v>
      </c>
      <c r="AD70">
        <v>509</v>
      </c>
      <c r="AE70">
        <v>529</v>
      </c>
      <c r="AF70">
        <v>526</v>
      </c>
      <c r="AG70">
        <v>-1</v>
      </c>
      <c r="AI70">
        <f t="shared" ref="AI70:AI133" si="2">B70</f>
        <v>567</v>
      </c>
      <c r="AJ70">
        <f t="shared" ref="AJ70:AJ133" si="3">C70</f>
        <v>0</v>
      </c>
    </row>
    <row r="71" spans="2:36">
      <c r="B71">
        <v>570</v>
      </c>
      <c r="C71">
        <v>0</v>
      </c>
      <c r="D71" t="s">
        <v>743</v>
      </c>
      <c r="F71">
        <v>13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5</v>
      </c>
      <c r="U71">
        <v>0</v>
      </c>
      <c r="V71">
        <v>0</v>
      </c>
      <c r="W71">
        <v>2</v>
      </c>
      <c r="X71">
        <v>0</v>
      </c>
      <c r="Y71">
        <v>0</v>
      </c>
      <c r="Z71">
        <v>0</v>
      </c>
      <c r="AA71">
        <v>0</v>
      </c>
      <c r="AB71">
        <v>0</v>
      </c>
      <c r="AC71">
        <v>-1</v>
      </c>
      <c r="AD71">
        <v>-1</v>
      </c>
      <c r="AE71">
        <v>-1</v>
      </c>
      <c r="AF71">
        <v>-1</v>
      </c>
      <c r="AG71">
        <v>-1</v>
      </c>
      <c r="AI71">
        <f t="shared" si="2"/>
        <v>570</v>
      </c>
      <c r="AJ71">
        <f t="shared" si="3"/>
        <v>0</v>
      </c>
    </row>
    <row r="72" spans="2:36">
      <c r="B72">
        <v>571</v>
      </c>
      <c r="C72">
        <v>0</v>
      </c>
      <c r="D72" t="s">
        <v>743</v>
      </c>
      <c r="E72" t="s">
        <v>723</v>
      </c>
      <c r="F72">
        <v>13</v>
      </c>
      <c r="G72">
        <v>45</v>
      </c>
      <c r="H72">
        <v>45</v>
      </c>
      <c r="I72">
        <v>45</v>
      </c>
      <c r="J72">
        <v>30</v>
      </c>
      <c r="K72">
        <v>30</v>
      </c>
      <c r="L72">
        <v>100</v>
      </c>
      <c r="M72">
        <v>100</v>
      </c>
      <c r="N72">
        <v>0</v>
      </c>
      <c r="O72">
        <v>0</v>
      </c>
      <c r="P72">
        <v>30</v>
      </c>
      <c r="Q72">
        <v>30</v>
      </c>
      <c r="R72">
        <v>0</v>
      </c>
      <c r="S72">
        <v>0</v>
      </c>
      <c r="T72">
        <v>5</v>
      </c>
      <c r="U72">
        <v>0</v>
      </c>
      <c r="V72">
        <v>0</v>
      </c>
      <c r="W72">
        <v>3</v>
      </c>
      <c r="X72">
        <v>0</v>
      </c>
      <c r="Y72">
        <v>0</v>
      </c>
      <c r="Z72">
        <v>0</v>
      </c>
      <c r="AA72">
        <v>0</v>
      </c>
      <c r="AB72">
        <v>0</v>
      </c>
      <c r="AC72">
        <v>515</v>
      </c>
      <c r="AD72">
        <v>515</v>
      </c>
      <c r="AE72">
        <v>503</v>
      </c>
      <c r="AF72">
        <v>-1</v>
      </c>
      <c r="AG72">
        <v>-1</v>
      </c>
      <c r="AI72">
        <f t="shared" si="2"/>
        <v>571</v>
      </c>
      <c r="AJ72">
        <f t="shared" si="3"/>
        <v>0</v>
      </c>
    </row>
    <row r="73" spans="2:36">
      <c r="B73">
        <v>572</v>
      </c>
      <c r="C73">
        <v>0</v>
      </c>
      <c r="D73" t="s">
        <v>743</v>
      </c>
      <c r="E73" t="s">
        <v>724</v>
      </c>
      <c r="F73">
        <v>13</v>
      </c>
      <c r="G73">
        <v>48</v>
      </c>
      <c r="H73">
        <v>48</v>
      </c>
      <c r="I73">
        <v>48</v>
      </c>
      <c r="J73">
        <v>30</v>
      </c>
      <c r="K73">
        <v>30</v>
      </c>
      <c r="L73">
        <v>135</v>
      </c>
      <c r="M73">
        <v>135</v>
      </c>
      <c r="N73">
        <v>0</v>
      </c>
      <c r="O73">
        <v>0</v>
      </c>
      <c r="P73">
        <v>42</v>
      </c>
      <c r="Q73">
        <v>42</v>
      </c>
      <c r="R73">
        <v>0</v>
      </c>
      <c r="S73">
        <v>0</v>
      </c>
      <c r="T73">
        <v>5</v>
      </c>
      <c r="U73">
        <v>0</v>
      </c>
      <c r="V73">
        <v>0</v>
      </c>
      <c r="W73">
        <v>3</v>
      </c>
      <c r="X73">
        <v>0</v>
      </c>
      <c r="Y73">
        <v>0</v>
      </c>
      <c r="Z73">
        <v>0</v>
      </c>
      <c r="AA73">
        <v>0</v>
      </c>
      <c r="AB73">
        <v>0</v>
      </c>
      <c r="AC73">
        <v>515</v>
      </c>
      <c r="AD73">
        <v>515</v>
      </c>
      <c r="AE73">
        <v>515</v>
      </c>
      <c r="AF73">
        <v>-1</v>
      </c>
      <c r="AG73">
        <v>-1</v>
      </c>
      <c r="AI73">
        <f t="shared" si="2"/>
        <v>572</v>
      </c>
      <c r="AJ73">
        <f t="shared" si="3"/>
        <v>0</v>
      </c>
    </row>
    <row r="74" spans="2:36">
      <c r="B74">
        <v>573</v>
      </c>
      <c r="C74">
        <v>0</v>
      </c>
      <c r="D74" t="s">
        <v>744</v>
      </c>
      <c r="F74">
        <v>10</v>
      </c>
      <c r="G74">
        <v>380</v>
      </c>
      <c r="H74">
        <v>380</v>
      </c>
      <c r="I74">
        <v>380</v>
      </c>
      <c r="J74">
        <v>100</v>
      </c>
      <c r="K74">
        <v>100</v>
      </c>
      <c r="L74">
        <v>0</v>
      </c>
      <c r="M74">
        <v>0</v>
      </c>
      <c r="N74">
        <v>150</v>
      </c>
      <c r="O74">
        <v>150</v>
      </c>
      <c r="P74">
        <v>135</v>
      </c>
      <c r="Q74">
        <v>135</v>
      </c>
      <c r="R74">
        <v>0</v>
      </c>
      <c r="S74">
        <v>0</v>
      </c>
      <c r="T74">
        <v>0</v>
      </c>
      <c r="U74">
        <v>0</v>
      </c>
      <c r="V74">
        <v>0</v>
      </c>
      <c r="W74">
        <v>4</v>
      </c>
      <c r="X74">
        <v>0</v>
      </c>
      <c r="Y74">
        <v>0</v>
      </c>
      <c r="Z74">
        <v>0</v>
      </c>
      <c r="AA74">
        <v>0</v>
      </c>
      <c r="AB74">
        <v>0</v>
      </c>
      <c r="AC74">
        <v>521</v>
      </c>
      <c r="AD74">
        <v>524</v>
      </c>
      <c r="AE74">
        <v>517</v>
      </c>
      <c r="AF74">
        <v>517</v>
      </c>
      <c r="AG74">
        <v>-1</v>
      </c>
      <c r="AI74">
        <f t="shared" si="2"/>
        <v>573</v>
      </c>
      <c r="AJ74">
        <f t="shared" si="3"/>
        <v>0</v>
      </c>
    </row>
    <row r="75" spans="2:36">
      <c r="B75">
        <v>574</v>
      </c>
      <c r="C75">
        <v>0</v>
      </c>
      <c r="D75" t="s">
        <v>745</v>
      </c>
      <c r="F75">
        <v>10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4</v>
      </c>
      <c r="X75">
        <v>0</v>
      </c>
      <c r="Y75">
        <v>0</v>
      </c>
      <c r="Z75">
        <v>0</v>
      </c>
      <c r="AA75">
        <v>0</v>
      </c>
      <c r="AB75">
        <v>0</v>
      </c>
      <c r="AC75">
        <v>-1</v>
      </c>
      <c r="AD75">
        <v>-1</v>
      </c>
      <c r="AE75">
        <v>-1</v>
      </c>
      <c r="AF75">
        <v>-1</v>
      </c>
      <c r="AG75">
        <v>-1</v>
      </c>
      <c r="AI75">
        <f t="shared" si="2"/>
        <v>574</v>
      </c>
      <c r="AJ75">
        <f t="shared" si="3"/>
        <v>0</v>
      </c>
    </row>
    <row r="76" spans="2:36">
      <c r="B76">
        <v>575</v>
      </c>
      <c r="C76">
        <v>0</v>
      </c>
      <c r="D76" t="s">
        <v>746</v>
      </c>
      <c r="F76">
        <v>2</v>
      </c>
      <c r="G76">
        <v>35</v>
      </c>
      <c r="H76">
        <v>35</v>
      </c>
      <c r="I76">
        <v>35</v>
      </c>
      <c r="J76">
        <v>38</v>
      </c>
      <c r="K76">
        <v>38</v>
      </c>
      <c r="L76">
        <v>60</v>
      </c>
      <c r="M76">
        <v>60</v>
      </c>
      <c r="N76">
        <v>30</v>
      </c>
      <c r="O76">
        <v>30</v>
      </c>
      <c r="P76">
        <v>22</v>
      </c>
      <c r="Q76">
        <v>22</v>
      </c>
      <c r="R76">
        <v>0</v>
      </c>
      <c r="S76">
        <v>0</v>
      </c>
      <c r="T76">
        <v>10</v>
      </c>
      <c r="U76">
        <v>0</v>
      </c>
      <c r="V76">
        <v>0</v>
      </c>
      <c r="W76">
        <v>3</v>
      </c>
      <c r="X76">
        <v>0</v>
      </c>
      <c r="Y76">
        <v>0</v>
      </c>
      <c r="Z76">
        <v>0</v>
      </c>
      <c r="AA76">
        <v>0</v>
      </c>
      <c r="AB76">
        <v>0</v>
      </c>
      <c r="AC76">
        <v>502</v>
      </c>
      <c r="AD76">
        <v>545</v>
      </c>
      <c r="AE76">
        <v>542</v>
      </c>
      <c r="AF76">
        <v>-1</v>
      </c>
      <c r="AG76">
        <v>-1</v>
      </c>
      <c r="AI76">
        <f t="shared" si="2"/>
        <v>575</v>
      </c>
      <c r="AJ76">
        <f t="shared" si="3"/>
        <v>0</v>
      </c>
    </row>
    <row r="77" spans="2:36">
      <c r="B77">
        <v>576</v>
      </c>
      <c r="C77">
        <v>0</v>
      </c>
      <c r="D77" t="s">
        <v>747</v>
      </c>
      <c r="F77">
        <v>2</v>
      </c>
      <c r="G77">
        <v>37</v>
      </c>
      <c r="H77">
        <v>37</v>
      </c>
      <c r="I77">
        <v>37</v>
      </c>
      <c r="J77">
        <v>38</v>
      </c>
      <c r="K77">
        <v>38</v>
      </c>
      <c r="L77">
        <v>66</v>
      </c>
      <c r="M77">
        <v>66</v>
      </c>
      <c r="N77">
        <v>32</v>
      </c>
      <c r="O77">
        <v>32</v>
      </c>
      <c r="P77">
        <v>26</v>
      </c>
      <c r="Q77">
        <v>26</v>
      </c>
      <c r="R77">
        <v>0</v>
      </c>
      <c r="S77">
        <v>0</v>
      </c>
      <c r="T77">
        <v>10</v>
      </c>
      <c r="U77">
        <v>0</v>
      </c>
      <c r="V77">
        <v>0</v>
      </c>
      <c r="W77">
        <v>3</v>
      </c>
      <c r="X77">
        <v>0</v>
      </c>
      <c r="Y77">
        <v>0</v>
      </c>
      <c r="Z77">
        <v>0</v>
      </c>
      <c r="AA77">
        <v>0</v>
      </c>
      <c r="AB77">
        <v>0</v>
      </c>
      <c r="AC77">
        <v>502</v>
      </c>
      <c r="AD77">
        <v>545</v>
      </c>
      <c r="AE77">
        <v>542</v>
      </c>
      <c r="AF77">
        <v>-1</v>
      </c>
      <c r="AG77">
        <v>-1</v>
      </c>
      <c r="AI77">
        <f t="shared" si="2"/>
        <v>576</v>
      </c>
      <c r="AJ77">
        <f t="shared" si="3"/>
        <v>0</v>
      </c>
    </row>
    <row r="78" spans="2:36">
      <c r="B78">
        <v>577</v>
      </c>
      <c r="C78">
        <v>0</v>
      </c>
      <c r="D78" t="s">
        <v>748</v>
      </c>
      <c r="F78">
        <v>2</v>
      </c>
      <c r="G78">
        <v>38</v>
      </c>
      <c r="H78">
        <v>38</v>
      </c>
      <c r="I78">
        <v>38</v>
      </c>
      <c r="J78">
        <v>44</v>
      </c>
      <c r="K78">
        <v>44</v>
      </c>
      <c r="L78">
        <v>72</v>
      </c>
      <c r="M78">
        <v>72</v>
      </c>
      <c r="N78">
        <v>36</v>
      </c>
      <c r="O78">
        <v>36</v>
      </c>
      <c r="P78">
        <v>29</v>
      </c>
      <c r="Q78">
        <v>29</v>
      </c>
      <c r="R78">
        <v>0</v>
      </c>
      <c r="S78">
        <v>0</v>
      </c>
      <c r="T78">
        <v>10</v>
      </c>
      <c r="U78">
        <v>0</v>
      </c>
      <c r="V78">
        <v>0</v>
      </c>
      <c r="W78">
        <v>3</v>
      </c>
      <c r="X78">
        <v>0</v>
      </c>
      <c r="Y78">
        <v>0</v>
      </c>
      <c r="Z78">
        <v>0</v>
      </c>
      <c r="AA78">
        <v>0</v>
      </c>
      <c r="AB78">
        <v>0</v>
      </c>
      <c r="AC78">
        <v>502</v>
      </c>
      <c r="AD78">
        <v>515</v>
      </c>
      <c r="AE78">
        <v>542</v>
      </c>
      <c r="AF78">
        <v>-1</v>
      </c>
      <c r="AG78">
        <v>-1</v>
      </c>
      <c r="AI78">
        <f t="shared" si="2"/>
        <v>577</v>
      </c>
      <c r="AJ78">
        <f t="shared" si="3"/>
        <v>0</v>
      </c>
    </row>
    <row r="79" spans="2:36">
      <c r="B79">
        <v>578</v>
      </c>
      <c r="C79">
        <v>0</v>
      </c>
      <c r="D79" t="s">
        <v>749</v>
      </c>
      <c r="F79">
        <v>2</v>
      </c>
      <c r="G79">
        <v>40</v>
      </c>
      <c r="H79">
        <v>40</v>
      </c>
      <c r="I79">
        <v>40</v>
      </c>
      <c r="J79">
        <v>48</v>
      </c>
      <c r="K79">
        <v>48</v>
      </c>
      <c r="L79">
        <v>84</v>
      </c>
      <c r="M79">
        <v>84</v>
      </c>
      <c r="N79">
        <v>38</v>
      </c>
      <c r="O79">
        <v>38</v>
      </c>
      <c r="P79">
        <v>33</v>
      </c>
      <c r="Q79">
        <v>33</v>
      </c>
      <c r="R79">
        <v>0</v>
      </c>
      <c r="S79">
        <v>0</v>
      </c>
      <c r="T79">
        <v>10</v>
      </c>
      <c r="U79">
        <v>0</v>
      </c>
      <c r="V79">
        <v>0</v>
      </c>
      <c r="W79">
        <v>3</v>
      </c>
      <c r="X79">
        <v>0</v>
      </c>
      <c r="Y79">
        <v>0</v>
      </c>
      <c r="Z79">
        <v>0</v>
      </c>
      <c r="AA79">
        <v>0</v>
      </c>
      <c r="AB79">
        <v>0</v>
      </c>
      <c r="AC79">
        <v>502</v>
      </c>
      <c r="AD79">
        <v>515</v>
      </c>
      <c r="AE79">
        <v>542</v>
      </c>
      <c r="AF79">
        <v>-1</v>
      </c>
      <c r="AG79">
        <v>-1</v>
      </c>
      <c r="AI79">
        <f t="shared" si="2"/>
        <v>578</v>
      </c>
      <c r="AJ79">
        <f t="shared" si="3"/>
        <v>0</v>
      </c>
    </row>
    <row r="80" spans="2:36">
      <c r="B80">
        <v>579</v>
      </c>
      <c r="C80">
        <v>0</v>
      </c>
      <c r="D80" t="s">
        <v>721</v>
      </c>
      <c r="E80" t="s">
        <v>724</v>
      </c>
      <c r="F80">
        <v>11</v>
      </c>
      <c r="G80">
        <v>96</v>
      </c>
      <c r="H80">
        <v>96</v>
      </c>
      <c r="I80">
        <v>96</v>
      </c>
      <c r="J80">
        <v>25</v>
      </c>
      <c r="K80">
        <v>25</v>
      </c>
      <c r="L80">
        <v>0</v>
      </c>
      <c r="M80">
        <v>0</v>
      </c>
      <c r="N80">
        <v>50</v>
      </c>
      <c r="O80">
        <v>50</v>
      </c>
      <c r="P80">
        <v>80</v>
      </c>
      <c r="Q80">
        <v>80</v>
      </c>
      <c r="R80">
        <v>0</v>
      </c>
      <c r="S80">
        <v>0</v>
      </c>
      <c r="T80">
        <v>10</v>
      </c>
      <c r="U80">
        <v>0</v>
      </c>
      <c r="V80">
        <v>0</v>
      </c>
      <c r="W80">
        <v>3</v>
      </c>
      <c r="X80">
        <v>0</v>
      </c>
      <c r="Y80">
        <v>0</v>
      </c>
      <c r="Z80">
        <v>0</v>
      </c>
      <c r="AA80">
        <v>0</v>
      </c>
      <c r="AB80">
        <v>0</v>
      </c>
      <c r="AC80">
        <v>547</v>
      </c>
      <c r="AD80">
        <v>548</v>
      </c>
      <c r="AE80">
        <v>549</v>
      </c>
      <c r="AF80">
        <v>549</v>
      </c>
      <c r="AG80">
        <v>-1</v>
      </c>
      <c r="AI80">
        <f t="shared" si="2"/>
        <v>579</v>
      </c>
      <c r="AJ80">
        <f t="shared" si="3"/>
        <v>0</v>
      </c>
    </row>
    <row r="81" spans="2:36">
      <c r="B81">
        <v>581</v>
      </c>
      <c r="C81">
        <v>0</v>
      </c>
      <c r="D81" t="s">
        <v>750</v>
      </c>
      <c r="F81">
        <v>10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4</v>
      </c>
      <c r="X81">
        <v>0</v>
      </c>
      <c r="Y81">
        <v>0</v>
      </c>
      <c r="Z81">
        <v>0</v>
      </c>
      <c r="AA81">
        <v>0</v>
      </c>
      <c r="AB81">
        <v>0</v>
      </c>
      <c r="AC81">
        <v>-1</v>
      </c>
      <c r="AD81">
        <v>-1</v>
      </c>
      <c r="AE81">
        <v>-1</v>
      </c>
      <c r="AF81">
        <v>-1</v>
      </c>
      <c r="AG81">
        <v>-1</v>
      </c>
      <c r="AI81">
        <f t="shared" si="2"/>
        <v>581</v>
      </c>
      <c r="AJ81">
        <f t="shared" si="3"/>
        <v>0</v>
      </c>
    </row>
    <row r="82" spans="2:36">
      <c r="B82">
        <v>582</v>
      </c>
      <c r="C82">
        <v>0</v>
      </c>
      <c r="D82" t="s">
        <v>750</v>
      </c>
      <c r="F82">
        <v>10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4</v>
      </c>
      <c r="X82">
        <v>0</v>
      </c>
      <c r="Y82">
        <v>0</v>
      </c>
      <c r="Z82">
        <v>0</v>
      </c>
      <c r="AA82">
        <v>0</v>
      </c>
      <c r="AB82">
        <v>0</v>
      </c>
      <c r="AC82">
        <v>-1</v>
      </c>
      <c r="AD82">
        <v>-1</v>
      </c>
      <c r="AE82">
        <v>-1</v>
      </c>
      <c r="AF82">
        <v>-1</v>
      </c>
      <c r="AG82">
        <v>-1</v>
      </c>
      <c r="AI82">
        <f t="shared" si="2"/>
        <v>582</v>
      </c>
      <c r="AJ82">
        <f t="shared" si="3"/>
        <v>0</v>
      </c>
    </row>
    <row r="83" spans="2:36">
      <c r="B83">
        <v>583</v>
      </c>
      <c r="C83">
        <v>0</v>
      </c>
      <c r="D83" t="s">
        <v>751</v>
      </c>
      <c r="F83">
        <v>10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5</v>
      </c>
      <c r="X83">
        <v>0</v>
      </c>
      <c r="Y83">
        <v>0</v>
      </c>
      <c r="Z83">
        <v>0</v>
      </c>
      <c r="AA83">
        <v>0</v>
      </c>
      <c r="AB83">
        <v>0</v>
      </c>
      <c r="AC83">
        <v>-1</v>
      </c>
      <c r="AD83">
        <v>-1</v>
      </c>
      <c r="AE83">
        <v>-1</v>
      </c>
      <c r="AF83">
        <v>-1</v>
      </c>
      <c r="AG83">
        <v>-1</v>
      </c>
      <c r="AI83">
        <f t="shared" si="2"/>
        <v>583</v>
      </c>
      <c r="AJ83">
        <f t="shared" si="3"/>
        <v>0</v>
      </c>
    </row>
    <row r="84" spans="2:36">
      <c r="B84">
        <v>584</v>
      </c>
      <c r="C84">
        <v>0</v>
      </c>
      <c r="D84" t="s">
        <v>751</v>
      </c>
      <c r="F84">
        <v>10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5</v>
      </c>
      <c r="X84">
        <v>0</v>
      </c>
      <c r="Y84">
        <v>0</v>
      </c>
      <c r="Z84">
        <v>0</v>
      </c>
      <c r="AA84">
        <v>0</v>
      </c>
      <c r="AB84">
        <v>0</v>
      </c>
      <c r="AC84">
        <v>-1</v>
      </c>
      <c r="AD84">
        <v>-1</v>
      </c>
      <c r="AE84">
        <v>-1</v>
      </c>
      <c r="AF84">
        <v>-1</v>
      </c>
      <c r="AG84">
        <v>-1</v>
      </c>
      <c r="AI84">
        <f t="shared" si="2"/>
        <v>584</v>
      </c>
      <c r="AJ84">
        <f t="shared" si="3"/>
        <v>0</v>
      </c>
    </row>
    <row r="85" spans="2:36">
      <c r="B85">
        <v>585</v>
      </c>
      <c r="C85">
        <v>0</v>
      </c>
      <c r="D85" t="s">
        <v>752</v>
      </c>
      <c r="F85">
        <v>11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10</v>
      </c>
      <c r="U85">
        <v>0</v>
      </c>
      <c r="V85">
        <v>0</v>
      </c>
      <c r="W85">
        <v>4</v>
      </c>
      <c r="X85">
        <v>0</v>
      </c>
      <c r="Y85">
        <v>0</v>
      </c>
      <c r="Z85">
        <v>0</v>
      </c>
      <c r="AA85">
        <v>0</v>
      </c>
      <c r="AB85">
        <v>0</v>
      </c>
      <c r="AC85">
        <v>-1</v>
      </c>
      <c r="AD85">
        <v>-1</v>
      </c>
      <c r="AE85">
        <v>-1</v>
      </c>
      <c r="AF85">
        <v>-1</v>
      </c>
      <c r="AG85">
        <v>-1</v>
      </c>
      <c r="AI85">
        <f t="shared" si="2"/>
        <v>585</v>
      </c>
      <c r="AJ85">
        <f t="shared" si="3"/>
        <v>0</v>
      </c>
    </row>
    <row r="86" spans="2:36">
      <c r="B86">
        <v>586</v>
      </c>
      <c r="C86">
        <v>0</v>
      </c>
      <c r="D86" t="s">
        <v>753</v>
      </c>
      <c r="F86">
        <v>11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10</v>
      </c>
      <c r="U86">
        <v>0</v>
      </c>
      <c r="V86">
        <v>0</v>
      </c>
      <c r="W86">
        <v>4</v>
      </c>
      <c r="X86">
        <v>0</v>
      </c>
      <c r="Y86">
        <v>0</v>
      </c>
      <c r="Z86">
        <v>0</v>
      </c>
      <c r="AA86">
        <v>0</v>
      </c>
      <c r="AB86">
        <v>0</v>
      </c>
      <c r="AC86">
        <v>547</v>
      </c>
      <c r="AD86">
        <v>548</v>
      </c>
      <c r="AE86">
        <v>549</v>
      </c>
      <c r="AF86">
        <v>532</v>
      </c>
      <c r="AG86">
        <v>-1</v>
      </c>
      <c r="AI86">
        <f t="shared" si="2"/>
        <v>586</v>
      </c>
      <c r="AJ86">
        <f t="shared" si="3"/>
        <v>0</v>
      </c>
    </row>
    <row r="87" spans="2:36">
      <c r="B87">
        <v>587</v>
      </c>
      <c r="C87">
        <v>0</v>
      </c>
      <c r="D87" t="s">
        <v>750</v>
      </c>
      <c r="F87">
        <v>10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4</v>
      </c>
      <c r="X87">
        <v>0</v>
      </c>
      <c r="Y87">
        <v>0</v>
      </c>
      <c r="Z87">
        <v>0</v>
      </c>
      <c r="AA87">
        <v>0</v>
      </c>
      <c r="AB87">
        <v>0</v>
      </c>
      <c r="AC87">
        <v>-1</v>
      </c>
      <c r="AD87">
        <v>-1</v>
      </c>
      <c r="AE87">
        <v>-1</v>
      </c>
      <c r="AF87">
        <v>-1</v>
      </c>
      <c r="AG87">
        <v>-1</v>
      </c>
      <c r="AI87">
        <f t="shared" si="2"/>
        <v>587</v>
      </c>
      <c r="AJ87">
        <f t="shared" si="3"/>
        <v>0</v>
      </c>
    </row>
    <row r="88" spans="2:36">
      <c r="B88">
        <v>588</v>
      </c>
      <c r="C88">
        <v>0</v>
      </c>
      <c r="D88" t="s">
        <v>750</v>
      </c>
      <c r="F88">
        <v>10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4</v>
      </c>
      <c r="X88">
        <v>0</v>
      </c>
      <c r="Y88">
        <v>0</v>
      </c>
      <c r="Z88">
        <v>0</v>
      </c>
      <c r="AA88">
        <v>0</v>
      </c>
      <c r="AB88">
        <v>0</v>
      </c>
      <c r="AC88">
        <v>-1</v>
      </c>
      <c r="AD88">
        <v>-1</v>
      </c>
      <c r="AE88">
        <v>-1</v>
      </c>
      <c r="AF88">
        <v>-1</v>
      </c>
      <c r="AG88">
        <v>-1</v>
      </c>
      <c r="AI88">
        <f t="shared" si="2"/>
        <v>588</v>
      </c>
      <c r="AJ88">
        <f t="shared" si="3"/>
        <v>0</v>
      </c>
    </row>
    <row r="89" spans="2:36">
      <c r="B89">
        <v>589</v>
      </c>
      <c r="C89">
        <v>0</v>
      </c>
      <c r="D89" t="s">
        <v>750</v>
      </c>
      <c r="F89">
        <v>10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4</v>
      </c>
      <c r="X89">
        <v>0</v>
      </c>
      <c r="Y89">
        <v>0</v>
      </c>
      <c r="Z89">
        <v>0</v>
      </c>
      <c r="AA89">
        <v>0</v>
      </c>
      <c r="AB89">
        <v>0</v>
      </c>
      <c r="AC89">
        <v>-1</v>
      </c>
      <c r="AD89">
        <v>-1</v>
      </c>
      <c r="AE89">
        <v>-1</v>
      </c>
      <c r="AF89">
        <v>-1</v>
      </c>
      <c r="AG89">
        <v>-1</v>
      </c>
      <c r="AI89">
        <f t="shared" si="2"/>
        <v>589</v>
      </c>
      <c r="AJ89">
        <f t="shared" si="3"/>
        <v>0</v>
      </c>
    </row>
    <row r="90" spans="2:36">
      <c r="B90">
        <v>590</v>
      </c>
      <c r="C90">
        <v>0</v>
      </c>
      <c r="D90" t="s">
        <v>750</v>
      </c>
      <c r="F90">
        <v>10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4</v>
      </c>
      <c r="X90">
        <v>0</v>
      </c>
      <c r="Y90">
        <v>0</v>
      </c>
      <c r="Z90">
        <v>0</v>
      </c>
      <c r="AA90">
        <v>0</v>
      </c>
      <c r="AB90">
        <v>0</v>
      </c>
      <c r="AC90">
        <v>-1</v>
      </c>
      <c r="AD90">
        <v>-1</v>
      </c>
      <c r="AE90">
        <v>-1</v>
      </c>
      <c r="AF90">
        <v>-1</v>
      </c>
      <c r="AG90">
        <v>-1</v>
      </c>
      <c r="AI90">
        <f t="shared" si="2"/>
        <v>590</v>
      </c>
      <c r="AJ90">
        <f t="shared" si="3"/>
        <v>0</v>
      </c>
    </row>
    <row r="91" spans="2:36">
      <c r="B91">
        <v>591</v>
      </c>
      <c r="C91">
        <v>0</v>
      </c>
      <c r="D91" t="s">
        <v>754</v>
      </c>
      <c r="F91">
        <v>3</v>
      </c>
      <c r="G91">
        <v>48</v>
      </c>
      <c r="H91">
        <v>48</v>
      </c>
      <c r="I91">
        <v>48</v>
      </c>
      <c r="J91">
        <v>58</v>
      </c>
      <c r="K91">
        <v>58</v>
      </c>
      <c r="L91">
        <v>84</v>
      </c>
      <c r="M91">
        <v>84</v>
      </c>
      <c r="N91">
        <v>88</v>
      </c>
      <c r="O91">
        <v>88</v>
      </c>
      <c r="P91">
        <v>55</v>
      </c>
      <c r="Q91">
        <v>55</v>
      </c>
      <c r="R91">
        <v>0</v>
      </c>
      <c r="S91">
        <v>0</v>
      </c>
      <c r="T91">
        <v>10</v>
      </c>
      <c r="U91">
        <v>0</v>
      </c>
      <c r="V91">
        <v>0</v>
      </c>
      <c r="W91">
        <v>4</v>
      </c>
      <c r="X91">
        <v>0</v>
      </c>
      <c r="Y91">
        <v>0</v>
      </c>
      <c r="Z91">
        <v>0</v>
      </c>
      <c r="AA91">
        <v>0</v>
      </c>
      <c r="AB91">
        <v>0</v>
      </c>
      <c r="AC91">
        <v>550</v>
      </c>
      <c r="AD91">
        <v>550</v>
      </c>
      <c r="AE91">
        <v>545</v>
      </c>
      <c r="AF91">
        <v>525</v>
      </c>
      <c r="AG91">
        <v>-1</v>
      </c>
      <c r="AI91">
        <f t="shared" si="2"/>
        <v>591</v>
      </c>
      <c r="AJ91">
        <f t="shared" si="3"/>
        <v>0</v>
      </c>
    </row>
    <row r="92" spans="2:36">
      <c r="B92">
        <v>592</v>
      </c>
      <c r="C92">
        <v>0</v>
      </c>
      <c r="D92" t="s">
        <v>754</v>
      </c>
      <c r="E92" t="s">
        <v>723</v>
      </c>
      <c r="F92">
        <v>3</v>
      </c>
      <c r="G92">
        <v>66</v>
      </c>
      <c r="H92">
        <v>66</v>
      </c>
      <c r="I92">
        <v>66</v>
      </c>
      <c r="J92">
        <v>64</v>
      </c>
      <c r="K92">
        <v>64</v>
      </c>
      <c r="L92">
        <v>92</v>
      </c>
      <c r="M92">
        <v>92</v>
      </c>
      <c r="N92">
        <v>96</v>
      </c>
      <c r="O92">
        <v>96</v>
      </c>
      <c r="P92">
        <v>68</v>
      </c>
      <c r="Q92">
        <v>68</v>
      </c>
      <c r="R92">
        <v>0</v>
      </c>
      <c r="S92">
        <v>0</v>
      </c>
      <c r="T92">
        <v>10</v>
      </c>
      <c r="U92">
        <v>0</v>
      </c>
      <c r="V92">
        <v>0</v>
      </c>
      <c r="W92">
        <v>4</v>
      </c>
      <c r="X92">
        <v>0</v>
      </c>
      <c r="Y92">
        <v>0</v>
      </c>
      <c r="Z92">
        <v>0</v>
      </c>
      <c r="AA92">
        <v>0</v>
      </c>
      <c r="AB92">
        <v>0</v>
      </c>
      <c r="AC92">
        <v>550</v>
      </c>
      <c r="AD92">
        <v>550</v>
      </c>
      <c r="AE92">
        <v>545</v>
      </c>
      <c r="AF92">
        <v>525</v>
      </c>
      <c r="AG92">
        <v>-1</v>
      </c>
      <c r="AI92">
        <f t="shared" si="2"/>
        <v>592</v>
      </c>
      <c r="AJ92">
        <f t="shared" si="3"/>
        <v>0</v>
      </c>
    </row>
    <row r="93" spans="2:36">
      <c r="B93">
        <v>594</v>
      </c>
      <c r="C93">
        <v>0</v>
      </c>
      <c r="D93" t="s">
        <v>755</v>
      </c>
      <c r="F93">
        <v>5</v>
      </c>
      <c r="G93">
        <v>80</v>
      </c>
      <c r="H93">
        <v>80</v>
      </c>
      <c r="I93">
        <v>80</v>
      </c>
      <c r="J93">
        <v>73</v>
      </c>
      <c r="K93">
        <v>73</v>
      </c>
      <c r="L93">
        <v>66</v>
      </c>
      <c r="M93">
        <v>66</v>
      </c>
      <c r="N93">
        <v>72</v>
      </c>
      <c r="O93">
        <v>72</v>
      </c>
      <c r="P93">
        <v>82</v>
      </c>
      <c r="Q93">
        <v>82</v>
      </c>
      <c r="R93">
        <v>0</v>
      </c>
      <c r="S93">
        <v>0</v>
      </c>
      <c r="T93">
        <v>10</v>
      </c>
      <c r="U93">
        <v>0</v>
      </c>
      <c r="V93">
        <v>0</v>
      </c>
      <c r="W93">
        <v>4</v>
      </c>
      <c r="X93">
        <v>0</v>
      </c>
      <c r="Y93">
        <v>0</v>
      </c>
      <c r="Z93">
        <v>0</v>
      </c>
      <c r="AA93">
        <v>0</v>
      </c>
      <c r="AB93">
        <v>0</v>
      </c>
      <c r="AC93">
        <v>505</v>
      </c>
      <c r="AD93">
        <v>505</v>
      </c>
      <c r="AE93">
        <v>515</v>
      </c>
      <c r="AF93">
        <v>525</v>
      </c>
      <c r="AG93">
        <v>-1</v>
      </c>
      <c r="AI93">
        <f t="shared" si="2"/>
        <v>594</v>
      </c>
      <c r="AJ93">
        <f t="shared" si="3"/>
        <v>0</v>
      </c>
    </row>
    <row r="94" spans="2:36">
      <c r="B94">
        <v>595</v>
      </c>
      <c r="C94">
        <v>0</v>
      </c>
      <c r="D94" t="s">
        <v>755</v>
      </c>
      <c r="E94" t="s">
        <v>723</v>
      </c>
      <c r="F94">
        <v>5</v>
      </c>
      <c r="G94">
        <v>88</v>
      </c>
      <c r="H94">
        <v>88</v>
      </c>
      <c r="I94">
        <v>88</v>
      </c>
      <c r="J94">
        <v>79</v>
      </c>
      <c r="K94">
        <v>79</v>
      </c>
      <c r="L94">
        <v>74</v>
      </c>
      <c r="M94">
        <v>74</v>
      </c>
      <c r="N94">
        <v>79</v>
      </c>
      <c r="O94">
        <v>79</v>
      </c>
      <c r="P94">
        <v>89</v>
      </c>
      <c r="Q94">
        <v>89</v>
      </c>
      <c r="R94">
        <v>0</v>
      </c>
      <c r="S94">
        <v>0</v>
      </c>
      <c r="T94">
        <v>10</v>
      </c>
      <c r="U94">
        <v>0</v>
      </c>
      <c r="V94">
        <v>0</v>
      </c>
      <c r="W94">
        <v>4</v>
      </c>
      <c r="X94">
        <v>0</v>
      </c>
      <c r="Y94">
        <v>0</v>
      </c>
      <c r="Z94">
        <v>0</v>
      </c>
      <c r="AA94">
        <v>0</v>
      </c>
      <c r="AB94">
        <v>0</v>
      </c>
      <c r="AC94">
        <v>505</v>
      </c>
      <c r="AD94">
        <v>505</v>
      </c>
      <c r="AE94">
        <v>515</v>
      </c>
      <c r="AF94">
        <v>525</v>
      </c>
      <c r="AG94">
        <v>-1</v>
      </c>
      <c r="AI94">
        <f t="shared" si="2"/>
        <v>595</v>
      </c>
      <c r="AJ94">
        <f t="shared" si="3"/>
        <v>0</v>
      </c>
    </row>
    <row r="95" spans="2:36">
      <c r="B95">
        <v>597</v>
      </c>
      <c r="C95">
        <v>0</v>
      </c>
      <c r="D95" t="s">
        <v>756</v>
      </c>
      <c r="F95">
        <v>2</v>
      </c>
      <c r="G95">
        <v>150</v>
      </c>
      <c r="H95">
        <v>150</v>
      </c>
      <c r="I95">
        <v>150</v>
      </c>
      <c r="J95">
        <v>59</v>
      </c>
      <c r="K95">
        <v>59</v>
      </c>
      <c r="L95">
        <v>90</v>
      </c>
      <c r="M95">
        <v>90</v>
      </c>
      <c r="N95">
        <v>60</v>
      </c>
      <c r="O95">
        <v>60</v>
      </c>
      <c r="P95">
        <v>100</v>
      </c>
      <c r="Q95">
        <v>100</v>
      </c>
      <c r="R95">
        <v>0</v>
      </c>
      <c r="S95">
        <v>0</v>
      </c>
      <c r="T95">
        <v>10</v>
      </c>
      <c r="U95">
        <v>0</v>
      </c>
      <c r="V95">
        <v>0</v>
      </c>
      <c r="W95">
        <v>3</v>
      </c>
      <c r="X95">
        <v>0</v>
      </c>
      <c r="Y95">
        <v>0</v>
      </c>
      <c r="Z95">
        <v>0</v>
      </c>
      <c r="AA95">
        <v>0</v>
      </c>
      <c r="AB95">
        <v>0</v>
      </c>
      <c r="AC95">
        <v>502</v>
      </c>
      <c r="AD95">
        <v>502</v>
      </c>
      <c r="AE95">
        <v>515</v>
      </c>
      <c r="AF95">
        <v>-1</v>
      </c>
      <c r="AG95">
        <v>-1</v>
      </c>
      <c r="AI95">
        <f t="shared" si="2"/>
        <v>597</v>
      </c>
      <c r="AJ95">
        <f t="shared" si="3"/>
        <v>0</v>
      </c>
    </row>
    <row r="96" spans="2:36">
      <c r="B96">
        <v>598</v>
      </c>
      <c r="C96">
        <v>0</v>
      </c>
      <c r="D96" t="s">
        <v>756</v>
      </c>
      <c r="F96">
        <v>2</v>
      </c>
      <c r="G96">
        <v>190</v>
      </c>
      <c r="H96">
        <v>190</v>
      </c>
      <c r="I96">
        <v>190</v>
      </c>
      <c r="J96">
        <v>69</v>
      </c>
      <c r="K96">
        <v>69</v>
      </c>
      <c r="L96">
        <v>90</v>
      </c>
      <c r="M96">
        <v>90</v>
      </c>
      <c r="N96">
        <v>60</v>
      </c>
      <c r="O96">
        <v>60</v>
      </c>
      <c r="P96">
        <v>115</v>
      </c>
      <c r="Q96">
        <v>115</v>
      </c>
      <c r="R96">
        <v>0</v>
      </c>
      <c r="S96">
        <v>0</v>
      </c>
      <c r="T96">
        <v>10</v>
      </c>
      <c r="U96">
        <v>0</v>
      </c>
      <c r="V96">
        <v>0</v>
      </c>
      <c r="W96">
        <v>3</v>
      </c>
      <c r="X96">
        <v>0</v>
      </c>
      <c r="Y96">
        <v>0</v>
      </c>
      <c r="Z96">
        <v>0</v>
      </c>
      <c r="AA96">
        <v>0</v>
      </c>
      <c r="AB96">
        <v>0</v>
      </c>
      <c r="AC96">
        <v>502</v>
      </c>
      <c r="AD96">
        <v>502</v>
      </c>
      <c r="AE96">
        <v>515</v>
      </c>
      <c r="AF96">
        <v>-1</v>
      </c>
      <c r="AG96">
        <v>-1</v>
      </c>
      <c r="AI96">
        <f t="shared" si="2"/>
        <v>598</v>
      </c>
      <c r="AJ96">
        <f t="shared" si="3"/>
        <v>0</v>
      </c>
    </row>
    <row r="97" spans="2:36">
      <c r="B97">
        <v>599</v>
      </c>
      <c r="C97">
        <v>0</v>
      </c>
      <c r="D97" t="s">
        <v>757</v>
      </c>
      <c r="F97">
        <v>11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10</v>
      </c>
      <c r="U97">
        <v>0</v>
      </c>
      <c r="V97">
        <v>0</v>
      </c>
      <c r="W97">
        <v>4</v>
      </c>
      <c r="X97">
        <v>0</v>
      </c>
      <c r="Y97">
        <v>0</v>
      </c>
      <c r="Z97">
        <v>0</v>
      </c>
      <c r="AA97">
        <v>0</v>
      </c>
      <c r="AB97">
        <v>0</v>
      </c>
      <c r="AC97">
        <v>-1</v>
      </c>
      <c r="AD97">
        <v>-1</v>
      </c>
      <c r="AE97">
        <v>-1</v>
      </c>
      <c r="AF97">
        <v>-1</v>
      </c>
      <c r="AG97">
        <v>-1</v>
      </c>
      <c r="AI97">
        <f t="shared" si="2"/>
        <v>599</v>
      </c>
      <c r="AJ97">
        <f t="shared" si="3"/>
        <v>0</v>
      </c>
    </row>
    <row r="98" spans="2:36">
      <c r="B98">
        <v>600</v>
      </c>
      <c r="C98">
        <v>0</v>
      </c>
      <c r="D98" t="s">
        <v>757</v>
      </c>
      <c r="F98">
        <v>11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10</v>
      </c>
      <c r="U98">
        <v>0</v>
      </c>
      <c r="V98">
        <v>0</v>
      </c>
      <c r="W98">
        <v>4</v>
      </c>
      <c r="X98">
        <v>0</v>
      </c>
      <c r="Y98">
        <v>0</v>
      </c>
      <c r="Z98">
        <v>0</v>
      </c>
      <c r="AA98">
        <v>0</v>
      </c>
      <c r="AB98">
        <v>0</v>
      </c>
      <c r="AC98">
        <v>-1</v>
      </c>
      <c r="AD98">
        <v>-1</v>
      </c>
      <c r="AE98">
        <v>-1</v>
      </c>
      <c r="AF98">
        <v>-1</v>
      </c>
      <c r="AG98">
        <v>-1</v>
      </c>
      <c r="AI98">
        <f t="shared" si="2"/>
        <v>600</v>
      </c>
      <c r="AJ98">
        <f t="shared" si="3"/>
        <v>0</v>
      </c>
    </row>
    <row r="99" spans="2:36">
      <c r="B99">
        <v>601</v>
      </c>
      <c r="C99">
        <v>0</v>
      </c>
      <c r="D99" t="s">
        <v>758</v>
      </c>
      <c r="F99">
        <v>3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10</v>
      </c>
      <c r="U99">
        <v>0</v>
      </c>
      <c r="V99">
        <v>0</v>
      </c>
      <c r="W99">
        <v>4</v>
      </c>
      <c r="X99">
        <v>0</v>
      </c>
      <c r="Y99">
        <v>0</v>
      </c>
      <c r="Z99">
        <v>0</v>
      </c>
      <c r="AA99">
        <v>0</v>
      </c>
      <c r="AB99">
        <v>0</v>
      </c>
      <c r="AC99">
        <v>-1</v>
      </c>
      <c r="AD99">
        <v>-1</v>
      </c>
      <c r="AE99">
        <v>-1</v>
      </c>
      <c r="AF99">
        <v>-1</v>
      </c>
      <c r="AG99">
        <v>-1</v>
      </c>
      <c r="AI99">
        <f t="shared" si="2"/>
        <v>601</v>
      </c>
      <c r="AJ99">
        <f t="shared" si="3"/>
        <v>0</v>
      </c>
    </row>
    <row r="100" spans="2:36">
      <c r="B100">
        <v>602</v>
      </c>
      <c r="C100">
        <v>0</v>
      </c>
      <c r="D100" t="s">
        <v>758</v>
      </c>
      <c r="F100">
        <v>3</v>
      </c>
      <c r="G100">
        <v>270</v>
      </c>
      <c r="H100">
        <v>270</v>
      </c>
      <c r="I100">
        <v>270</v>
      </c>
      <c r="J100">
        <v>69</v>
      </c>
      <c r="K100">
        <v>69</v>
      </c>
      <c r="L100">
        <v>98</v>
      </c>
      <c r="M100">
        <v>98</v>
      </c>
      <c r="N100">
        <v>60</v>
      </c>
      <c r="O100">
        <v>60</v>
      </c>
      <c r="P100">
        <v>170</v>
      </c>
      <c r="Q100">
        <v>170</v>
      </c>
      <c r="R100">
        <v>0</v>
      </c>
      <c r="S100">
        <v>0</v>
      </c>
      <c r="T100">
        <v>10</v>
      </c>
      <c r="U100">
        <v>0</v>
      </c>
      <c r="V100">
        <v>0</v>
      </c>
      <c r="W100">
        <v>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506</v>
      </c>
      <c r="AD100">
        <v>506</v>
      </c>
      <c r="AE100">
        <v>529</v>
      </c>
      <c r="AF100">
        <v>525</v>
      </c>
      <c r="AG100">
        <v>-1</v>
      </c>
      <c r="AI100">
        <f t="shared" si="2"/>
        <v>602</v>
      </c>
      <c r="AJ100">
        <f t="shared" si="3"/>
        <v>0</v>
      </c>
    </row>
    <row r="101" spans="2:36">
      <c r="B101">
        <v>603</v>
      </c>
      <c r="C101">
        <v>0</v>
      </c>
      <c r="D101" t="s">
        <v>759</v>
      </c>
      <c r="F101">
        <v>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5</v>
      </c>
      <c r="U101">
        <v>0</v>
      </c>
      <c r="V101">
        <v>0</v>
      </c>
      <c r="W101">
        <v>4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-1</v>
      </c>
      <c r="AD101">
        <v>-1</v>
      </c>
      <c r="AE101">
        <v>-1</v>
      </c>
      <c r="AF101">
        <v>-1</v>
      </c>
      <c r="AG101">
        <v>-1</v>
      </c>
      <c r="AI101">
        <f t="shared" si="2"/>
        <v>603</v>
      </c>
      <c r="AJ101">
        <f t="shared" si="3"/>
        <v>0</v>
      </c>
    </row>
    <row r="102" spans="2:36">
      <c r="B102">
        <v>604</v>
      </c>
      <c r="C102">
        <v>0</v>
      </c>
      <c r="D102" t="s">
        <v>759</v>
      </c>
      <c r="F102">
        <v>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5</v>
      </c>
      <c r="U102">
        <v>0</v>
      </c>
      <c r="V102">
        <v>0</v>
      </c>
      <c r="W102">
        <v>4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-1</v>
      </c>
      <c r="AD102">
        <v>-1</v>
      </c>
      <c r="AE102">
        <v>-1</v>
      </c>
      <c r="AF102">
        <v>-1</v>
      </c>
      <c r="AG102">
        <v>-1</v>
      </c>
      <c r="AI102">
        <f t="shared" si="2"/>
        <v>604</v>
      </c>
      <c r="AJ102">
        <f t="shared" si="3"/>
        <v>0</v>
      </c>
    </row>
    <row r="103" spans="2:36">
      <c r="B103">
        <v>605</v>
      </c>
      <c r="C103">
        <v>0</v>
      </c>
      <c r="D103" t="s">
        <v>760</v>
      </c>
      <c r="F103">
        <v>10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4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-1</v>
      </c>
      <c r="AD103">
        <v>-1</v>
      </c>
      <c r="AE103">
        <v>-1</v>
      </c>
      <c r="AF103">
        <v>-1</v>
      </c>
      <c r="AG103">
        <v>-1</v>
      </c>
      <c r="AI103">
        <f t="shared" si="2"/>
        <v>605</v>
      </c>
      <c r="AJ103">
        <f t="shared" si="3"/>
        <v>0</v>
      </c>
    </row>
    <row r="104" spans="2:36">
      <c r="B104">
        <v>606</v>
      </c>
      <c r="C104">
        <v>0</v>
      </c>
      <c r="D104" t="s">
        <v>760</v>
      </c>
      <c r="F104">
        <v>10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4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-1</v>
      </c>
      <c r="AD104">
        <v>-1</v>
      </c>
      <c r="AE104">
        <v>-1</v>
      </c>
      <c r="AF104">
        <v>-1</v>
      </c>
      <c r="AG104">
        <v>-1</v>
      </c>
      <c r="AI104">
        <f t="shared" si="2"/>
        <v>606</v>
      </c>
      <c r="AJ104">
        <f t="shared" si="3"/>
        <v>0</v>
      </c>
    </row>
    <row r="105" spans="2:36">
      <c r="B105">
        <v>607</v>
      </c>
      <c r="C105">
        <v>0</v>
      </c>
      <c r="D105" t="s">
        <v>760</v>
      </c>
      <c r="F105">
        <v>10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-1</v>
      </c>
      <c r="AD105">
        <v>-1</v>
      </c>
      <c r="AE105">
        <v>-1</v>
      </c>
      <c r="AF105">
        <v>-1</v>
      </c>
      <c r="AG105">
        <v>-1</v>
      </c>
      <c r="AI105">
        <f t="shared" si="2"/>
        <v>607</v>
      </c>
      <c r="AJ105">
        <f t="shared" si="3"/>
        <v>0</v>
      </c>
    </row>
    <row r="106" spans="2:36">
      <c r="B106">
        <v>608</v>
      </c>
      <c r="C106">
        <v>0</v>
      </c>
      <c r="D106" t="s">
        <v>760</v>
      </c>
      <c r="F106">
        <v>10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4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-1</v>
      </c>
      <c r="AD106">
        <v>-1</v>
      </c>
      <c r="AE106">
        <v>-1</v>
      </c>
      <c r="AF106">
        <v>-1</v>
      </c>
      <c r="AG106">
        <v>-1</v>
      </c>
      <c r="AI106">
        <f t="shared" si="2"/>
        <v>608</v>
      </c>
      <c r="AJ106">
        <f t="shared" si="3"/>
        <v>0</v>
      </c>
    </row>
    <row r="107" spans="2:36">
      <c r="B107">
        <v>609</v>
      </c>
      <c r="C107">
        <v>0</v>
      </c>
      <c r="D107" t="s">
        <v>761</v>
      </c>
      <c r="F107">
        <v>10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4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-1</v>
      </c>
      <c r="AD107">
        <v>-1</v>
      </c>
      <c r="AE107">
        <v>-1</v>
      </c>
      <c r="AF107">
        <v>-1</v>
      </c>
      <c r="AG107">
        <v>-1</v>
      </c>
      <c r="AI107">
        <f t="shared" si="2"/>
        <v>609</v>
      </c>
      <c r="AJ107">
        <f t="shared" si="3"/>
        <v>0</v>
      </c>
    </row>
    <row r="108" spans="2:36">
      <c r="B108">
        <v>610</v>
      </c>
      <c r="C108">
        <v>0</v>
      </c>
      <c r="D108" t="s">
        <v>761</v>
      </c>
      <c r="F108">
        <v>10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4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-1</v>
      </c>
      <c r="AD108">
        <v>-1</v>
      </c>
      <c r="AE108">
        <v>-1</v>
      </c>
      <c r="AF108">
        <v>-1</v>
      </c>
      <c r="AG108">
        <v>-1</v>
      </c>
      <c r="AI108">
        <f t="shared" si="2"/>
        <v>610</v>
      </c>
      <c r="AJ108">
        <f t="shared" si="3"/>
        <v>0</v>
      </c>
    </row>
    <row r="109" spans="2:36">
      <c r="B109">
        <v>611</v>
      </c>
      <c r="C109">
        <v>0</v>
      </c>
      <c r="D109" t="s">
        <v>761</v>
      </c>
      <c r="F109">
        <v>10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4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-1</v>
      </c>
      <c r="AD109">
        <v>-1</v>
      </c>
      <c r="AE109">
        <v>-1</v>
      </c>
      <c r="AF109">
        <v>-1</v>
      </c>
      <c r="AG109">
        <v>-1</v>
      </c>
      <c r="AI109">
        <f t="shared" si="2"/>
        <v>611</v>
      </c>
      <c r="AJ109">
        <f t="shared" si="3"/>
        <v>0</v>
      </c>
    </row>
    <row r="110" spans="2:36">
      <c r="B110">
        <v>612</v>
      </c>
      <c r="C110">
        <v>0</v>
      </c>
      <c r="D110" t="s">
        <v>761</v>
      </c>
      <c r="F110">
        <v>10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4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-1</v>
      </c>
      <c r="AD110">
        <v>-1</v>
      </c>
      <c r="AE110">
        <v>-1</v>
      </c>
      <c r="AF110">
        <v>-1</v>
      </c>
      <c r="AG110">
        <v>-1</v>
      </c>
      <c r="AI110">
        <f t="shared" si="2"/>
        <v>612</v>
      </c>
      <c r="AJ110">
        <f t="shared" si="3"/>
        <v>0</v>
      </c>
    </row>
    <row r="111" spans="2:36">
      <c r="B111">
        <v>613</v>
      </c>
      <c r="C111">
        <v>0</v>
      </c>
      <c r="D111" t="s">
        <v>744</v>
      </c>
      <c r="F111">
        <v>10</v>
      </c>
      <c r="G111">
        <v>490</v>
      </c>
      <c r="H111">
        <v>490</v>
      </c>
      <c r="I111">
        <v>490</v>
      </c>
      <c r="J111">
        <v>180</v>
      </c>
      <c r="K111">
        <v>180</v>
      </c>
      <c r="L111">
        <v>0</v>
      </c>
      <c r="M111">
        <v>0</v>
      </c>
      <c r="N111">
        <v>170</v>
      </c>
      <c r="O111">
        <v>170</v>
      </c>
      <c r="P111">
        <v>177</v>
      </c>
      <c r="Q111">
        <v>177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4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552</v>
      </c>
      <c r="AD111">
        <v>552</v>
      </c>
      <c r="AE111">
        <v>536</v>
      </c>
      <c r="AF111">
        <v>549</v>
      </c>
      <c r="AG111">
        <v>-1</v>
      </c>
      <c r="AI111">
        <f t="shared" si="2"/>
        <v>613</v>
      </c>
      <c r="AJ111">
        <f t="shared" si="3"/>
        <v>0</v>
      </c>
    </row>
    <row r="112" spans="2:36">
      <c r="B112">
        <v>614</v>
      </c>
      <c r="C112">
        <v>0</v>
      </c>
      <c r="D112" t="s">
        <v>721</v>
      </c>
      <c r="E112" t="s">
        <v>724</v>
      </c>
      <c r="F112">
        <v>11</v>
      </c>
      <c r="G112">
        <v>96</v>
      </c>
      <c r="H112">
        <v>96</v>
      </c>
      <c r="I112">
        <v>96</v>
      </c>
      <c r="J112">
        <v>25</v>
      </c>
      <c r="K112">
        <v>25</v>
      </c>
      <c r="L112">
        <v>0</v>
      </c>
      <c r="M112">
        <v>0</v>
      </c>
      <c r="N112">
        <v>50</v>
      </c>
      <c r="O112">
        <v>50</v>
      </c>
      <c r="P112">
        <v>80</v>
      </c>
      <c r="Q112">
        <v>80</v>
      </c>
      <c r="R112">
        <v>0</v>
      </c>
      <c r="S112">
        <v>0</v>
      </c>
      <c r="T112">
        <v>10</v>
      </c>
      <c r="U112">
        <v>0</v>
      </c>
      <c r="V112">
        <v>0</v>
      </c>
      <c r="W112">
        <v>3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556</v>
      </c>
      <c r="AD112">
        <v>548</v>
      </c>
      <c r="AE112">
        <v>558</v>
      </c>
      <c r="AF112">
        <v>549</v>
      </c>
      <c r="AG112">
        <v>-1</v>
      </c>
      <c r="AI112">
        <f t="shared" si="2"/>
        <v>614</v>
      </c>
      <c r="AJ112">
        <f t="shared" si="3"/>
        <v>0</v>
      </c>
    </row>
    <row r="113" spans="2:36">
      <c r="B113">
        <v>615</v>
      </c>
      <c r="C113">
        <v>0</v>
      </c>
      <c r="D113" t="s">
        <v>721</v>
      </c>
      <c r="E113" t="s">
        <v>724</v>
      </c>
      <c r="F113">
        <v>11</v>
      </c>
      <c r="G113">
        <v>96</v>
      </c>
      <c r="H113">
        <v>96</v>
      </c>
      <c r="I113">
        <v>96</v>
      </c>
      <c r="J113">
        <v>25</v>
      </c>
      <c r="K113">
        <v>25</v>
      </c>
      <c r="L113">
        <v>0</v>
      </c>
      <c r="M113">
        <v>0</v>
      </c>
      <c r="N113">
        <v>50</v>
      </c>
      <c r="O113">
        <v>50</v>
      </c>
      <c r="P113">
        <v>80</v>
      </c>
      <c r="Q113">
        <v>80</v>
      </c>
      <c r="R113">
        <v>0</v>
      </c>
      <c r="S113">
        <v>0</v>
      </c>
      <c r="T113">
        <v>10</v>
      </c>
      <c r="U113">
        <v>0</v>
      </c>
      <c r="V113">
        <v>0</v>
      </c>
      <c r="W113">
        <v>3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556</v>
      </c>
      <c r="AD113">
        <v>557</v>
      </c>
      <c r="AE113">
        <v>558</v>
      </c>
      <c r="AF113">
        <v>558</v>
      </c>
      <c r="AG113">
        <v>-1</v>
      </c>
      <c r="AI113">
        <f t="shared" si="2"/>
        <v>615</v>
      </c>
      <c r="AJ113">
        <f t="shared" si="3"/>
        <v>0</v>
      </c>
    </row>
    <row r="114" spans="2:36">
      <c r="B114">
        <v>616</v>
      </c>
      <c r="C114">
        <v>0</v>
      </c>
      <c r="D114" t="s">
        <v>740</v>
      </c>
      <c r="E114" t="s">
        <v>724</v>
      </c>
      <c r="F114">
        <v>11</v>
      </c>
      <c r="G114">
        <v>160</v>
      </c>
      <c r="H114">
        <v>160</v>
      </c>
      <c r="I114">
        <v>160</v>
      </c>
      <c r="J114">
        <v>40</v>
      </c>
      <c r="K114">
        <v>40</v>
      </c>
      <c r="L114">
        <v>0</v>
      </c>
      <c r="M114">
        <v>0</v>
      </c>
      <c r="N114">
        <v>90</v>
      </c>
      <c r="O114">
        <v>90</v>
      </c>
      <c r="P114">
        <v>120</v>
      </c>
      <c r="Q114">
        <v>120</v>
      </c>
      <c r="R114">
        <v>0</v>
      </c>
      <c r="S114">
        <v>0</v>
      </c>
      <c r="T114">
        <v>10</v>
      </c>
      <c r="U114">
        <v>0</v>
      </c>
      <c r="V114">
        <v>0</v>
      </c>
      <c r="W114">
        <v>3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547</v>
      </c>
      <c r="AD114">
        <v>548</v>
      </c>
      <c r="AE114">
        <v>549</v>
      </c>
      <c r="AF114">
        <v>549</v>
      </c>
      <c r="AG114">
        <v>-1</v>
      </c>
      <c r="AI114">
        <f t="shared" si="2"/>
        <v>616</v>
      </c>
      <c r="AJ114">
        <f t="shared" si="3"/>
        <v>0</v>
      </c>
    </row>
    <row r="115" spans="2:36">
      <c r="B115">
        <v>617</v>
      </c>
      <c r="C115">
        <v>0</v>
      </c>
      <c r="D115" t="s">
        <v>740</v>
      </c>
      <c r="E115" t="s">
        <v>724</v>
      </c>
      <c r="F115">
        <v>11</v>
      </c>
      <c r="G115">
        <v>160</v>
      </c>
      <c r="H115">
        <v>160</v>
      </c>
      <c r="I115">
        <v>160</v>
      </c>
      <c r="J115">
        <v>40</v>
      </c>
      <c r="K115">
        <v>40</v>
      </c>
      <c r="L115">
        <v>0</v>
      </c>
      <c r="M115">
        <v>0</v>
      </c>
      <c r="N115">
        <v>90</v>
      </c>
      <c r="O115">
        <v>90</v>
      </c>
      <c r="P115">
        <v>120</v>
      </c>
      <c r="Q115">
        <v>120</v>
      </c>
      <c r="R115">
        <v>0</v>
      </c>
      <c r="S115">
        <v>0</v>
      </c>
      <c r="T115">
        <v>10</v>
      </c>
      <c r="U115">
        <v>0</v>
      </c>
      <c r="V115">
        <v>0</v>
      </c>
      <c r="W115">
        <v>3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556</v>
      </c>
      <c r="AD115">
        <v>548</v>
      </c>
      <c r="AE115">
        <v>558</v>
      </c>
      <c r="AF115">
        <v>549</v>
      </c>
      <c r="AG115">
        <v>-1</v>
      </c>
      <c r="AI115">
        <f t="shared" si="2"/>
        <v>617</v>
      </c>
      <c r="AJ115">
        <f t="shared" si="3"/>
        <v>0</v>
      </c>
    </row>
    <row r="116" spans="2:36">
      <c r="B116">
        <v>618</v>
      </c>
      <c r="C116">
        <v>0</v>
      </c>
      <c r="D116" t="s">
        <v>740</v>
      </c>
      <c r="E116" t="s">
        <v>724</v>
      </c>
      <c r="F116">
        <v>11</v>
      </c>
      <c r="G116">
        <v>160</v>
      </c>
      <c r="H116">
        <v>160</v>
      </c>
      <c r="I116">
        <v>160</v>
      </c>
      <c r="J116">
        <v>40</v>
      </c>
      <c r="K116">
        <v>40</v>
      </c>
      <c r="L116">
        <v>0</v>
      </c>
      <c r="M116">
        <v>0</v>
      </c>
      <c r="N116">
        <v>90</v>
      </c>
      <c r="O116">
        <v>90</v>
      </c>
      <c r="P116">
        <v>120</v>
      </c>
      <c r="Q116">
        <v>120</v>
      </c>
      <c r="R116">
        <v>0</v>
      </c>
      <c r="S116">
        <v>0</v>
      </c>
      <c r="T116">
        <v>10</v>
      </c>
      <c r="U116">
        <v>0</v>
      </c>
      <c r="V116">
        <v>0</v>
      </c>
      <c r="W116">
        <v>3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556</v>
      </c>
      <c r="AD116">
        <v>557</v>
      </c>
      <c r="AE116">
        <v>558</v>
      </c>
      <c r="AF116">
        <v>558</v>
      </c>
      <c r="AG116">
        <v>-1</v>
      </c>
      <c r="AI116">
        <f t="shared" si="2"/>
        <v>618</v>
      </c>
      <c r="AJ116">
        <f t="shared" si="3"/>
        <v>0</v>
      </c>
    </row>
    <row r="117" spans="2:36">
      <c r="B117">
        <v>619</v>
      </c>
      <c r="C117">
        <v>0</v>
      </c>
      <c r="D117" t="s">
        <v>752</v>
      </c>
      <c r="F117">
        <v>11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10</v>
      </c>
      <c r="U117">
        <v>0</v>
      </c>
      <c r="V117">
        <v>0</v>
      </c>
      <c r="W117">
        <v>4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-1</v>
      </c>
      <c r="AD117">
        <v>-1</v>
      </c>
      <c r="AE117">
        <v>-1</v>
      </c>
      <c r="AF117">
        <v>-1</v>
      </c>
      <c r="AG117">
        <v>-1</v>
      </c>
      <c r="AI117">
        <f t="shared" si="2"/>
        <v>619</v>
      </c>
      <c r="AJ117">
        <f t="shared" si="3"/>
        <v>0</v>
      </c>
    </row>
    <row r="118" spans="2:36">
      <c r="B118">
        <v>620</v>
      </c>
      <c r="C118">
        <v>0</v>
      </c>
      <c r="D118" t="s">
        <v>753</v>
      </c>
      <c r="F118">
        <v>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10</v>
      </c>
      <c r="U118">
        <v>0</v>
      </c>
      <c r="V118">
        <v>0</v>
      </c>
      <c r="W118">
        <v>4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556</v>
      </c>
      <c r="AD118">
        <v>557</v>
      </c>
      <c r="AE118">
        <v>558</v>
      </c>
      <c r="AF118">
        <v>532</v>
      </c>
      <c r="AG118">
        <v>-1</v>
      </c>
      <c r="AI118">
        <f t="shared" si="2"/>
        <v>620</v>
      </c>
      <c r="AJ118">
        <f t="shared" si="3"/>
        <v>0</v>
      </c>
    </row>
    <row r="119" spans="2:36">
      <c r="B119">
        <v>621</v>
      </c>
      <c r="C119">
        <v>0</v>
      </c>
      <c r="D119" t="s">
        <v>746</v>
      </c>
      <c r="E119" t="s">
        <v>723</v>
      </c>
      <c r="F119">
        <v>2</v>
      </c>
      <c r="G119">
        <v>39</v>
      </c>
      <c r="H119">
        <v>39</v>
      </c>
      <c r="I119">
        <v>39</v>
      </c>
      <c r="J119">
        <v>48</v>
      </c>
      <c r="K119">
        <v>48</v>
      </c>
      <c r="L119">
        <v>76</v>
      </c>
      <c r="M119">
        <v>76</v>
      </c>
      <c r="N119">
        <v>40</v>
      </c>
      <c r="O119">
        <v>40</v>
      </c>
      <c r="P119">
        <v>30</v>
      </c>
      <c r="Q119">
        <v>30</v>
      </c>
      <c r="R119">
        <v>0</v>
      </c>
      <c r="S119">
        <v>0</v>
      </c>
      <c r="T119">
        <v>10</v>
      </c>
      <c r="U119">
        <v>0</v>
      </c>
      <c r="V119">
        <v>0</v>
      </c>
      <c r="W119">
        <v>3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502</v>
      </c>
      <c r="AD119">
        <v>502</v>
      </c>
      <c r="AE119">
        <v>559</v>
      </c>
      <c r="AF119">
        <v>-1</v>
      </c>
      <c r="AG119">
        <v>-1</v>
      </c>
      <c r="AI119">
        <f t="shared" si="2"/>
        <v>621</v>
      </c>
      <c r="AJ119">
        <f t="shared" si="3"/>
        <v>0</v>
      </c>
    </row>
    <row r="120" spans="2:36">
      <c r="B120">
        <v>622</v>
      </c>
      <c r="C120">
        <v>0</v>
      </c>
      <c r="D120" t="s">
        <v>747</v>
      </c>
      <c r="E120" t="s">
        <v>723</v>
      </c>
      <c r="F120">
        <v>2</v>
      </c>
      <c r="G120">
        <v>43</v>
      </c>
      <c r="H120">
        <v>43</v>
      </c>
      <c r="I120">
        <v>43</v>
      </c>
      <c r="J120">
        <v>58</v>
      </c>
      <c r="K120">
        <v>58</v>
      </c>
      <c r="L120">
        <v>88</v>
      </c>
      <c r="M120">
        <v>88</v>
      </c>
      <c r="N120">
        <v>44</v>
      </c>
      <c r="O120">
        <v>44</v>
      </c>
      <c r="P120">
        <v>36</v>
      </c>
      <c r="Q120">
        <v>36</v>
      </c>
      <c r="R120">
        <v>0</v>
      </c>
      <c r="S120">
        <v>0</v>
      </c>
      <c r="T120">
        <v>10</v>
      </c>
      <c r="U120">
        <v>0</v>
      </c>
      <c r="V120">
        <v>0</v>
      </c>
      <c r="W120">
        <v>3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502</v>
      </c>
      <c r="AD120">
        <v>502</v>
      </c>
      <c r="AE120">
        <v>559</v>
      </c>
      <c r="AF120">
        <v>-1</v>
      </c>
      <c r="AG120">
        <v>-1</v>
      </c>
      <c r="AI120">
        <f t="shared" si="2"/>
        <v>622</v>
      </c>
      <c r="AJ120">
        <f t="shared" si="3"/>
        <v>0</v>
      </c>
    </row>
    <row r="121" spans="2:36">
      <c r="B121">
        <v>623</v>
      </c>
      <c r="C121">
        <v>0</v>
      </c>
      <c r="D121" t="s">
        <v>748</v>
      </c>
      <c r="E121" t="s">
        <v>723</v>
      </c>
      <c r="F121">
        <v>2</v>
      </c>
      <c r="G121">
        <v>46</v>
      </c>
      <c r="H121">
        <v>46</v>
      </c>
      <c r="I121">
        <v>46</v>
      </c>
      <c r="J121">
        <v>58</v>
      </c>
      <c r="K121">
        <v>58</v>
      </c>
      <c r="L121">
        <v>76</v>
      </c>
      <c r="M121">
        <v>76</v>
      </c>
      <c r="N121">
        <v>48</v>
      </c>
      <c r="O121">
        <v>48</v>
      </c>
      <c r="P121">
        <v>36</v>
      </c>
      <c r="Q121">
        <v>36</v>
      </c>
      <c r="R121">
        <v>0</v>
      </c>
      <c r="S121">
        <v>0</v>
      </c>
      <c r="T121">
        <v>10</v>
      </c>
      <c r="U121">
        <v>0</v>
      </c>
      <c r="V121">
        <v>0</v>
      </c>
      <c r="W121">
        <v>3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502</v>
      </c>
      <c r="AD121">
        <v>559</v>
      </c>
      <c r="AE121">
        <v>544</v>
      </c>
      <c r="AF121">
        <v>-1</v>
      </c>
      <c r="AG121">
        <v>-1</v>
      </c>
      <c r="AI121">
        <f t="shared" si="2"/>
        <v>623</v>
      </c>
      <c r="AJ121">
        <f t="shared" si="3"/>
        <v>0</v>
      </c>
    </row>
    <row r="122" spans="2:36">
      <c r="B122">
        <v>624</v>
      </c>
      <c r="C122">
        <v>0</v>
      </c>
      <c r="D122" t="s">
        <v>749</v>
      </c>
      <c r="E122" t="s">
        <v>723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10</v>
      </c>
      <c r="U122">
        <v>0</v>
      </c>
      <c r="V122">
        <v>0</v>
      </c>
      <c r="W122">
        <v>3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502</v>
      </c>
      <c r="AD122">
        <v>502</v>
      </c>
      <c r="AE122">
        <v>559</v>
      </c>
      <c r="AF122">
        <v>-1</v>
      </c>
      <c r="AG122">
        <v>-1</v>
      </c>
      <c r="AI122">
        <f t="shared" si="2"/>
        <v>624</v>
      </c>
      <c r="AJ122">
        <f t="shared" si="3"/>
        <v>0</v>
      </c>
    </row>
    <row r="123" spans="2:36">
      <c r="B123">
        <v>625</v>
      </c>
      <c r="C123">
        <v>0</v>
      </c>
      <c r="D123" t="s">
        <v>762</v>
      </c>
      <c r="F123">
        <v>16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5</v>
      </c>
      <c r="U123">
        <v>0</v>
      </c>
      <c r="V123">
        <v>0</v>
      </c>
      <c r="W123">
        <v>4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550</v>
      </c>
      <c r="AD123">
        <v>550</v>
      </c>
      <c r="AE123">
        <v>541</v>
      </c>
      <c r="AF123">
        <v>554</v>
      </c>
      <c r="AG123">
        <v>-1</v>
      </c>
      <c r="AI123">
        <f t="shared" si="2"/>
        <v>625</v>
      </c>
      <c r="AJ123">
        <f t="shared" si="3"/>
        <v>0</v>
      </c>
    </row>
    <row r="124" spans="2:36">
      <c r="B124">
        <v>626</v>
      </c>
      <c r="C124">
        <v>0</v>
      </c>
      <c r="D124" t="s">
        <v>762</v>
      </c>
      <c r="F124">
        <v>16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5</v>
      </c>
      <c r="U124">
        <v>0</v>
      </c>
      <c r="V124">
        <v>0</v>
      </c>
      <c r="W124">
        <v>4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-1</v>
      </c>
      <c r="AD124">
        <v>-1</v>
      </c>
      <c r="AE124">
        <v>-1</v>
      </c>
      <c r="AF124">
        <v>-1</v>
      </c>
      <c r="AG124">
        <v>-1</v>
      </c>
      <c r="AI124">
        <f t="shared" si="2"/>
        <v>626</v>
      </c>
      <c r="AJ124">
        <f t="shared" si="3"/>
        <v>0</v>
      </c>
    </row>
    <row r="125" spans="2:36">
      <c r="B125">
        <v>627</v>
      </c>
      <c r="C125">
        <v>0</v>
      </c>
      <c r="D125" t="s">
        <v>762</v>
      </c>
      <c r="F125">
        <v>16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5</v>
      </c>
      <c r="U125">
        <v>0</v>
      </c>
      <c r="V125">
        <v>0</v>
      </c>
      <c r="W125">
        <v>4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-1</v>
      </c>
      <c r="AD125">
        <v>-1</v>
      </c>
      <c r="AE125">
        <v>-1</v>
      </c>
      <c r="AF125">
        <v>-1</v>
      </c>
      <c r="AG125">
        <v>-1</v>
      </c>
      <c r="AI125">
        <f t="shared" si="2"/>
        <v>627</v>
      </c>
      <c r="AJ125">
        <f t="shared" si="3"/>
        <v>0</v>
      </c>
    </row>
    <row r="126" spans="2:36">
      <c r="B126">
        <v>628</v>
      </c>
      <c r="C126">
        <v>0</v>
      </c>
      <c r="D126" t="s">
        <v>763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10</v>
      </c>
      <c r="U126">
        <v>0</v>
      </c>
      <c r="V126">
        <v>0</v>
      </c>
      <c r="W126">
        <v>3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553</v>
      </c>
      <c r="AD126">
        <v>553</v>
      </c>
      <c r="AE126">
        <v>531</v>
      </c>
      <c r="AF126">
        <v>-1</v>
      </c>
      <c r="AG126">
        <v>-1</v>
      </c>
      <c r="AI126">
        <f t="shared" si="2"/>
        <v>628</v>
      </c>
      <c r="AJ126">
        <f t="shared" si="3"/>
        <v>0</v>
      </c>
    </row>
    <row r="127" spans="2:36">
      <c r="B127">
        <v>629</v>
      </c>
      <c r="C127">
        <v>0</v>
      </c>
      <c r="D127" t="s">
        <v>763</v>
      </c>
      <c r="F127">
        <v>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10</v>
      </c>
      <c r="U127">
        <v>0</v>
      </c>
      <c r="V127">
        <v>0</v>
      </c>
      <c r="W127">
        <v>3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553</v>
      </c>
      <c r="AD127">
        <v>553</v>
      </c>
      <c r="AE127">
        <v>531</v>
      </c>
      <c r="AF127">
        <v>-1</v>
      </c>
      <c r="AG127">
        <v>-1</v>
      </c>
      <c r="AI127">
        <f t="shared" si="2"/>
        <v>629</v>
      </c>
      <c r="AJ127">
        <f t="shared" si="3"/>
        <v>0</v>
      </c>
    </row>
    <row r="128" spans="2:36">
      <c r="B128">
        <v>630</v>
      </c>
      <c r="C128">
        <v>0</v>
      </c>
      <c r="D128" t="s">
        <v>763</v>
      </c>
      <c r="F128">
        <v>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10</v>
      </c>
      <c r="U128">
        <v>0</v>
      </c>
      <c r="V128">
        <v>0</v>
      </c>
      <c r="W128">
        <v>3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553</v>
      </c>
      <c r="AD128">
        <v>553</v>
      </c>
      <c r="AE128">
        <v>531</v>
      </c>
      <c r="AF128">
        <v>-1</v>
      </c>
      <c r="AG128">
        <v>-1</v>
      </c>
      <c r="AI128">
        <f t="shared" si="2"/>
        <v>630</v>
      </c>
      <c r="AJ128">
        <f t="shared" si="3"/>
        <v>0</v>
      </c>
    </row>
    <row r="129" spans="2:36">
      <c r="B129">
        <v>631</v>
      </c>
      <c r="C129">
        <v>0</v>
      </c>
      <c r="D129" t="s">
        <v>737</v>
      </c>
      <c r="F129">
        <v>10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-1</v>
      </c>
      <c r="AD129">
        <v>-1</v>
      </c>
      <c r="AE129">
        <v>-1</v>
      </c>
      <c r="AF129">
        <v>-1</v>
      </c>
      <c r="AG129">
        <v>-1</v>
      </c>
      <c r="AI129">
        <f t="shared" si="2"/>
        <v>631</v>
      </c>
      <c r="AJ129">
        <f t="shared" si="3"/>
        <v>0</v>
      </c>
    </row>
    <row r="130" spans="2:36">
      <c r="B130">
        <v>632</v>
      </c>
      <c r="C130">
        <v>0</v>
      </c>
      <c r="D130" t="s">
        <v>737</v>
      </c>
      <c r="F130">
        <v>10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4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-1</v>
      </c>
      <c r="AD130">
        <v>-1</v>
      </c>
      <c r="AE130">
        <v>-1</v>
      </c>
      <c r="AF130">
        <v>-1</v>
      </c>
      <c r="AG130">
        <v>-1</v>
      </c>
      <c r="AI130">
        <f t="shared" si="2"/>
        <v>632</v>
      </c>
      <c r="AJ130">
        <f t="shared" si="3"/>
        <v>0</v>
      </c>
    </row>
    <row r="131" spans="2:36">
      <c r="B131">
        <v>633</v>
      </c>
      <c r="C131">
        <v>0</v>
      </c>
      <c r="D131" t="s">
        <v>737</v>
      </c>
      <c r="F131">
        <v>10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4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556</v>
      </c>
      <c r="AD131">
        <v>557</v>
      </c>
      <c r="AE131">
        <v>558</v>
      </c>
      <c r="AF131">
        <v>558</v>
      </c>
      <c r="AG131">
        <v>-1</v>
      </c>
      <c r="AI131">
        <f t="shared" si="2"/>
        <v>633</v>
      </c>
      <c r="AJ131">
        <f t="shared" si="3"/>
        <v>0</v>
      </c>
    </row>
    <row r="132" spans="2:36">
      <c r="B132">
        <v>634</v>
      </c>
      <c r="C132">
        <v>0</v>
      </c>
      <c r="D132" t="s">
        <v>745</v>
      </c>
      <c r="F132">
        <v>10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4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556</v>
      </c>
      <c r="AD132">
        <v>557</v>
      </c>
      <c r="AE132">
        <v>548</v>
      </c>
      <c r="AF132">
        <v>549</v>
      </c>
      <c r="AG132">
        <v>-1</v>
      </c>
      <c r="AI132">
        <f t="shared" si="2"/>
        <v>634</v>
      </c>
      <c r="AJ132">
        <f t="shared" si="3"/>
        <v>0</v>
      </c>
    </row>
    <row r="133" spans="2:36">
      <c r="B133">
        <v>635</v>
      </c>
      <c r="C133">
        <v>0</v>
      </c>
      <c r="D133" t="s">
        <v>745</v>
      </c>
      <c r="F133">
        <v>10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4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-1</v>
      </c>
      <c r="AD133">
        <v>-1</v>
      </c>
      <c r="AE133">
        <v>-1</v>
      </c>
      <c r="AF133">
        <v>-1</v>
      </c>
      <c r="AG133">
        <v>-1</v>
      </c>
      <c r="AI133">
        <f t="shared" si="2"/>
        <v>635</v>
      </c>
      <c r="AJ133">
        <f t="shared" si="3"/>
        <v>0</v>
      </c>
    </row>
    <row r="134" spans="2:36">
      <c r="B134">
        <v>636</v>
      </c>
      <c r="C134">
        <v>0</v>
      </c>
      <c r="D134" t="s">
        <v>745</v>
      </c>
      <c r="F134">
        <v>10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556</v>
      </c>
      <c r="AD134">
        <v>557</v>
      </c>
      <c r="AE134">
        <v>558</v>
      </c>
      <c r="AF134">
        <v>558</v>
      </c>
      <c r="AG134">
        <v>-1</v>
      </c>
      <c r="AI134">
        <f t="shared" ref="AI134:AI197" si="4">B134</f>
        <v>636</v>
      </c>
      <c r="AJ134">
        <f t="shared" ref="AJ134:AJ197" si="5">C134</f>
        <v>0</v>
      </c>
    </row>
    <row r="135" spans="2:36">
      <c r="B135">
        <v>637</v>
      </c>
      <c r="C135">
        <v>0</v>
      </c>
      <c r="D135" t="s">
        <v>764</v>
      </c>
      <c r="F135">
        <v>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10</v>
      </c>
      <c r="U135">
        <v>0</v>
      </c>
      <c r="V135">
        <v>0</v>
      </c>
      <c r="W135">
        <v>2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-1</v>
      </c>
      <c r="AD135">
        <v>-1</v>
      </c>
      <c r="AE135">
        <v>-1</v>
      </c>
      <c r="AF135">
        <v>-1</v>
      </c>
      <c r="AG135">
        <v>-1</v>
      </c>
      <c r="AI135">
        <f t="shared" si="4"/>
        <v>637</v>
      </c>
      <c r="AJ135">
        <f t="shared" si="5"/>
        <v>0</v>
      </c>
    </row>
    <row r="136" spans="2:36">
      <c r="B136">
        <v>638</v>
      </c>
      <c r="C136">
        <v>0</v>
      </c>
      <c r="D136" t="s">
        <v>764</v>
      </c>
      <c r="F136">
        <v>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10</v>
      </c>
      <c r="U136">
        <v>0</v>
      </c>
      <c r="V136">
        <v>0</v>
      </c>
      <c r="W136">
        <v>2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-1</v>
      </c>
      <c r="AD136">
        <v>-1</v>
      </c>
      <c r="AE136">
        <v>-1</v>
      </c>
      <c r="AF136">
        <v>-1</v>
      </c>
      <c r="AG136">
        <v>-1</v>
      </c>
      <c r="AI136">
        <f t="shared" si="4"/>
        <v>638</v>
      </c>
      <c r="AJ136">
        <f t="shared" si="5"/>
        <v>0</v>
      </c>
    </row>
    <row r="137" spans="2:36">
      <c r="B137">
        <v>639</v>
      </c>
      <c r="C137">
        <v>0</v>
      </c>
      <c r="D137" t="s">
        <v>764</v>
      </c>
      <c r="F137">
        <v>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10</v>
      </c>
      <c r="U137">
        <v>0</v>
      </c>
      <c r="V137">
        <v>0</v>
      </c>
      <c r="W137">
        <v>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-1</v>
      </c>
      <c r="AD137">
        <v>-1</v>
      </c>
      <c r="AE137">
        <v>-1</v>
      </c>
      <c r="AF137">
        <v>-1</v>
      </c>
      <c r="AG137">
        <v>-1</v>
      </c>
      <c r="AI137">
        <f t="shared" si="4"/>
        <v>639</v>
      </c>
      <c r="AJ137">
        <f t="shared" si="5"/>
        <v>0</v>
      </c>
    </row>
    <row r="138" spans="2:36">
      <c r="B138">
        <v>640</v>
      </c>
      <c r="C138">
        <v>0</v>
      </c>
      <c r="D138" t="s">
        <v>764</v>
      </c>
      <c r="F138">
        <v>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10</v>
      </c>
      <c r="U138">
        <v>0</v>
      </c>
      <c r="V138">
        <v>0</v>
      </c>
      <c r="W138">
        <v>2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-1</v>
      </c>
      <c r="AD138">
        <v>-1</v>
      </c>
      <c r="AE138">
        <v>-1</v>
      </c>
      <c r="AF138">
        <v>-1</v>
      </c>
      <c r="AG138">
        <v>-1</v>
      </c>
      <c r="AI138">
        <f t="shared" si="4"/>
        <v>640</v>
      </c>
      <c r="AJ138">
        <f t="shared" si="5"/>
        <v>0</v>
      </c>
    </row>
    <row r="139" spans="2:36">
      <c r="B139">
        <v>641</v>
      </c>
      <c r="C139">
        <v>0</v>
      </c>
      <c r="D139" t="s">
        <v>765</v>
      </c>
      <c r="F139">
        <v>3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10</v>
      </c>
      <c r="U139">
        <v>0</v>
      </c>
      <c r="V139">
        <v>0</v>
      </c>
      <c r="W139">
        <v>4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-1</v>
      </c>
      <c r="AD139">
        <v>-1</v>
      </c>
      <c r="AE139">
        <v>-1</v>
      </c>
      <c r="AF139">
        <v>-1</v>
      </c>
      <c r="AG139">
        <v>-1</v>
      </c>
      <c r="AI139">
        <f t="shared" si="4"/>
        <v>641</v>
      </c>
      <c r="AJ139">
        <f t="shared" si="5"/>
        <v>0</v>
      </c>
    </row>
    <row r="140" spans="2:36">
      <c r="B140">
        <v>642</v>
      </c>
      <c r="C140">
        <v>0</v>
      </c>
      <c r="D140" t="s">
        <v>765</v>
      </c>
      <c r="F140">
        <v>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10</v>
      </c>
      <c r="U140">
        <v>0</v>
      </c>
      <c r="V140">
        <v>0</v>
      </c>
      <c r="W140">
        <v>4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-1</v>
      </c>
      <c r="AD140">
        <v>-1</v>
      </c>
      <c r="AE140">
        <v>-1</v>
      </c>
      <c r="AF140">
        <v>-1</v>
      </c>
      <c r="AG140">
        <v>-1</v>
      </c>
      <c r="AI140">
        <f t="shared" si="4"/>
        <v>642</v>
      </c>
      <c r="AJ140">
        <f t="shared" si="5"/>
        <v>0</v>
      </c>
    </row>
    <row r="141" spans="2:36">
      <c r="B141">
        <v>643</v>
      </c>
      <c r="C141">
        <v>0</v>
      </c>
      <c r="D141" t="s">
        <v>765</v>
      </c>
      <c r="F141">
        <v>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10</v>
      </c>
      <c r="U141">
        <v>0</v>
      </c>
      <c r="V141">
        <v>0</v>
      </c>
      <c r="W141">
        <v>4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-1</v>
      </c>
      <c r="AD141">
        <v>-1</v>
      </c>
      <c r="AE141">
        <v>-1</v>
      </c>
      <c r="AF141">
        <v>-1</v>
      </c>
      <c r="AG141">
        <v>-1</v>
      </c>
      <c r="AI141">
        <f t="shared" si="4"/>
        <v>643</v>
      </c>
      <c r="AJ141">
        <f t="shared" si="5"/>
        <v>0</v>
      </c>
    </row>
    <row r="142" spans="2:36">
      <c r="B142">
        <v>644</v>
      </c>
      <c r="C142">
        <v>0</v>
      </c>
      <c r="D142" t="s">
        <v>766</v>
      </c>
      <c r="F142">
        <v>13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5</v>
      </c>
      <c r="U142">
        <v>0</v>
      </c>
      <c r="V142">
        <v>0</v>
      </c>
      <c r="W142">
        <v>3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-1</v>
      </c>
      <c r="AD142">
        <v>-1</v>
      </c>
      <c r="AE142">
        <v>-1</v>
      </c>
      <c r="AF142">
        <v>-1</v>
      </c>
      <c r="AG142">
        <v>-1</v>
      </c>
      <c r="AI142">
        <f t="shared" si="4"/>
        <v>644</v>
      </c>
      <c r="AJ142">
        <f t="shared" si="5"/>
        <v>0</v>
      </c>
    </row>
    <row r="143" spans="2:36">
      <c r="B143">
        <v>645</v>
      </c>
      <c r="C143">
        <v>0</v>
      </c>
      <c r="D143" t="s">
        <v>766</v>
      </c>
      <c r="F143">
        <v>13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5</v>
      </c>
      <c r="U143">
        <v>0</v>
      </c>
      <c r="V143">
        <v>0</v>
      </c>
      <c r="W143">
        <v>3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-1</v>
      </c>
      <c r="AD143">
        <v>-1</v>
      </c>
      <c r="AE143">
        <v>-1</v>
      </c>
      <c r="AF143">
        <v>-1</v>
      </c>
      <c r="AG143">
        <v>-1</v>
      </c>
      <c r="AI143">
        <f t="shared" si="4"/>
        <v>645</v>
      </c>
      <c r="AJ143">
        <f t="shared" si="5"/>
        <v>0</v>
      </c>
    </row>
    <row r="144" spans="2:36">
      <c r="B144">
        <v>646</v>
      </c>
      <c r="C144">
        <v>0</v>
      </c>
      <c r="D144" t="s">
        <v>766</v>
      </c>
      <c r="F144">
        <v>13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5</v>
      </c>
      <c r="U144">
        <v>0</v>
      </c>
      <c r="V144">
        <v>0</v>
      </c>
      <c r="W144">
        <v>3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-1</v>
      </c>
      <c r="AD144">
        <v>-1</v>
      </c>
      <c r="AE144">
        <v>-1</v>
      </c>
      <c r="AF144">
        <v>-1</v>
      </c>
      <c r="AG144">
        <v>-1</v>
      </c>
      <c r="AI144">
        <f t="shared" si="4"/>
        <v>646</v>
      </c>
      <c r="AJ144">
        <f t="shared" si="5"/>
        <v>0</v>
      </c>
    </row>
    <row r="145" spans="2:36">
      <c r="B145">
        <v>647</v>
      </c>
      <c r="C145">
        <v>0</v>
      </c>
      <c r="D145" t="s">
        <v>767</v>
      </c>
      <c r="F145">
        <v>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10</v>
      </c>
      <c r="U145">
        <v>0</v>
      </c>
      <c r="V145">
        <v>0</v>
      </c>
      <c r="W145">
        <v>4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-1</v>
      </c>
      <c r="AD145">
        <v>-1</v>
      </c>
      <c r="AE145">
        <v>-1</v>
      </c>
      <c r="AF145">
        <v>-1</v>
      </c>
      <c r="AG145">
        <v>-1</v>
      </c>
      <c r="AI145">
        <f t="shared" si="4"/>
        <v>647</v>
      </c>
      <c r="AJ145">
        <f t="shared" si="5"/>
        <v>0</v>
      </c>
    </row>
    <row r="146" spans="2:36">
      <c r="B146">
        <v>648</v>
      </c>
      <c r="C146">
        <v>0</v>
      </c>
      <c r="D146" t="s">
        <v>767</v>
      </c>
      <c r="F146">
        <v>2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10</v>
      </c>
      <c r="U146">
        <v>0</v>
      </c>
      <c r="V146">
        <v>0</v>
      </c>
      <c r="W146">
        <v>4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-1</v>
      </c>
      <c r="AD146">
        <v>-1</v>
      </c>
      <c r="AE146">
        <v>-1</v>
      </c>
      <c r="AF146">
        <v>-1</v>
      </c>
      <c r="AG146">
        <v>-1</v>
      </c>
      <c r="AI146">
        <f t="shared" si="4"/>
        <v>648</v>
      </c>
      <c r="AJ146">
        <f t="shared" si="5"/>
        <v>0</v>
      </c>
    </row>
    <row r="147" spans="2:36">
      <c r="B147">
        <v>649</v>
      </c>
      <c r="C147">
        <v>0</v>
      </c>
      <c r="D147" t="s">
        <v>767</v>
      </c>
      <c r="F147">
        <v>2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10</v>
      </c>
      <c r="U147">
        <v>0</v>
      </c>
      <c r="V147">
        <v>0</v>
      </c>
      <c r="W147">
        <v>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-1</v>
      </c>
      <c r="AD147">
        <v>-1</v>
      </c>
      <c r="AE147">
        <v>-1</v>
      </c>
      <c r="AF147">
        <v>-1</v>
      </c>
      <c r="AG147">
        <v>-1</v>
      </c>
      <c r="AI147">
        <f t="shared" si="4"/>
        <v>649</v>
      </c>
      <c r="AJ147">
        <f t="shared" si="5"/>
        <v>0</v>
      </c>
    </row>
    <row r="148" spans="2:36">
      <c r="B148">
        <v>650</v>
      </c>
      <c r="C148">
        <v>0</v>
      </c>
      <c r="D148" t="s">
        <v>737</v>
      </c>
      <c r="F148">
        <v>10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4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-1</v>
      </c>
      <c r="AD148">
        <v>-1</v>
      </c>
      <c r="AE148">
        <v>-1</v>
      </c>
      <c r="AF148">
        <v>-1</v>
      </c>
      <c r="AG148">
        <v>-1</v>
      </c>
      <c r="AI148">
        <f t="shared" si="4"/>
        <v>650</v>
      </c>
      <c r="AJ148">
        <f t="shared" si="5"/>
        <v>0</v>
      </c>
    </row>
    <row r="149" spans="2:36">
      <c r="B149">
        <v>651</v>
      </c>
      <c r="C149">
        <v>0</v>
      </c>
      <c r="D149" t="s">
        <v>737</v>
      </c>
      <c r="F149">
        <v>10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4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-1</v>
      </c>
      <c r="AD149">
        <v>-1</v>
      </c>
      <c r="AE149">
        <v>-1</v>
      </c>
      <c r="AF149">
        <v>-1</v>
      </c>
      <c r="AG149">
        <v>-1</v>
      </c>
      <c r="AI149">
        <f t="shared" si="4"/>
        <v>651</v>
      </c>
      <c r="AJ149">
        <f t="shared" si="5"/>
        <v>0</v>
      </c>
    </row>
    <row r="150" spans="2:36">
      <c r="B150">
        <v>652</v>
      </c>
      <c r="C150">
        <v>0</v>
      </c>
      <c r="D150" t="s">
        <v>737</v>
      </c>
      <c r="F150">
        <v>10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4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-1</v>
      </c>
      <c r="AD150">
        <v>-1</v>
      </c>
      <c r="AE150">
        <v>-1</v>
      </c>
      <c r="AF150">
        <v>-1</v>
      </c>
      <c r="AG150">
        <v>-1</v>
      </c>
      <c r="AI150">
        <f t="shared" si="4"/>
        <v>652</v>
      </c>
      <c r="AJ150">
        <f t="shared" si="5"/>
        <v>0</v>
      </c>
    </row>
    <row r="151" spans="2:36">
      <c r="B151">
        <v>653</v>
      </c>
      <c r="C151">
        <v>0</v>
      </c>
      <c r="D151" t="s">
        <v>768</v>
      </c>
      <c r="F151">
        <v>10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4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-1</v>
      </c>
      <c r="AD151">
        <v>-1</v>
      </c>
      <c r="AE151">
        <v>-1</v>
      </c>
      <c r="AF151">
        <v>-1</v>
      </c>
      <c r="AG151">
        <v>-1</v>
      </c>
      <c r="AI151">
        <f t="shared" si="4"/>
        <v>653</v>
      </c>
      <c r="AJ151">
        <f t="shared" si="5"/>
        <v>0</v>
      </c>
    </row>
    <row r="152" spans="2:36">
      <c r="B152">
        <v>654</v>
      </c>
      <c r="C152">
        <v>0</v>
      </c>
      <c r="D152" t="s">
        <v>768</v>
      </c>
      <c r="F152">
        <v>10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-1</v>
      </c>
      <c r="AD152">
        <v>-1</v>
      </c>
      <c r="AE152">
        <v>-1</v>
      </c>
      <c r="AF152">
        <v>-1</v>
      </c>
      <c r="AG152">
        <v>-1</v>
      </c>
      <c r="AI152">
        <f t="shared" si="4"/>
        <v>654</v>
      </c>
      <c r="AJ152">
        <f t="shared" si="5"/>
        <v>0</v>
      </c>
    </row>
    <row r="153" spans="2:36">
      <c r="B153">
        <v>655</v>
      </c>
      <c r="C153">
        <v>0</v>
      </c>
      <c r="D153" t="s">
        <v>768</v>
      </c>
      <c r="F153">
        <v>10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4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-1</v>
      </c>
      <c r="AD153">
        <v>-1</v>
      </c>
      <c r="AE153">
        <v>-1</v>
      </c>
      <c r="AF153">
        <v>-1</v>
      </c>
      <c r="AG153">
        <v>-1</v>
      </c>
      <c r="AI153">
        <f t="shared" si="4"/>
        <v>655</v>
      </c>
      <c r="AJ153">
        <f t="shared" si="5"/>
        <v>0</v>
      </c>
    </row>
    <row r="154" spans="2:36">
      <c r="B154">
        <v>656</v>
      </c>
      <c r="C154">
        <v>0</v>
      </c>
      <c r="D154" t="s">
        <v>769</v>
      </c>
      <c r="F154">
        <v>10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4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-1</v>
      </c>
      <c r="AD154">
        <v>-1</v>
      </c>
      <c r="AE154">
        <v>-1</v>
      </c>
      <c r="AF154">
        <v>-1</v>
      </c>
      <c r="AG154">
        <v>-1</v>
      </c>
      <c r="AI154">
        <f t="shared" si="4"/>
        <v>656</v>
      </c>
      <c r="AJ154">
        <f t="shared" si="5"/>
        <v>0</v>
      </c>
    </row>
    <row r="155" spans="2:36">
      <c r="B155">
        <v>657</v>
      </c>
      <c r="C155">
        <v>0</v>
      </c>
      <c r="D155" t="s">
        <v>769</v>
      </c>
      <c r="F155">
        <v>10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4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-1</v>
      </c>
      <c r="AD155">
        <v>-1</v>
      </c>
      <c r="AE155">
        <v>-1</v>
      </c>
      <c r="AF155">
        <v>-1</v>
      </c>
      <c r="AG155">
        <v>-1</v>
      </c>
      <c r="AI155">
        <f t="shared" si="4"/>
        <v>657</v>
      </c>
      <c r="AJ155">
        <f t="shared" si="5"/>
        <v>0</v>
      </c>
    </row>
    <row r="156" spans="2:36">
      <c r="B156">
        <v>658</v>
      </c>
      <c r="C156">
        <v>0</v>
      </c>
      <c r="D156" t="s">
        <v>769</v>
      </c>
      <c r="F156">
        <v>10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4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-1</v>
      </c>
      <c r="AD156">
        <v>-1</v>
      </c>
      <c r="AE156">
        <v>-1</v>
      </c>
      <c r="AF156">
        <v>-1</v>
      </c>
      <c r="AG156">
        <v>-1</v>
      </c>
      <c r="AI156">
        <f t="shared" si="4"/>
        <v>658</v>
      </c>
      <c r="AJ156">
        <f t="shared" si="5"/>
        <v>0</v>
      </c>
    </row>
    <row r="157" spans="2:36">
      <c r="B157">
        <v>659</v>
      </c>
      <c r="C157">
        <v>0</v>
      </c>
      <c r="D157" t="s">
        <v>770</v>
      </c>
      <c r="F157">
        <v>5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10</v>
      </c>
      <c r="U157">
        <v>0</v>
      </c>
      <c r="V157">
        <v>0</v>
      </c>
      <c r="W157">
        <v>4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-1</v>
      </c>
      <c r="AD157">
        <v>-1</v>
      </c>
      <c r="AE157">
        <v>-1</v>
      </c>
      <c r="AF157">
        <v>-1</v>
      </c>
      <c r="AG157">
        <v>-1</v>
      </c>
      <c r="AI157">
        <f t="shared" si="4"/>
        <v>659</v>
      </c>
      <c r="AJ157">
        <f t="shared" si="5"/>
        <v>0</v>
      </c>
    </row>
    <row r="158" spans="2:36">
      <c r="B158">
        <v>660</v>
      </c>
      <c r="C158">
        <v>0</v>
      </c>
      <c r="D158" t="s">
        <v>770</v>
      </c>
      <c r="F158">
        <v>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10</v>
      </c>
      <c r="U158">
        <v>0</v>
      </c>
      <c r="V158">
        <v>0</v>
      </c>
      <c r="W158">
        <v>4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-1</v>
      </c>
      <c r="AD158">
        <v>-1</v>
      </c>
      <c r="AE158">
        <v>-1</v>
      </c>
      <c r="AF158">
        <v>-1</v>
      </c>
      <c r="AG158">
        <v>-1</v>
      </c>
      <c r="AI158">
        <f t="shared" si="4"/>
        <v>660</v>
      </c>
      <c r="AJ158">
        <f t="shared" si="5"/>
        <v>0</v>
      </c>
    </row>
    <row r="159" spans="2:36">
      <c r="B159">
        <v>661</v>
      </c>
      <c r="C159">
        <v>0</v>
      </c>
      <c r="D159" t="s">
        <v>770</v>
      </c>
      <c r="F159">
        <v>5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10</v>
      </c>
      <c r="U159">
        <v>0</v>
      </c>
      <c r="V159">
        <v>0</v>
      </c>
      <c r="W159">
        <v>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-1</v>
      </c>
      <c r="AD159">
        <v>-1</v>
      </c>
      <c r="AE159">
        <v>-1</v>
      </c>
      <c r="AF159">
        <v>-1</v>
      </c>
      <c r="AG159">
        <v>-1</v>
      </c>
      <c r="AI159">
        <f t="shared" si="4"/>
        <v>661</v>
      </c>
      <c r="AJ159">
        <f t="shared" si="5"/>
        <v>0</v>
      </c>
    </row>
    <row r="160" spans="2:36">
      <c r="B160">
        <v>662</v>
      </c>
      <c r="C160">
        <v>0</v>
      </c>
      <c r="D160" t="s">
        <v>770</v>
      </c>
      <c r="F160">
        <v>5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10</v>
      </c>
      <c r="U160">
        <v>0</v>
      </c>
      <c r="V160">
        <v>0</v>
      </c>
      <c r="W160">
        <v>4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-1</v>
      </c>
      <c r="AD160">
        <v>-1</v>
      </c>
      <c r="AE160">
        <v>-1</v>
      </c>
      <c r="AF160">
        <v>-1</v>
      </c>
      <c r="AG160">
        <v>-1</v>
      </c>
      <c r="AI160">
        <f t="shared" si="4"/>
        <v>662</v>
      </c>
      <c r="AJ160">
        <f t="shared" si="5"/>
        <v>0</v>
      </c>
    </row>
    <row r="161" spans="2:36">
      <c r="B161">
        <v>663</v>
      </c>
      <c r="C161">
        <v>0</v>
      </c>
      <c r="D161" t="s">
        <v>770</v>
      </c>
      <c r="F161">
        <v>5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10</v>
      </c>
      <c r="U161">
        <v>0</v>
      </c>
      <c r="V161">
        <v>0</v>
      </c>
      <c r="W161">
        <v>4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-1</v>
      </c>
      <c r="AD161">
        <v>-1</v>
      </c>
      <c r="AE161">
        <v>-1</v>
      </c>
      <c r="AF161">
        <v>-1</v>
      </c>
      <c r="AG161">
        <v>-1</v>
      </c>
      <c r="AI161">
        <f t="shared" si="4"/>
        <v>663</v>
      </c>
      <c r="AJ161">
        <f t="shared" si="5"/>
        <v>0</v>
      </c>
    </row>
    <row r="162" spans="2:36">
      <c r="B162">
        <v>664</v>
      </c>
      <c r="C162">
        <v>0</v>
      </c>
      <c r="D162" t="s">
        <v>770</v>
      </c>
      <c r="F162">
        <v>5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10</v>
      </c>
      <c r="U162">
        <v>0</v>
      </c>
      <c r="V162">
        <v>0</v>
      </c>
      <c r="W162">
        <v>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-1</v>
      </c>
      <c r="AD162">
        <v>-1</v>
      </c>
      <c r="AE162">
        <v>-1</v>
      </c>
      <c r="AF162">
        <v>-1</v>
      </c>
      <c r="AG162">
        <v>-1</v>
      </c>
      <c r="AI162">
        <f t="shared" si="4"/>
        <v>664</v>
      </c>
      <c r="AJ162">
        <f t="shared" si="5"/>
        <v>0</v>
      </c>
    </row>
    <row r="163" spans="2:36">
      <c r="AI163">
        <f t="shared" si="4"/>
        <v>0</v>
      </c>
      <c r="AJ163">
        <f t="shared" si="5"/>
        <v>0</v>
      </c>
    </row>
    <row r="164" spans="2:36">
      <c r="AI164">
        <f t="shared" si="4"/>
        <v>0</v>
      </c>
      <c r="AJ164">
        <f t="shared" si="5"/>
        <v>0</v>
      </c>
    </row>
    <row r="165" spans="2:36">
      <c r="AI165">
        <f t="shared" si="4"/>
        <v>0</v>
      </c>
      <c r="AJ165">
        <f t="shared" si="5"/>
        <v>0</v>
      </c>
    </row>
    <row r="166" spans="2:36">
      <c r="AI166">
        <f t="shared" si="4"/>
        <v>0</v>
      </c>
      <c r="AJ166">
        <f t="shared" si="5"/>
        <v>0</v>
      </c>
    </row>
    <row r="167" spans="2:36">
      <c r="AI167">
        <f t="shared" si="4"/>
        <v>0</v>
      </c>
      <c r="AJ167">
        <f t="shared" si="5"/>
        <v>0</v>
      </c>
    </row>
    <row r="168" spans="2:36">
      <c r="AI168">
        <f t="shared" si="4"/>
        <v>0</v>
      </c>
      <c r="AJ168">
        <f t="shared" si="5"/>
        <v>0</v>
      </c>
    </row>
    <row r="169" spans="2:36">
      <c r="AI169">
        <f t="shared" si="4"/>
        <v>0</v>
      </c>
      <c r="AJ169">
        <f t="shared" si="5"/>
        <v>0</v>
      </c>
    </row>
    <row r="170" spans="2:36">
      <c r="AI170">
        <f t="shared" si="4"/>
        <v>0</v>
      </c>
      <c r="AJ170">
        <f t="shared" si="5"/>
        <v>0</v>
      </c>
    </row>
    <row r="171" spans="2:36">
      <c r="AI171">
        <f t="shared" si="4"/>
        <v>0</v>
      </c>
      <c r="AJ171">
        <f t="shared" si="5"/>
        <v>0</v>
      </c>
    </row>
    <row r="172" spans="2:36">
      <c r="AI172">
        <f t="shared" si="4"/>
        <v>0</v>
      </c>
      <c r="AJ172">
        <f t="shared" si="5"/>
        <v>0</v>
      </c>
    </row>
    <row r="173" spans="2:36">
      <c r="AI173">
        <f t="shared" si="4"/>
        <v>0</v>
      </c>
      <c r="AJ173">
        <f t="shared" si="5"/>
        <v>0</v>
      </c>
    </row>
    <row r="174" spans="2:36">
      <c r="AI174">
        <f t="shared" si="4"/>
        <v>0</v>
      </c>
      <c r="AJ174">
        <f t="shared" si="5"/>
        <v>0</v>
      </c>
    </row>
    <row r="175" spans="2:36">
      <c r="AI175">
        <f t="shared" si="4"/>
        <v>0</v>
      </c>
      <c r="AJ175">
        <f t="shared" si="5"/>
        <v>0</v>
      </c>
    </row>
    <row r="176" spans="2:36">
      <c r="AI176">
        <f t="shared" si="4"/>
        <v>0</v>
      </c>
      <c r="AJ176">
        <f t="shared" si="5"/>
        <v>0</v>
      </c>
    </row>
    <row r="177" spans="35:36">
      <c r="AI177">
        <f t="shared" si="4"/>
        <v>0</v>
      </c>
      <c r="AJ177">
        <f t="shared" si="5"/>
        <v>0</v>
      </c>
    </row>
    <row r="178" spans="35:36">
      <c r="AI178">
        <f t="shared" si="4"/>
        <v>0</v>
      </c>
      <c r="AJ178">
        <f t="shared" si="5"/>
        <v>0</v>
      </c>
    </row>
    <row r="179" spans="35:36">
      <c r="AI179">
        <f t="shared" si="4"/>
        <v>0</v>
      </c>
      <c r="AJ179">
        <f t="shared" si="5"/>
        <v>0</v>
      </c>
    </row>
    <row r="180" spans="35:36">
      <c r="AI180">
        <f t="shared" si="4"/>
        <v>0</v>
      </c>
      <c r="AJ180">
        <f t="shared" si="5"/>
        <v>0</v>
      </c>
    </row>
    <row r="181" spans="35:36">
      <c r="AI181">
        <f t="shared" si="4"/>
        <v>0</v>
      </c>
      <c r="AJ181">
        <f t="shared" si="5"/>
        <v>0</v>
      </c>
    </row>
    <row r="182" spans="35:36">
      <c r="AI182">
        <f t="shared" si="4"/>
        <v>0</v>
      </c>
      <c r="AJ182">
        <f t="shared" si="5"/>
        <v>0</v>
      </c>
    </row>
    <row r="183" spans="35:36">
      <c r="AI183">
        <f t="shared" si="4"/>
        <v>0</v>
      </c>
      <c r="AJ183">
        <f t="shared" si="5"/>
        <v>0</v>
      </c>
    </row>
    <row r="184" spans="35:36">
      <c r="AI184">
        <f t="shared" si="4"/>
        <v>0</v>
      </c>
      <c r="AJ184">
        <f t="shared" si="5"/>
        <v>0</v>
      </c>
    </row>
    <row r="185" spans="35:36">
      <c r="AI185">
        <f t="shared" si="4"/>
        <v>0</v>
      </c>
      <c r="AJ185">
        <f t="shared" si="5"/>
        <v>0</v>
      </c>
    </row>
    <row r="186" spans="35:36">
      <c r="AI186">
        <f t="shared" si="4"/>
        <v>0</v>
      </c>
      <c r="AJ186">
        <f t="shared" si="5"/>
        <v>0</v>
      </c>
    </row>
    <row r="187" spans="35:36">
      <c r="AI187">
        <f t="shared" si="4"/>
        <v>0</v>
      </c>
      <c r="AJ187">
        <f t="shared" si="5"/>
        <v>0</v>
      </c>
    </row>
    <row r="188" spans="35:36">
      <c r="AI188">
        <f t="shared" si="4"/>
        <v>0</v>
      </c>
      <c r="AJ188">
        <f t="shared" si="5"/>
        <v>0</v>
      </c>
    </row>
    <row r="189" spans="35:36">
      <c r="AI189">
        <f t="shared" si="4"/>
        <v>0</v>
      </c>
      <c r="AJ189">
        <f t="shared" si="5"/>
        <v>0</v>
      </c>
    </row>
    <row r="190" spans="35:36">
      <c r="AI190">
        <f t="shared" si="4"/>
        <v>0</v>
      </c>
      <c r="AJ190">
        <f t="shared" si="5"/>
        <v>0</v>
      </c>
    </row>
    <row r="191" spans="35:36">
      <c r="AI191">
        <f t="shared" si="4"/>
        <v>0</v>
      </c>
      <c r="AJ191">
        <f t="shared" si="5"/>
        <v>0</v>
      </c>
    </row>
    <row r="192" spans="35:36">
      <c r="AI192">
        <f t="shared" si="4"/>
        <v>0</v>
      </c>
      <c r="AJ192">
        <f t="shared" si="5"/>
        <v>0</v>
      </c>
    </row>
    <row r="193" spans="35:36">
      <c r="AI193">
        <f t="shared" si="4"/>
        <v>0</v>
      </c>
      <c r="AJ193">
        <f t="shared" si="5"/>
        <v>0</v>
      </c>
    </row>
    <row r="194" spans="35:36">
      <c r="AI194">
        <f t="shared" si="4"/>
        <v>0</v>
      </c>
      <c r="AJ194">
        <f t="shared" si="5"/>
        <v>0</v>
      </c>
    </row>
    <row r="195" spans="35:36">
      <c r="AI195">
        <f t="shared" si="4"/>
        <v>0</v>
      </c>
      <c r="AJ195">
        <f t="shared" si="5"/>
        <v>0</v>
      </c>
    </row>
    <row r="196" spans="35:36">
      <c r="AI196">
        <f t="shared" si="4"/>
        <v>0</v>
      </c>
      <c r="AJ196">
        <f t="shared" si="5"/>
        <v>0</v>
      </c>
    </row>
    <row r="197" spans="35:36">
      <c r="AI197">
        <f t="shared" si="4"/>
        <v>0</v>
      </c>
      <c r="AJ197">
        <f t="shared" si="5"/>
        <v>0</v>
      </c>
    </row>
    <row r="198" spans="35:36">
      <c r="AI198">
        <f t="shared" ref="AI198:AJ200" si="6">B198</f>
        <v>0</v>
      </c>
      <c r="AJ198">
        <f t="shared" si="6"/>
        <v>0</v>
      </c>
    </row>
    <row r="199" spans="35:36">
      <c r="AI199">
        <f t="shared" si="6"/>
        <v>0</v>
      </c>
      <c r="AJ199">
        <f t="shared" si="6"/>
        <v>0</v>
      </c>
    </row>
    <row r="200" spans="35:36">
      <c r="AI200">
        <f t="shared" si="6"/>
        <v>0</v>
      </c>
      <c r="AJ200">
        <f t="shared" si="6"/>
        <v>0</v>
      </c>
    </row>
  </sheetData>
  <mergeCells count="1">
    <mergeCell ref="AI4:AJ4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99"/>
  <sheetViews>
    <sheetView workbookViewId="0">
      <pane xSplit="4" ySplit="4" topLeftCell="E32" activePane="bottomRight" state="frozen"/>
      <selection activeCell="G83" sqref="G83"/>
      <selection pane="topRight" activeCell="G83" sqref="G83"/>
      <selection pane="bottomLeft" activeCell="G83" sqref="G83"/>
      <selection pane="bottomRight" activeCell="G83" sqref="G83"/>
    </sheetView>
  </sheetViews>
  <sheetFormatPr defaultRowHeight="13.5"/>
  <cols>
    <col min="2" max="2" width="6.625" customWidth="1"/>
    <col min="3" max="3" width="8" customWidth="1"/>
  </cols>
  <sheetData>
    <row r="1" spans="1:23">
      <c r="A1" s="22" t="s">
        <v>1018</v>
      </c>
    </row>
    <row r="4" spans="1:23">
      <c r="B4" t="s">
        <v>771</v>
      </c>
      <c r="C4" t="s">
        <v>86</v>
      </c>
      <c r="D4" t="s">
        <v>772</v>
      </c>
      <c r="E4" t="s">
        <v>773</v>
      </c>
      <c r="F4" t="s">
        <v>774</v>
      </c>
      <c r="G4" t="s">
        <v>775</v>
      </c>
      <c r="H4" t="s">
        <v>776</v>
      </c>
      <c r="I4" t="s">
        <v>777</v>
      </c>
      <c r="J4" t="s">
        <v>778</v>
      </c>
      <c r="K4" t="s">
        <v>779</v>
      </c>
      <c r="L4" t="s">
        <v>780</v>
      </c>
      <c r="M4" t="s">
        <v>781</v>
      </c>
      <c r="N4" t="s">
        <v>782</v>
      </c>
      <c r="O4" t="s">
        <v>783</v>
      </c>
      <c r="P4" t="s">
        <v>784</v>
      </c>
      <c r="Q4" t="s">
        <v>785</v>
      </c>
      <c r="R4" t="s">
        <v>786</v>
      </c>
      <c r="S4" t="s">
        <v>115</v>
      </c>
      <c r="T4" t="s">
        <v>116</v>
      </c>
      <c r="V4" s="907" t="s">
        <v>1147</v>
      </c>
      <c r="W4" s="907"/>
    </row>
    <row r="5" spans="1:23">
      <c r="B5">
        <v>501</v>
      </c>
      <c r="C5">
        <v>0</v>
      </c>
      <c r="D5" t="s">
        <v>955</v>
      </c>
      <c r="E5">
        <v>1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V5">
        <f>B5</f>
        <v>501</v>
      </c>
      <c r="W5">
        <f>C5</f>
        <v>0</v>
      </c>
    </row>
    <row r="6" spans="1:23">
      <c r="B6">
        <v>502</v>
      </c>
      <c r="C6">
        <v>0</v>
      </c>
      <c r="D6" t="s">
        <v>956</v>
      </c>
      <c r="E6">
        <v>1</v>
      </c>
      <c r="F6">
        <v>1</v>
      </c>
      <c r="G6">
        <v>1</v>
      </c>
      <c r="H6">
        <v>1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V6">
        <f t="shared" ref="V6:V68" si="0">B6</f>
        <v>502</v>
      </c>
      <c r="W6">
        <f t="shared" ref="W6:W68" si="1">C6</f>
        <v>0</v>
      </c>
    </row>
    <row r="7" spans="1:23">
      <c r="B7">
        <v>503</v>
      </c>
      <c r="C7">
        <v>0</v>
      </c>
      <c r="D7" t="s">
        <v>957</v>
      </c>
      <c r="E7">
        <v>1</v>
      </c>
      <c r="F7">
        <v>1</v>
      </c>
      <c r="G7">
        <v>1</v>
      </c>
      <c r="H7">
        <v>16</v>
      </c>
      <c r="I7">
        <v>1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2</v>
      </c>
      <c r="V7">
        <f t="shared" si="0"/>
        <v>503</v>
      </c>
      <c r="W7">
        <f t="shared" si="1"/>
        <v>0</v>
      </c>
    </row>
    <row r="8" spans="1:23">
      <c r="B8">
        <v>504</v>
      </c>
      <c r="C8">
        <v>0</v>
      </c>
      <c r="D8" t="s">
        <v>958</v>
      </c>
      <c r="E8">
        <v>1</v>
      </c>
      <c r="F8">
        <v>1</v>
      </c>
      <c r="G8">
        <v>2</v>
      </c>
      <c r="H8">
        <v>2</v>
      </c>
      <c r="I8">
        <v>2</v>
      </c>
      <c r="J8">
        <v>0</v>
      </c>
      <c r="K8">
        <v>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  <c r="T8">
        <v>0</v>
      </c>
      <c r="V8">
        <f t="shared" si="0"/>
        <v>504</v>
      </c>
      <c r="W8">
        <f t="shared" si="1"/>
        <v>0</v>
      </c>
    </row>
    <row r="9" spans="1:23">
      <c r="B9">
        <v>505</v>
      </c>
      <c r="C9">
        <v>0</v>
      </c>
      <c r="D9" t="s">
        <v>959</v>
      </c>
      <c r="E9">
        <v>1</v>
      </c>
      <c r="F9">
        <v>1</v>
      </c>
      <c r="G9">
        <v>2</v>
      </c>
      <c r="H9">
        <v>2</v>
      </c>
      <c r="I9">
        <v>8</v>
      </c>
      <c r="J9">
        <v>0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  <c r="T9">
        <v>0</v>
      </c>
      <c r="V9">
        <f t="shared" si="0"/>
        <v>505</v>
      </c>
      <c r="W9">
        <f t="shared" si="1"/>
        <v>0</v>
      </c>
    </row>
    <row r="10" spans="1:23">
      <c r="B10">
        <v>506</v>
      </c>
      <c r="C10">
        <v>0</v>
      </c>
      <c r="D10" t="s">
        <v>960</v>
      </c>
      <c r="E10">
        <v>1</v>
      </c>
      <c r="F10">
        <v>1</v>
      </c>
      <c r="G10">
        <v>2</v>
      </c>
      <c r="H10">
        <v>2</v>
      </c>
      <c r="I10">
        <v>3</v>
      </c>
      <c r="J10">
        <v>0</v>
      </c>
      <c r="K10">
        <v>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  <c r="T10">
        <v>0</v>
      </c>
      <c r="V10">
        <f t="shared" si="0"/>
        <v>506</v>
      </c>
      <c r="W10">
        <f t="shared" si="1"/>
        <v>0</v>
      </c>
    </row>
    <row r="11" spans="1:23">
      <c r="B11">
        <v>507</v>
      </c>
      <c r="C11">
        <v>0</v>
      </c>
      <c r="D11" t="s">
        <v>961</v>
      </c>
      <c r="E11">
        <v>1</v>
      </c>
      <c r="F11">
        <v>1</v>
      </c>
      <c r="G11">
        <v>3</v>
      </c>
      <c r="H11">
        <v>3</v>
      </c>
      <c r="I11">
        <v>10</v>
      </c>
      <c r="J11">
        <v>0</v>
      </c>
      <c r="K11">
        <v>4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  <c r="T11">
        <v>0</v>
      </c>
      <c r="V11">
        <f t="shared" si="0"/>
        <v>507</v>
      </c>
      <c r="W11">
        <f t="shared" si="1"/>
        <v>0</v>
      </c>
    </row>
    <row r="12" spans="1:23">
      <c r="B12">
        <v>508</v>
      </c>
      <c r="C12">
        <v>0</v>
      </c>
      <c r="D12" t="s">
        <v>962</v>
      </c>
      <c r="E12">
        <v>1</v>
      </c>
      <c r="F12">
        <v>1</v>
      </c>
      <c r="G12">
        <v>3</v>
      </c>
      <c r="H12">
        <v>3</v>
      </c>
      <c r="I12">
        <v>15</v>
      </c>
      <c r="J12">
        <v>0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  <c r="T12">
        <v>1</v>
      </c>
      <c r="V12">
        <f t="shared" si="0"/>
        <v>508</v>
      </c>
      <c r="W12">
        <f t="shared" si="1"/>
        <v>0</v>
      </c>
    </row>
    <row r="13" spans="1:23">
      <c r="B13">
        <v>509</v>
      </c>
      <c r="C13">
        <v>0</v>
      </c>
      <c r="D13" t="s">
        <v>963</v>
      </c>
      <c r="E13">
        <v>1</v>
      </c>
      <c r="F13">
        <v>1</v>
      </c>
      <c r="G13">
        <v>3</v>
      </c>
      <c r="H13">
        <v>3</v>
      </c>
      <c r="I13">
        <v>20</v>
      </c>
      <c r="J13">
        <v>0</v>
      </c>
      <c r="K13">
        <v>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  <c r="T13">
        <v>2</v>
      </c>
      <c r="V13">
        <f t="shared" si="0"/>
        <v>509</v>
      </c>
      <c r="W13">
        <f t="shared" si="1"/>
        <v>0</v>
      </c>
    </row>
    <row r="14" spans="1:23">
      <c r="B14">
        <v>510</v>
      </c>
      <c r="C14">
        <v>0</v>
      </c>
      <c r="D14" t="s">
        <v>958</v>
      </c>
      <c r="E14">
        <v>1</v>
      </c>
      <c r="F14">
        <v>2</v>
      </c>
      <c r="G14">
        <v>4</v>
      </c>
      <c r="H14">
        <v>16</v>
      </c>
      <c r="I14">
        <v>1</v>
      </c>
      <c r="J14">
        <v>0</v>
      </c>
      <c r="K14">
        <v>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V14">
        <f t="shared" si="0"/>
        <v>510</v>
      </c>
      <c r="W14">
        <f t="shared" si="1"/>
        <v>0</v>
      </c>
    </row>
    <row r="15" spans="1:23">
      <c r="B15">
        <v>511</v>
      </c>
      <c r="C15">
        <v>0</v>
      </c>
      <c r="D15" t="s">
        <v>964</v>
      </c>
      <c r="E15">
        <v>1</v>
      </c>
      <c r="F15">
        <v>2</v>
      </c>
      <c r="G15">
        <v>4</v>
      </c>
      <c r="H15">
        <v>4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0</v>
      </c>
      <c r="V15">
        <f t="shared" si="0"/>
        <v>511</v>
      </c>
      <c r="W15">
        <f t="shared" si="1"/>
        <v>0</v>
      </c>
    </row>
    <row r="16" spans="1:23">
      <c r="B16">
        <v>512</v>
      </c>
      <c r="C16">
        <v>0</v>
      </c>
      <c r="D16" t="s">
        <v>965</v>
      </c>
      <c r="E16">
        <v>1</v>
      </c>
      <c r="F16">
        <v>2</v>
      </c>
      <c r="G16">
        <v>4</v>
      </c>
      <c r="H16">
        <v>4</v>
      </c>
      <c r="I16">
        <v>7</v>
      </c>
      <c r="J16">
        <v>0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</v>
      </c>
      <c r="T16">
        <v>1</v>
      </c>
      <c r="V16">
        <f t="shared" si="0"/>
        <v>512</v>
      </c>
      <c r="W16">
        <f t="shared" si="1"/>
        <v>0</v>
      </c>
    </row>
    <row r="17" spans="2:23">
      <c r="B17">
        <v>513</v>
      </c>
      <c r="C17">
        <v>0</v>
      </c>
      <c r="D17" t="s">
        <v>966</v>
      </c>
      <c r="E17">
        <v>2</v>
      </c>
      <c r="F17">
        <v>3</v>
      </c>
      <c r="G17">
        <v>5</v>
      </c>
      <c r="H17">
        <v>5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V17">
        <f t="shared" si="0"/>
        <v>513</v>
      </c>
      <c r="W17">
        <f t="shared" si="1"/>
        <v>0</v>
      </c>
    </row>
    <row r="18" spans="2:23">
      <c r="B18">
        <v>514</v>
      </c>
      <c r="C18">
        <v>0</v>
      </c>
      <c r="D18" t="s">
        <v>967</v>
      </c>
      <c r="E18">
        <v>2</v>
      </c>
      <c r="F18">
        <v>3</v>
      </c>
      <c r="G18">
        <v>5</v>
      </c>
      <c r="H18">
        <v>5</v>
      </c>
      <c r="I18">
        <v>0</v>
      </c>
      <c r="J18">
        <v>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V18">
        <f t="shared" si="0"/>
        <v>514</v>
      </c>
      <c r="W18">
        <f t="shared" si="1"/>
        <v>0</v>
      </c>
    </row>
    <row r="19" spans="2:23">
      <c r="B19">
        <v>515</v>
      </c>
      <c r="C19">
        <v>0</v>
      </c>
      <c r="D19" t="s">
        <v>968</v>
      </c>
      <c r="E19">
        <v>2</v>
      </c>
      <c r="F19">
        <v>3</v>
      </c>
      <c r="G19">
        <v>5</v>
      </c>
      <c r="H19">
        <v>5</v>
      </c>
      <c r="I19">
        <v>0</v>
      </c>
      <c r="J19">
        <v>10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1</v>
      </c>
      <c r="V19">
        <f t="shared" si="0"/>
        <v>515</v>
      </c>
      <c r="W19">
        <f t="shared" si="1"/>
        <v>0</v>
      </c>
    </row>
    <row r="20" spans="2:23">
      <c r="B20">
        <v>516</v>
      </c>
      <c r="C20">
        <v>0</v>
      </c>
      <c r="D20" t="s">
        <v>969</v>
      </c>
      <c r="E20">
        <v>3</v>
      </c>
      <c r="F20">
        <v>5</v>
      </c>
      <c r="G20">
        <v>8</v>
      </c>
      <c r="H20">
        <v>8</v>
      </c>
      <c r="I20">
        <v>0</v>
      </c>
      <c r="J20">
        <v>4</v>
      </c>
      <c r="K20">
        <v>0</v>
      </c>
      <c r="L20">
        <v>0</v>
      </c>
      <c r="M20">
        <v>2</v>
      </c>
      <c r="N20">
        <v>0</v>
      </c>
      <c r="O20">
        <v>5</v>
      </c>
      <c r="P20">
        <v>0</v>
      </c>
      <c r="Q20">
        <v>0</v>
      </c>
      <c r="R20">
        <v>0</v>
      </c>
      <c r="S20">
        <v>0</v>
      </c>
      <c r="T20">
        <v>0</v>
      </c>
      <c r="V20">
        <f t="shared" si="0"/>
        <v>516</v>
      </c>
      <c r="W20">
        <f t="shared" si="1"/>
        <v>0</v>
      </c>
    </row>
    <row r="21" spans="2:23">
      <c r="B21">
        <v>517</v>
      </c>
      <c r="C21">
        <v>0</v>
      </c>
      <c r="D21" t="s">
        <v>970</v>
      </c>
      <c r="E21">
        <v>3</v>
      </c>
      <c r="F21">
        <v>5</v>
      </c>
      <c r="G21">
        <v>8</v>
      </c>
      <c r="H21">
        <v>8</v>
      </c>
      <c r="I21">
        <v>0</v>
      </c>
      <c r="J21">
        <v>6</v>
      </c>
      <c r="K21">
        <v>0</v>
      </c>
      <c r="L21">
        <v>0</v>
      </c>
      <c r="M21">
        <v>4</v>
      </c>
      <c r="N21">
        <v>0</v>
      </c>
      <c r="O21">
        <v>5</v>
      </c>
      <c r="P21">
        <v>0</v>
      </c>
      <c r="Q21">
        <v>0</v>
      </c>
      <c r="R21">
        <v>0</v>
      </c>
      <c r="S21">
        <v>0</v>
      </c>
      <c r="T21">
        <v>1</v>
      </c>
      <c r="V21">
        <f t="shared" si="0"/>
        <v>517</v>
      </c>
      <c r="W21">
        <f t="shared" si="1"/>
        <v>0</v>
      </c>
    </row>
    <row r="22" spans="2:23">
      <c r="B22">
        <v>518</v>
      </c>
      <c r="C22">
        <v>0</v>
      </c>
      <c r="D22" t="s">
        <v>971</v>
      </c>
      <c r="E22">
        <v>3</v>
      </c>
      <c r="F22">
        <v>5</v>
      </c>
      <c r="G22">
        <v>8</v>
      </c>
      <c r="H22">
        <v>8</v>
      </c>
      <c r="I22">
        <v>0</v>
      </c>
      <c r="J22">
        <v>11</v>
      </c>
      <c r="K22">
        <v>4</v>
      </c>
      <c r="L22">
        <v>0</v>
      </c>
      <c r="M22">
        <v>7</v>
      </c>
      <c r="N22">
        <v>0</v>
      </c>
      <c r="O22">
        <v>5</v>
      </c>
      <c r="P22">
        <v>0</v>
      </c>
      <c r="Q22">
        <v>0</v>
      </c>
      <c r="R22">
        <v>0</v>
      </c>
      <c r="S22">
        <v>0</v>
      </c>
      <c r="T22">
        <v>2</v>
      </c>
      <c r="V22">
        <f t="shared" si="0"/>
        <v>518</v>
      </c>
      <c r="W22">
        <f t="shared" si="1"/>
        <v>0</v>
      </c>
    </row>
    <row r="23" spans="2:23">
      <c r="B23">
        <v>519</v>
      </c>
      <c r="C23">
        <v>0</v>
      </c>
      <c r="D23" t="s">
        <v>972</v>
      </c>
      <c r="E23">
        <v>3</v>
      </c>
      <c r="F23">
        <v>5</v>
      </c>
      <c r="G23">
        <v>6</v>
      </c>
      <c r="H23">
        <v>6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>
        <f t="shared" si="0"/>
        <v>519</v>
      </c>
      <c r="W23">
        <f t="shared" si="1"/>
        <v>0</v>
      </c>
    </row>
    <row r="24" spans="2:23">
      <c r="B24">
        <v>520</v>
      </c>
      <c r="C24">
        <v>0</v>
      </c>
      <c r="D24" t="s">
        <v>973</v>
      </c>
      <c r="E24">
        <v>3</v>
      </c>
      <c r="F24">
        <v>5</v>
      </c>
      <c r="G24">
        <v>6</v>
      </c>
      <c r="H24">
        <v>6</v>
      </c>
      <c r="I24">
        <v>0</v>
      </c>
      <c r="J24">
        <v>0</v>
      </c>
      <c r="K24">
        <v>5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V24">
        <f t="shared" si="0"/>
        <v>520</v>
      </c>
      <c r="W24">
        <f t="shared" si="1"/>
        <v>0</v>
      </c>
    </row>
    <row r="25" spans="2:23">
      <c r="B25">
        <v>521</v>
      </c>
      <c r="C25">
        <v>0</v>
      </c>
      <c r="D25" t="s">
        <v>974</v>
      </c>
      <c r="E25">
        <v>3</v>
      </c>
      <c r="F25">
        <v>5</v>
      </c>
      <c r="G25">
        <v>6</v>
      </c>
      <c r="H25">
        <v>6</v>
      </c>
      <c r="I25">
        <v>0</v>
      </c>
      <c r="J25">
        <v>0</v>
      </c>
      <c r="K25">
        <v>9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V25">
        <f t="shared" si="0"/>
        <v>521</v>
      </c>
      <c r="W25">
        <f t="shared" si="1"/>
        <v>0</v>
      </c>
    </row>
    <row r="26" spans="2:23">
      <c r="B26">
        <v>522</v>
      </c>
      <c r="C26">
        <v>0</v>
      </c>
      <c r="D26" t="s">
        <v>975</v>
      </c>
      <c r="E26">
        <v>3</v>
      </c>
      <c r="F26">
        <v>5</v>
      </c>
      <c r="G26">
        <v>6</v>
      </c>
      <c r="H26">
        <v>6</v>
      </c>
      <c r="I26">
        <v>0</v>
      </c>
      <c r="J26">
        <v>0</v>
      </c>
      <c r="K26">
        <v>13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3</v>
      </c>
      <c r="V26">
        <f t="shared" si="0"/>
        <v>522</v>
      </c>
      <c r="W26">
        <f t="shared" si="1"/>
        <v>0</v>
      </c>
    </row>
    <row r="27" spans="2:23">
      <c r="B27">
        <v>523</v>
      </c>
      <c r="C27">
        <v>0</v>
      </c>
      <c r="D27" t="s">
        <v>976</v>
      </c>
      <c r="E27">
        <v>3</v>
      </c>
      <c r="F27">
        <v>5</v>
      </c>
      <c r="G27">
        <v>7</v>
      </c>
      <c r="H27">
        <v>7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3</v>
      </c>
      <c r="S27">
        <v>0</v>
      </c>
      <c r="T27">
        <v>0</v>
      </c>
      <c r="V27">
        <f t="shared" si="0"/>
        <v>523</v>
      </c>
      <c r="W27">
        <f t="shared" si="1"/>
        <v>0</v>
      </c>
    </row>
    <row r="28" spans="2:23">
      <c r="B28">
        <v>524</v>
      </c>
      <c r="C28">
        <v>0</v>
      </c>
      <c r="D28" t="s">
        <v>977</v>
      </c>
      <c r="E28">
        <v>3</v>
      </c>
      <c r="F28">
        <v>5</v>
      </c>
      <c r="G28">
        <v>7</v>
      </c>
      <c r="H28">
        <v>7</v>
      </c>
      <c r="I28">
        <v>0</v>
      </c>
      <c r="J28">
        <v>0</v>
      </c>
      <c r="K28">
        <v>0</v>
      </c>
      <c r="L28">
        <v>0</v>
      </c>
      <c r="M28">
        <v>2</v>
      </c>
      <c r="N28">
        <v>0</v>
      </c>
      <c r="O28">
        <v>0</v>
      </c>
      <c r="P28">
        <v>0</v>
      </c>
      <c r="Q28">
        <v>0</v>
      </c>
      <c r="R28">
        <v>6</v>
      </c>
      <c r="S28">
        <v>0</v>
      </c>
      <c r="T28">
        <v>1</v>
      </c>
      <c r="V28">
        <f t="shared" si="0"/>
        <v>524</v>
      </c>
      <c r="W28">
        <f t="shared" si="1"/>
        <v>0</v>
      </c>
    </row>
    <row r="29" spans="2:23">
      <c r="B29">
        <v>525</v>
      </c>
      <c r="C29">
        <v>0</v>
      </c>
      <c r="D29" t="s">
        <v>978</v>
      </c>
      <c r="E29">
        <v>5</v>
      </c>
      <c r="F29">
        <v>7</v>
      </c>
      <c r="G29">
        <v>10</v>
      </c>
      <c r="H29">
        <v>10</v>
      </c>
      <c r="I29">
        <v>0</v>
      </c>
      <c r="J29">
        <v>0</v>
      </c>
      <c r="K29">
        <v>1</v>
      </c>
      <c r="L29">
        <v>0</v>
      </c>
      <c r="M29">
        <v>1</v>
      </c>
      <c r="N29">
        <v>0</v>
      </c>
      <c r="O29">
        <v>5</v>
      </c>
      <c r="P29">
        <v>0</v>
      </c>
      <c r="Q29">
        <v>0</v>
      </c>
      <c r="R29">
        <v>1</v>
      </c>
      <c r="S29">
        <v>0</v>
      </c>
      <c r="T29">
        <v>0</v>
      </c>
      <c r="V29">
        <f t="shared" si="0"/>
        <v>525</v>
      </c>
      <c r="W29">
        <f t="shared" si="1"/>
        <v>0</v>
      </c>
    </row>
    <row r="30" spans="2:23">
      <c r="B30">
        <v>526</v>
      </c>
      <c r="C30">
        <v>0</v>
      </c>
      <c r="D30" t="s">
        <v>979</v>
      </c>
      <c r="E30">
        <v>5</v>
      </c>
      <c r="F30">
        <v>7</v>
      </c>
      <c r="G30">
        <v>10</v>
      </c>
      <c r="H30">
        <v>10</v>
      </c>
      <c r="I30">
        <v>0</v>
      </c>
      <c r="J30">
        <v>0</v>
      </c>
      <c r="K30">
        <v>2</v>
      </c>
      <c r="L30">
        <v>0</v>
      </c>
      <c r="M30">
        <v>2</v>
      </c>
      <c r="N30">
        <v>0</v>
      </c>
      <c r="O30">
        <v>10</v>
      </c>
      <c r="P30">
        <v>0</v>
      </c>
      <c r="Q30">
        <v>0</v>
      </c>
      <c r="R30">
        <v>4</v>
      </c>
      <c r="S30">
        <v>0</v>
      </c>
      <c r="T30">
        <v>1</v>
      </c>
      <c r="V30">
        <f t="shared" si="0"/>
        <v>526</v>
      </c>
      <c r="W30">
        <f t="shared" si="1"/>
        <v>0</v>
      </c>
    </row>
    <row r="31" spans="2:23">
      <c r="B31">
        <v>527</v>
      </c>
      <c r="C31">
        <v>0</v>
      </c>
      <c r="D31" t="s">
        <v>980</v>
      </c>
      <c r="E31">
        <v>5</v>
      </c>
      <c r="F31">
        <v>8</v>
      </c>
      <c r="G31">
        <v>12</v>
      </c>
      <c r="H31">
        <v>11</v>
      </c>
      <c r="I31">
        <v>0</v>
      </c>
      <c r="J31">
        <v>0</v>
      </c>
      <c r="K31">
        <v>5</v>
      </c>
      <c r="L31">
        <v>0</v>
      </c>
      <c r="M31">
        <v>0</v>
      </c>
      <c r="N31">
        <v>0</v>
      </c>
      <c r="O31">
        <v>5</v>
      </c>
      <c r="P31">
        <v>0</v>
      </c>
      <c r="Q31">
        <v>5</v>
      </c>
      <c r="R31">
        <v>0</v>
      </c>
      <c r="S31">
        <v>0</v>
      </c>
      <c r="T31">
        <v>1</v>
      </c>
      <c r="V31">
        <f t="shared" si="0"/>
        <v>527</v>
      </c>
      <c r="W31">
        <f t="shared" si="1"/>
        <v>0</v>
      </c>
    </row>
    <row r="32" spans="2:23">
      <c r="B32">
        <v>528</v>
      </c>
      <c r="C32">
        <v>0</v>
      </c>
      <c r="D32" t="s">
        <v>981</v>
      </c>
      <c r="E32">
        <v>5</v>
      </c>
      <c r="F32">
        <v>8</v>
      </c>
      <c r="G32">
        <v>12</v>
      </c>
      <c r="H32">
        <v>11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5</v>
      </c>
      <c r="P32">
        <v>0</v>
      </c>
      <c r="Q32">
        <v>10</v>
      </c>
      <c r="R32">
        <v>0</v>
      </c>
      <c r="S32">
        <v>0</v>
      </c>
      <c r="T32">
        <v>1</v>
      </c>
      <c r="V32">
        <f t="shared" si="0"/>
        <v>528</v>
      </c>
      <c r="W32">
        <f t="shared" si="1"/>
        <v>0</v>
      </c>
    </row>
    <row r="33" spans="2:23">
      <c r="B33">
        <v>529</v>
      </c>
      <c r="C33">
        <v>0</v>
      </c>
      <c r="D33" t="s">
        <v>982</v>
      </c>
      <c r="E33">
        <v>5</v>
      </c>
      <c r="F33">
        <v>8</v>
      </c>
      <c r="G33">
        <v>12</v>
      </c>
      <c r="H33">
        <v>11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10</v>
      </c>
      <c r="P33">
        <v>0</v>
      </c>
      <c r="Q33">
        <v>15</v>
      </c>
      <c r="R33">
        <v>0</v>
      </c>
      <c r="S33">
        <v>0</v>
      </c>
      <c r="T33">
        <v>2</v>
      </c>
      <c r="V33">
        <f t="shared" si="0"/>
        <v>529</v>
      </c>
      <c r="W33">
        <f t="shared" si="1"/>
        <v>0</v>
      </c>
    </row>
    <row r="34" spans="2:23">
      <c r="B34">
        <v>530</v>
      </c>
      <c r="C34">
        <v>0</v>
      </c>
      <c r="D34" t="s">
        <v>983</v>
      </c>
      <c r="E34">
        <v>5</v>
      </c>
      <c r="F34">
        <v>8</v>
      </c>
      <c r="G34">
        <v>13</v>
      </c>
      <c r="H34">
        <v>11</v>
      </c>
      <c r="I34">
        <v>0</v>
      </c>
      <c r="J34">
        <v>0</v>
      </c>
      <c r="K34">
        <v>10</v>
      </c>
      <c r="L34">
        <v>0</v>
      </c>
      <c r="M34">
        <v>0</v>
      </c>
      <c r="N34">
        <v>0</v>
      </c>
      <c r="O34">
        <v>10</v>
      </c>
      <c r="P34">
        <v>0</v>
      </c>
      <c r="Q34">
        <v>5</v>
      </c>
      <c r="R34">
        <v>0</v>
      </c>
      <c r="S34">
        <v>0</v>
      </c>
      <c r="T34">
        <v>2</v>
      </c>
      <c r="V34">
        <f t="shared" si="0"/>
        <v>530</v>
      </c>
      <c r="W34">
        <f t="shared" si="1"/>
        <v>0</v>
      </c>
    </row>
    <row r="35" spans="2:23">
      <c r="B35">
        <v>531</v>
      </c>
      <c r="C35">
        <v>0</v>
      </c>
      <c r="D35" t="s">
        <v>984</v>
      </c>
      <c r="E35">
        <v>5</v>
      </c>
      <c r="F35">
        <v>8</v>
      </c>
      <c r="G35">
        <v>13</v>
      </c>
      <c r="H35">
        <v>11</v>
      </c>
      <c r="I35">
        <v>0</v>
      </c>
      <c r="J35">
        <v>0</v>
      </c>
      <c r="K35">
        <v>5</v>
      </c>
      <c r="L35">
        <v>0</v>
      </c>
      <c r="M35">
        <v>5</v>
      </c>
      <c r="N35">
        <v>3</v>
      </c>
      <c r="O35">
        <v>16</v>
      </c>
      <c r="P35">
        <v>0</v>
      </c>
      <c r="Q35">
        <v>24</v>
      </c>
      <c r="R35">
        <v>0</v>
      </c>
      <c r="S35">
        <v>0</v>
      </c>
      <c r="T35">
        <v>3</v>
      </c>
      <c r="V35">
        <f t="shared" si="0"/>
        <v>531</v>
      </c>
      <c r="W35">
        <f t="shared" si="1"/>
        <v>0</v>
      </c>
    </row>
    <row r="36" spans="2:23">
      <c r="B36">
        <v>532</v>
      </c>
      <c r="C36">
        <v>0</v>
      </c>
      <c r="D36" t="s">
        <v>985</v>
      </c>
      <c r="E36">
        <v>5</v>
      </c>
      <c r="F36">
        <v>8</v>
      </c>
      <c r="G36">
        <v>13</v>
      </c>
      <c r="H36">
        <v>11</v>
      </c>
      <c r="I36">
        <v>0</v>
      </c>
      <c r="J36">
        <v>0</v>
      </c>
      <c r="K36">
        <v>18</v>
      </c>
      <c r="L36">
        <v>0</v>
      </c>
      <c r="M36">
        <v>5</v>
      </c>
      <c r="N36">
        <v>2</v>
      </c>
      <c r="O36">
        <v>12</v>
      </c>
      <c r="P36">
        <v>0</v>
      </c>
      <c r="Q36">
        <v>16</v>
      </c>
      <c r="R36">
        <v>0</v>
      </c>
      <c r="S36">
        <v>0</v>
      </c>
      <c r="T36">
        <v>4</v>
      </c>
      <c r="V36">
        <f t="shared" si="0"/>
        <v>532</v>
      </c>
      <c r="W36">
        <f t="shared" si="1"/>
        <v>0</v>
      </c>
    </row>
    <row r="37" spans="2:23">
      <c r="B37">
        <v>533</v>
      </c>
      <c r="C37">
        <v>0</v>
      </c>
      <c r="D37" t="s">
        <v>986</v>
      </c>
      <c r="E37">
        <v>6</v>
      </c>
      <c r="F37">
        <v>9</v>
      </c>
      <c r="G37">
        <v>17</v>
      </c>
      <c r="H37">
        <v>19</v>
      </c>
      <c r="I37">
        <v>0</v>
      </c>
      <c r="J37">
        <v>0</v>
      </c>
      <c r="K37">
        <v>0</v>
      </c>
      <c r="L37">
        <v>0</v>
      </c>
      <c r="M37">
        <v>0</v>
      </c>
      <c r="N37">
        <v>10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V37">
        <f t="shared" si="0"/>
        <v>533</v>
      </c>
      <c r="W37">
        <f t="shared" si="1"/>
        <v>0</v>
      </c>
    </row>
    <row r="38" spans="2:23">
      <c r="B38">
        <v>534</v>
      </c>
      <c r="C38">
        <v>0</v>
      </c>
      <c r="D38" t="s">
        <v>987</v>
      </c>
      <c r="E38">
        <v>6</v>
      </c>
      <c r="F38">
        <v>9</v>
      </c>
      <c r="G38">
        <v>17</v>
      </c>
      <c r="H38">
        <v>19</v>
      </c>
      <c r="I38">
        <v>0</v>
      </c>
      <c r="J38">
        <v>0</v>
      </c>
      <c r="K38">
        <v>0</v>
      </c>
      <c r="L38">
        <v>0</v>
      </c>
      <c r="M38">
        <v>0</v>
      </c>
      <c r="N38">
        <v>15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V38">
        <f t="shared" si="0"/>
        <v>534</v>
      </c>
      <c r="W38">
        <f t="shared" si="1"/>
        <v>0</v>
      </c>
    </row>
    <row r="39" spans="2:23">
      <c r="B39">
        <v>535</v>
      </c>
      <c r="C39">
        <v>0</v>
      </c>
      <c r="D39" t="s">
        <v>988</v>
      </c>
      <c r="E39">
        <v>4</v>
      </c>
      <c r="F39">
        <v>6</v>
      </c>
      <c r="G39">
        <v>18</v>
      </c>
      <c r="H39">
        <v>12</v>
      </c>
      <c r="I39">
        <v>0</v>
      </c>
      <c r="J39">
        <v>0</v>
      </c>
      <c r="K39">
        <v>10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V39">
        <f t="shared" si="0"/>
        <v>535</v>
      </c>
      <c r="W39">
        <f t="shared" si="1"/>
        <v>0</v>
      </c>
    </row>
    <row r="40" spans="2:23">
      <c r="B40">
        <v>536</v>
      </c>
      <c r="C40">
        <v>0</v>
      </c>
      <c r="D40" t="s">
        <v>989</v>
      </c>
      <c r="E40">
        <v>4</v>
      </c>
      <c r="F40">
        <v>25</v>
      </c>
      <c r="G40">
        <v>19</v>
      </c>
      <c r="H40">
        <v>13</v>
      </c>
      <c r="I40">
        <v>15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5</v>
      </c>
      <c r="R40">
        <v>0</v>
      </c>
      <c r="S40">
        <v>0</v>
      </c>
      <c r="T40">
        <v>1</v>
      </c>
      <c r="V40">
        <f t="shared" si="0"/>
        <v>536</v>
      </c>
      <c r="W40">
        <f t="shared" si="1"/>
        <v>0</v>
      </c>
    </row>
    <row r="41" spans="2:23">
      <c r="B41">
        <v>537</v>
      </c>
      <c r="C41">
        <v>0</v>
      </c>
      <c r="D41" t="s">
        <v>990</v>
      </c>
      <c r="E41">
        <v>4</v>
      </c>
      <c r="F41">
        <v>6</v>
      </c>
      <c r="G41">
        <v>21</v>
      </c>
      <c r="H41">
        <v>15</v>
      </c>
      <c r="I41">
        <v>0</v>
      </c>
      <c r="J41">
        <v>0</v>
      </c>
      <c r="K41">
        <v>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V41">
        <f t="shared" si="0"/>
        <v>537</v>
      </c>
      <c r="W41">
        <f t="shared" si="1"/>
        <v>0</v>
      </c>
    </row>
    <row r="42" spans="2:23">
      <c r="B42">
        <v>538</v>
      </c>
      <c r="C42">
        <v>0</v>
      </c>
      <c r="D42" t="s">
        <v>991</v>
      </c>
      <c r="E42">
        <v>4</v>
      </c>
      <c r="F42">
        <v>6</v>
      </c>
      <c r="G42">
        <v>21</v>
      </c>
      <c r="H42">
        <v>15</v>
      </c>
      <c r="I42">
        <v>0</v>
      </c>
      <c r="J42">
        <v>0</v>
      </c>
      <c r="K42">
        <v>4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V42">
        <f t="shared" si="0"/>
        <v>538</v>
      </c>
      <c r="W42">
        <f t="shared" si="1"/>
        <v>0</v>
      </c>
    </row>
    <row r="43" spans="2:23">
      <c r="B43">
        <v>539</v>
      </c>
      <c r="C43">
        <v>0</v>
      </c>
      <c r="D43" t="s">
        <v>992</v>
      </c>
      <c r="E43">
        <v>4</v>
      </c>
      <c r="F43">
        <v>6</v>
      </c>
      <c r="G43">
        <v>21</v>
      </c>
      <c r="H43">
        <v>15</v>
      </c>
      <c r="I43">
        <v>0</v>
      </c>
      <c r="J43">
        <v>0</v>
      </c>
      <c r="K43">
        <v>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V43">
        <f t="shared" si="0"/>
        <v>539</v>
      </c>
      <c r="W43">
        <f t="shared" si="1"/>
        <v>0</v>
      </c>
    </row>
    <row r="44" spans="2:23">
      <c r="B44">
        <v>540</v>
      </c>
      <c r="C44">
        <v>0</v>
      </c>
      <c r="D44" t="s">
        <v>993</v>
      </c>
      <c r="E44">
        <v>4</v>
      </c>
      <c r="F44">
        <v>6</v>
      </c>
      <c r="G44">
        <v>21</v>
      </c>
      <c r="H44">
        <v>15</v>
      </c>
      <c r="I44">
        <v>0</v>
      </c>
      <c r="J44">
        <v>0</v>
      </c>
      <c r="K44">
        <v>12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2</v>
      </c>
      <c r="V44">
        <f t="shared" si="0"/>
        <v>540</v>
      </c>
      <c r="W44">
        <f t="shared" si="1"/>
        <v>0</v>
      </c>
    </row>
    <row r="45" spans="2:23">
      <c r="B45">
        <v>541</v>
      </c>
      <c r="C45">
        <v>0</v>
      </c>
      <c r="D45" t="s">
        <v>994</v>
      </c>
      <c r="E45">
        <v>2</v>
      </c>
      <c r="F45">
        <v>3</v>
      </c>
      <c r="G45">
        <v>22</v>
      </c>
      <c r="H45">
        <v>5</v>
      </c>
      <c r="I45">
        <v>0</v>
      </c>
      <c r="J45">
        <v>18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5</v>
      </c>
      <c r="R45">
        <v>0</v>
      </c>
      <c r="S45">
        <v>1</v>
      </c>
      <c r="T45">
        <v>4</v>
      </c>
      <c r="V45">
        <f t="shared" si="0"/>
        <v>541</v>
      </c>
      <c r="W45">
        <f t="shared" si="1"/>
        <v>0</v>
      </c>
    </row>
    <row r="46" spans="2:23">
      <c r="B46">
        <v>542</v>
      </c>
      <c r="C46">
        <v>0</v>
      </c>
      <c r="D46" t="s">
        <v>995</v>
      </c>
      <c r="E46">
        <v>7</v>
      </c>
      <c r="F46">
        <v>9</v>
      </c>
      <c r="G46">
        <v>15</v>
      </c>
      <c r="H46">
        <v>17</v>
      </c>
      <c r="I46">
        <v>0</v>
      </c>
      <c r="J46">
        <v>0</v>
      </c>
      <c r="K46">
        <v>0</v>
      </c>
      <c r="L46">
        <v>0</v>
      </c>
      <c r="M46">
        <v>7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2</v>
      </c>
      <c r="V46">
        <f t="shared" si="0"/>
        <v>542</v>
      </c>
      <c r="W46">
        <f t="shared" si="1"/>
        <v>0</v>
      </c>
    </row>
    <row r="47" spans="2:23">
      <c r="B47">
        <v>543</v>
      </c>
      <c r="C47">
        <v>0</v>
      </c>
      <c r="D47" t="s">
        <v>996</v>
      </c>
      <c r="E47">
        <v>7</v>
      </c>
      <c r="F47">
        <v>10</v>
      </c>
      <c r="G47">
        <v>14</v>
      </c>
      <c r="H47">
        <v>18</v>
      </c>
      <c r="I47">
        <v>0</v>
      </c>
      <c r="J47">
        <v>0</v>
      </c>
      <c r="K47">
        <v>0</v>
      </c>
      <c r="L47">
        <v>0</v>
      </c>
      <c r="M47">
        <v>9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2</v>
      </c>
      <c r="V47">
        <f t="shared" si="0"/>
        <v>543</v>
      </c>
      <c r="W47">
        <f t="shared" si="1"/>
        <v>0</v>
      </c>
    </row>
    <row r="48" spans="2:23">
      <c r="B48">
        <v>544</v>
      </c>
      <c r="C48">
        <v>0</v>
      </c>
      <c r="D48" t="s">
        <v>997</v>
      </c>
      <c r="E48">
        <v>7</v>
      </c>
      <c r="F48">
        <v>9</v>
      </c>
      <c r="G48">
        <v>15</v>
      </c>
      <c r="H48">
        <v>17</v>
      </c>
      <c r="I48">
        <v>0</v>
      </c>
      <c r="J48">
        <v>0</v>
      </c>
      <c r="K48">
        <v>0</v>
      </c>
      <c r="L48">
        <v>0</v>
      </c>
      <c r="M48">
        <v>13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3</v>
      </c>
      <c r="V48">
        <f t="shared" si="0"/>
        <v>544</v>
      </c>
      <c r="W48">
        <f t="shared" si="1"/>
        <v>0</v>
      </c>
    </row>
    <row r="49" spans="2:23">
      <c r="B49">
        <v>545</v>
      </c>
      <c r="C49">
        <v>0</v>
      </c>
      <c r="D49" t="s">
        <v>998</v>
      </c>
      <c r="E49">
        <v>7</v>
      </c>
      <c r="F49">
        <v>10</v>
      </c>
      <c r="G49">
        <v>14</v>
      </c>
      <c r="H49">
        <v>18</v>
      </c>
      <c r="I49">
        <v>0</v>
      </c>
      <c r="J49">
        <v>0</v>
      </c>
      <c r="K49">
        <v>0</v>
      </c>
      <c r="L49">
        <v>0</v>
      </c>
      <c r="M49">
        <v>16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3</v>
      </c>
      <c r="V49">
        <f t="shared" si="0"/>
        <v>545</v>
      </c>
      <c r="W49">
        <f t="shared" si="1"/>
        <v>0</v>
      </c>
    </row>
    <row r="50" spans="2:23">
      <c r="B50">
        <v>546</v>
      </c>
      <c r="C50">
        <v>0</v>
      </c>
      <c r="D50" t="s">
        <v>999</v>
      </c>
      <c r="E50">
        <v>3</v>
      </c>
      <c r="F50">
        <v>5</v>
      </c>
      <c r="G50">
        <v>7</v>
      </c>
      <c r="H50">
        <v>7</v>
      </c>
      <c r="I50">
        <v>0</v>
      </c>
      <c r="J50">
        <v>0</v>
      </c>
      <c r="K50">
        <v>8</v>
      </c>
      <c r="L50">
        <v>0</v>
      </c>
      <c r="M50">
        <v>7</v>
      </c>
      <c r="N50">
        <v>0</v>
      </c>
      <c r="O50">
        <v>0</v>
      </c>
      <c r="P50">
        <v>0</v>
      </c>
      <c r="Q50">
        <v>0</v>
      </c>
      <c r="R50">
        <v>10</v>
      </c>
      <c r="S50">
        <v>0</v>
      </c>
      <c r="T50">
        <v>3</v>
      </c>
      <c r="V50">
        <f t="shared" si="0"/>
        <v>546</v>
      </c>
      <c r="W50">
        <f t="shared" si="1"/>
        <v>0</v>
      </c>
    </row>
    <row r="51" spans="2:23">
      <c r="B51">
        <v>547</v>
      </c>
      <c r="C51">
        <v>0</v>
      </c>
      <c r="D51" t="s">
        <v>1000</v>
      </c>
      <c r="E51">
        <v>3</v>
      </c>
      <c r="F51">
        <v>5</v>
      </c>
      <c r="G51">
        <v>6</v>
      </c>
      <c r="H51">
        <v>6</v>
      </c>
      <c r="I51">
        <v>0</v>
      </c>
      <c r="J51">
        <v>0</v>
      </c>
      <c r="K51">
        <v>10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3</v>
      </c>
      <c r="V51">
        <f t="shared" si="0"/>
        <v>547</v>
      </c>
      <c r="W51">
        <f t="shared" si="1"/>
        <v>0</v>
      </c>
    </row>
    <row r="52" spans="2:23">
      <c r="B52">
        <v>548</v>
      </c>
      <c r="C52">
        <v>0</v>
      </c>
      <c r="D52" t="s">
        <v>1001</v>
      </c>
      <c r="E52">
        <v>3</v>
      </c>
      <c r="F52">
        <v>5</v>
      </c>
      <c r="G52">
        <v>7</v>
      </c>
      <c r="H52">
        <v>7</v>
      </c>
      <c r="I52">
        <v>0</v>
      </c>
      <c r="J52">
        <v>0</v>
      </c>
      <c r="K52">
        <v>0</v>
      </c>
      <c r="L52">
        <v>0</v>
      </c>
      <c r="M52">
        <v>4</v>
      </c>
      <c r="N52">
        <v>0</v>
      </c>
      <c r="O52">
        <v>3</v>
      </c>
      <c r="P52">
        <v>0</v>
      </c>
      <c r="Q52">
        <v>3</v>
      </c>
      <c r="R52">
        <v>11</v>
      </c>
      <c r="S52">
        <v>0</v>
      </c>
      <c r="T52">
        <v>3</v>
      </c>
      <c r="V52">
        <f t="shared" si="0"/>
        <v>548</v>
      </c>
      <c r="W52">
        <f t="shared" si="1"/>
        <v>0</v>
      </c>
    </row>
    <row r="53" spans="2:23">
      <c r="B53">
        <v>549</v>
      </c>
      <c r="C53">
        <v>0</v>
      </c>
      <c r="D53" t="s">
        <v>1002</v>
      </c>
      <c r="E53">
        <v>3</v>
      </c>
      <c r="F53">
        <v>5</v>
      </c>
      <c r="G53">
        <v>8</v>
      </c>
      <c r="H53">
        <v>8</v>
      </c>
      <c r="I53">
        <v>0</v>
      </c>
      <c r="J53">
        <v>13</v>
      </c>
      <c r="K53">
        <v>4</v>
      </c>
      <c r="L53">
        <v>0</v>
      </c>
      <c r="M53">
        <v>5</v>
      </c>
      <c r="N53">
        <v>0</v>
      </c>
      <c r="O53">
        <v>5</v>
      </c>
      <c r="P53">
        <v>0</v>
      </c>
      <c r="Q53">
        <v>2</v>
      </c>
      <c r="R53">
        <v>0</v>
      </c>
      <c r="S53">
        <v>0</v>
      </c>
      <c r="T53">
        <v>3</v>
      </c>
      <c r="V53">
        <f t="shared" si="0"/>
        <v>549</v>
      </c>
      <c r="W53">
        <f t="shared" si="1"/>
        <v>0</v>
      </c>
    </row>
    <row r="54" spans="2:23">
      <c r="B54">
        <v>550</v>
      </c>
      <c r="C54">
        <v>0</v>
      </c>
      <c r="D54" t="s">
        <v>1003</v>
      </c>
      <c r="E54">
        <v>1</v>
      </c>
      <c r="F54">
        <v>1</v>
      </c>
      <c r="G54">
        <v>1</v>
      </c>
      <c r="H54">
        <v>16</v>
      </c>
      <c r="I54">
        <v>2</v>
      </c>
      <c r="J54">
        <v>0</v>
      </c>
      <c r="K54">
        <v>9</v>
      </c>
      <c r="L54">
        <v>0</v>
      </c>
      <c r="M54">
        <v>0</v>
      </c>
      <c r="N54">
        <v>0</v>
      </c>
      <c r="O54">
        <v>0</v>
      </c>
      <c r="P54">
        <v>0</v>
      </c>
      <c r="Q54">
        <v>3</v>
      </c>
      <c r="R54">
        <v>0</v>
      </c>
      <c r="S54">
        <v>2</v>
      </c>
      <c r="T54">
        <v>3</v>
      </c>
      <c r="V54">
        <f t="shared" si="0"/>
        <v>550</v>
      </c>
      <c r="W54">
        <f t="shared" si="1"/>
        <v>0</v>
      </c>
    </row>
    <row r="55" spans="2:23">
      <c r="B55">
        <v>551</v>
      </c>
      <c r="C55">
        <v>0</v>
      </c>
      <c r="D55" t="s">
        <v>1004</v>
      </c>
      <c r="E55">
        <v>1</v>
      </c>
      <c r="F55">
        <v>1</v>
      </c>
      <c r="G55">
        <v>3</v>
      </c>
      <c r="H55">
        <v>3</v>
      </c>
      <c r="I55">
        <v>27</v>
      </c>
      <c r="J55">
        <v>0</v>
      </c>
      <c r="K55">
        <v>4</v>
      </c>
      <c r="L55">
        <v>0</v>
      </c>
      <c r="M55">
        <v>0</v>
      </c>
      <c r="N55">
        <v>0</v>
      </c>
      <c r="O55">
        <v>0</v>
      </c>
      <c r="P55">
        <v>0</v>
      </c>
      <c r="Q55">
        <v>3</v>
      </c>
      <c r="R55">
        <v>0</v>
      </c>
      <c r="S55">
        <v>3</v>
      </c>
      <c r="T55">
        <v>4</v>
      </c>
      <c r="V55">
        <f t="shared" si="0"/>
        <v>551</v>
      </c>
      <c r="W55">
        <f t="shared" si="1"/>
        <v>0</v>
      </c>
    </row>
    <row r="56" spans="2:23">
      <c r="B56">
        <v>552</v>
      </c>
      <c r="C56">
        <v>0</v>
      </c>
      <c r="D56" t="s">
        <v>1005</v>
      </c>
      <c r="E56">
        <v>1</v>
      </c>
      <c r="F56">
        <v>1</v>
      </c>
      <c r="G56">
        <v>3</v>
      </c>
      <c r="H56">
        <v>3</v>
      </c>
      <c r="I56">
        <v>13</v>
      </c>
      <c r="J56">
        <v>0</v>
      </c>
      <c r="K56">
        <v>0</v>
      </c>
      <c r="L56">
        <v>3</v>
      </c>
      <c r="M56">
        <v>0</v>
      </c>
      <c r="N56">
        <v>0</v>
      </c>
      <c r="O56">
        <v>0</v>
      </c>
      <c r="P56">
        <v>0</v>
      </c>
      <c r="Q56">
        <v>4</v>
      </c>
      <c r="R56">
        <v>0</v>
      </c>
      <c r="S56">
        <v>3</v>
      </c>
      <c r="T56">
        <v>2</v>
      </c>
      <c r="V56">
        <f t="shared" si="0"/>
        <v>552</v>
      </c>
      <c r="W56">
        <f t="shared" si="1"/>
        <v>0</v>
      </c>
    </row>
    <row r="57" spans="2:23">
      <c r="B57">
        <v>553</v>
      </c>
      <c r="C57">
        <v>0</v>
      </c>
      <c r="D57" t="s">
        <v>1006</v>
      </c>
      <c r="E57">
        <v>1</v>
      </c>
      <c r="F57">
        <v>1</v>
      </c>
      <c r="G57">
        <v>1</v>
      </c>
      <c r="H57">
        <v>16</v>
      </c>
      <c r="I57">
        <v>5</v>
      </c>
      <c r="J57">
        <v>0</v>
      </c>
      <c r="K57">
        <v>15</v>
      </c>
      <c r="L57">
        <v>0</v>
      </c>
      <c r="M57">
        <v>0</v>
      </c>
      <c r="N57">
        <v>0</v>
      </c>
      <c r="O57">
        <v>0</v>
      </c>
      <c r="P57">
        <v>0</v>
      </c>
      <c r="Q57">
        <v>5</v>
      </c>
      <c r="R57">
        <v>0</v>
      </c>
      <c r="S57">
        <v>2</v>
      </c>
      <c r="T57">
        <v>4</v>
      </c>
      <c r="V57">
        <f t="shared" si="0"/>
        <v>553</v>
      </c>
      <c r="W57">
        <f t="shared" si="1"/>
        <v>0</v>
      </c>
    </row>
    <row r="58" spans="2:23">
      <c r="B58">
        <v>554</v>
      </c>
      <c r="C58">
        <v>0</v>
      </c>
      <c r="D58" t="s">
        <v>1007</v>
      </c>
      <c r="E58">
        <v>5</v>
      </c>
      <c r="F58">
        <v>7</v>
      </c>
      <c r="G58">
        <v>11</v>
      </c>
      <c r="H58">
        <v>10</v>
      </c>
      <c r="I58">
        <v>0</v>
      </c>
      <c r="J58">
        <v>0</v>
      </c>
      <c r="K58">
        <v>4</v>
      </c>
      <c r="L58">
        <v>0</v>
      </c>
      <c r="M58">
        <v>8</v>
      </c>
      <c r="N58">
        <v>0</v>
      </c>
      <c r="O58">
        <v>6</v>
      </c>
      <c r="P58">
        <v>0</v>
      </c>
      <c r="Q58">
        <v>1</v>
      </c>
      <c r="R58">
        <v>8</v>
      </c>
      <c r="S58">
        <v>0</v>
      </c>
      <c r="T58">
        <v>2</v>
      </c>
      <c r="V58">
        <f t="shared" si="0"/>
        <v>554</v>
      </c>
      <c r="W58">
        <f t="shared" si="1"/>
        <v>0</v>
      </c>
    </row>
    <row r="59" spans="2:23">
      <c r="B59">
        <v>555</v>
      </c>
      <c r="C59">
        <v>0</v>
      </c>
      <c r="D59" t="s">
        <v>1008</v>
      </c>
      <c r="E59">
        <v>5</v>
      </c>
      <c r="F59">
        <v>7</v>
      </c>
      <c r="G59">
        <v>11</v>
      </c>
      <c r="H59">
        <v>10</v>
      </c>
      <c r="I59">
        <v>0</v>
      </c>
      <c r="J59">
        <v>0</v>
      </c>
      <c r="K59">
        <v>9</v>
      </c>
      <c r="L59">
        <v>0</v>
      </c>
      <c r="M59">
        <v>10</v>
      </c>
      <c r="N59">
        <v>0</v>
      </c>
      <c r="O59">
        <v>7</v>
      </c>
      <c r="P59">
        <v>0</v>
      </c>
      <c r="Q59">
        <v>3</v>
      </c>
      <c r="R59">
        <v>13</v>
      </c>
      <c r="S59">
        <v>0</v>
      </c>
      <c r="T59">
        <v>4</v>
      </c>
      <c r="V59">
        <f t="shared" si="0"/>
        <v>555</v>
      </c>
      <c r="W59">
        <f t="shared" si="1"/>
        <v>0</v>
      </c>
    </row>
    <row r="60" spans="2:23">
      <c r="B60">
        <v>556</v>
      </c>
      <c r="C60">
        <v>0</v>
      </c>
      <c r="D60" t="s">
        <v>1009</v>
      </c>
      <c r="E60">
        <v>3</v>
      </c>
      <c r="F60">
        <v>5</v>
      </c>
      <c r="G60">
        <v>6</v>
      </c>
      <c r="H60">
        <v>6</v>
      </c>
      <c r="I60">
        <v>0</v>
      </c>
      <c r="J60">
        <v>0</v>
      </c>
      <c r="K60">
        <v>12</v>
      </c>
      <c r="L60">
        <v>0</v>
      </c>
      <c r="M60">
        <v>0</v>
      </c>
      <c r="N60">
        <v>2</v>
      </c>
      <c r="O60">
        <v>0</v>
      </c>
      <c r="P60">
        <v>0</v>
      </c>
      <c r="Q60">
        <v>2</v>
      </c>
      <c r="R60">
        <v>0</v>
      </c>
      <c r="S60">
        <v>0</v>
      </c>
      <c r="T60">
        <v>4</v>
      </c>
      <c r="V60">
        <f t="shared" si="0"/>
        <v>556</v>
      </c>
      <c r="W60">
        <f t="shared" si="1"/>
        <v>0</v>
      </c>
    </row>
    <row r="61" spans="2:23">
      <c r="B61">
        <v>557</v>
      </c>
      <c r="C61">
        <v>0</v>
      </c>
      <c r="D61" t="s">
        <v>1010</v>
      </c>
      <c r="E61">
        <v>3</v>
      </c>
      <c r="F61">
        <v>5</v>
      </c>
      <c r="G61">
        <v>7</v>
      </c>
      <c r="H61">
        <v>7</v>
      </c>
      <c r="I61">
        <v>0</v>
      </c>
      <c r="J61">
        <v>0</v>
      </c>
      <c r="K61">
        <v>0</v>
      </c>
      <c r="L61">
        <v>0</v>
      </c>
      <c r="M61">
        <v>8</v>
      </c>
      <c r="N61">
        <v>0</v>
      </c>
      <c r="O61">
        <v>5</v>
      </c>
      <c r="P61">
        <v>0</v>
      </c>
      <c r="Q61">
        <v>4</v>
      </c>
      <c r="R61">
        <v>15</v>
      </c>
      <c r="S61">
        <v>0</v>
      </c>
      <c r="T61">
        <v>4</v>
      </c>
      <c r="V61">
        <f t="shared" si="0"/>
        <v>557</v>
      </c>
      <c r="W61">
        <f t="shared" si="1"/>
        <v>0</v>
      </c>
    </row>
    <row r="62" spans="2:23">
      <c r="B62">
        <v>558</v>
      </c>
      <c r="C62">
        <v>0</v>
      </c>
      <c r="D62" t="s">
        <v>1011</v>
      </c>
      <c r="E62">
        <v>3</v>
      </c>
      <c r="F62">
        <v>5</v>
      </c>
      <c r="G62">
        <v>8</v>
      </c>
      <c r="H62">
        <v>8</v>
      </c>
      <c r="I62">
        <v>0</v>
      </c>
      <c r="J62">
        <v>16</v>
      </c>
      <c r="K62">
        <v>5</v>
      </c>
      <c r="L62">
        <v>0</v>
      </c>
      <c r="M62">
        <v>9</v>
      </c>
      <c r="N62">
        <v>0</v>
      </c>
      <c r="O62">
        <v>6</v>
      </c>
      <c r="P62">
        <v>0</v>
      </c>
      <c r="Q62">
        <v>3</v>
      </c>
      <c r="R62">
        <v>0</v>
      </c>
      <c r="S62">
        <v>0</v>
      </c>
      <c r="T62">
        <v>4</v>
      </c>
      <c r="V62">
        <f t="shared" si="0"/>
        <v>558</v>
      </c>
      <c r="W62">
        <f t="shared" si="1"/>
        <v>0</v>
      </c>
    </row>
    <row r="63" spans="2:23">
      <c r="B63">
        <v>559</v>
      </c>
      <c r="C63">
        <v>0</v>
      </c>
      <c r="D63" t="s">
        <v>1012</v>
      </c>
      <c r="E63">
        <v>7</v>
      </c>
      <c r="F63">
        <v>10</v>
      </c>
      <c r="G63">
        <v>14</v>
      </c>
      <c r="H63">
        <v>18</v>
      </c>
      <c r="I63">
        <v>0</v>
      </c>
      <c r="J63">
        <v>0</v>
      </c>
      <c r="K63">
        <v>6</v>
      </c>
      <c r="L63">
        <v>0</v>
      </c>
      <c r="M63">
        <v>20</v>
      </c>
      <c r="N63">
        <v>3</v>
      </c>
      <c r="O63">
        <v>3</v>
      </c>
      <c r="P63">
        <v>0</v>
      </c>
      <c r="Q63">
        <v>5</v>
      </c>
      <c r="R63">
        <v>0</v>
      </c>
      <c r="S63">
        <v>0</v>
      </c>
      <c r="T63">
        <v>3</v>
      </c>
      <c r="V63">
        <f t="shared" si="0"/>
        <v>559</v>
      </c>
      <c r="W63">
        <f t="shared" si="1"/>
        <v>0</v>
      </c>
    </row>
    <row r="64" spans="2:23">
      <c r="B64">
        <v>560</v>
      </c>
      <c r="C64">
        <v>0</v>
      </c>
      <c r="D64" t="s">
        <v>1013</v>
      </c>
      <c r="E64">
        <v>8</v>
      </c>
      <c r="F64">
        <v>18</v>
      </c>
      <c r="G64">
        <v>29</v>
      </c>
      <c r="H64">
        <v>24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2</v>
      </c>
      <c r="P64">
        <v>0</v>
      </c>
      <c r="Q64">
        <v>0</v>
      </c>
      <c r="R64">
        <v>0</v>
      </c>
      <c r="S64">
        <v>0</v>
      </c>
      <c r="T64">
        <v>1</v>
      </c>
      <c r="V64">
        <f t="shared" si="0"/>
        <v>560</v>
      </c>
      <c r="W64">
        <f t="shared" si="1"/>
        <v>0</v>
      </c>
    </row>
    <row r="65" spans="2:23">
      <c r="B65">
        <v>561</v>
      </c>
      <c r="C65">
        <v>0</v>
      </c>
      <c r="D65" t="s">
        <v>1014</v>
      </c>
      <c r="E65">
        <v>3</v>
      </c>
      <c r="F65">
        <v>5</v>
      </c>
      <c r="G65">
        <v>7</v>
      </c>
      <c r="H65">
        <v>7</v>
      </c>
      <c r="I65">
        <v>0</v>
      </c>
      <c r="J65">
        <v>0</v>
      </c>
      <c r="K65">
        <v>3</v>
      </c>
      <c r="L65">
        <v>0</v>
      </c>
      <c r="M65">
        <v>5</v>
      </c>
      <c r="N65">
        <v>0</v>
      </c>
      <c r="O65">
        <v>3</v>
      </c>
      <c r="P65">
        <v>0</v>
      </c>
      <c r="Q65">
        <v>1</v>
      </c>
      <c r="R65">
        <v>11</v>
      </c>
      <c r="S65">
        <v>0</v>
      </c>
      <c r="T65">
        <v>2</v>
      </c>
      <c r="V65">
        <f t="shared" si="0"/>
        <v>561</v>
      </c>
      <c r="W65">
        <f t="shared" si="1"/>
        <v>0</v>
      </c>
    </row>
    <row r="66" spans="2:23">
      <c r="B66">
        <v>562</v>
      </c>
      <c r="C66">
        <v>0</v>
      </c>
      <c r="D66" t="s">
        <v>1015</v>
      </c>
      <c r="E66">
        <v>3</v>
      </c>
      <c r="F66">
        <v>5</v>
      </c>
      <c r="G66">
        <v>7</v>
      </c>
      <c r="H66">
        <v>7</v>
      </c>
      <c r="I66">
        <v>0</v>
      </c>
      <c r="J66">
        <v>0</v>
      </c>
      <c r="K66">
        <v>5</v>
      </c>
      <c r="L66">
        <v>0</v>
      </c>
      <c r="M66">
        <v>7</v>
      </c>
      <c r="N66">
        <v>0</v>
      </c>
      <c r="O66">
        <v>4</v>
      </c>
      <c r="P66">
        <v>0</v>
      </c>
      <c r="Q66">
        <v>2</v>
      </c>
      <c r="R66">
        <v>16</v>
      </c>
      <c r="S66">
        <v>0</v>
      </c>
      <c r="T66">
        <v>3</v>
      </c>
      <c r="V66">
        <f t="shared" si="0"/>
        <v>562</v>
      </c>
      <c r="W66">
        <f t="shared" si="1"/>
        <v>0</v>
      </c>
    </row>
    <row r="67" spans="2:23">
      <c r="B67">
        <v>563</v>
      </c>
      <c r="C67">
        <v>0</v>
      </c>
      <c r="D67" t="s">
        <v>1016</v>
      </c>
      <c r="E67">
        <v>1</v>
      </c>
      <c r="F67">
        <v>1</v>
      </c>
      <c r="G67">
        <v>2</v>
      </c>
      <c r="H67">
        <v>2</v>
      </c>
      <c r="I67">
        <v>8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-1</v>
      </c>
      <c r="R67">
        <v>0</v>
      </c>
      <c r="S67">
        <v>3</v>
      </c>
      <c r="T67">
        <v>4</v>
      </c>
      <c r="V67">
        <f t="shared" si="0"/>
        <v>563</v>
      </c>
      <c r="W67">
        <f t="shared" si="1"/>
        <v>0</v>
      </c>
    </row>
    <row r="68" spans="2:23">
      <c r="B68">
        <v>564</v>
      </c>
      <c r="C68">
        <v>0</v>
      </c>
      <c r="D68" t="s">
        <v>1017</v>
      </c>
      <c r="E68">
        <v>5</v>
      </c>
      <c r="F68">
        <v>7</v>
      </c>
      <c r="G68">
        <v>10</v>
      </c>
      <c r="H68">
        <v>10</v>
      </c>
      <c r="I68">
        <v>0</v>
      </c>
      <c r="J68">
        <v>0</v>
      </c>
      <c r="K68">
        <v>2</v>
      </c>
      <c r="L68">
        <v>0</v>
      </c>
      <c r="M68">
        <v>2</v>
      </c>
      <c r="N68">
        <v>0</v>
      </c>
      <c r="O68">
        <v>5</v>
      </c>
      <c r="P68">
        <v>0</v>
      </c>
      <c r="Q68">
        <v>5</v>
      </c>
      <c r="R68">
        <v>0</v>
      </c>
      <c r="S68">
        <v>0</v>
      </c>
      <c r="T68">
        <v>3</v>
      </c>
      <c r="V68">
        <f t="shared" si="0"/>
        <v>564</v>
      </c>
      <c r="W68">
        <f t="shared" si="1"/>
        <v>0</v>
      </c>
    </row>
    <row r="69" spans="2:23">
      <c r="B69">
        <v>565</v>
      </c>
      <c r="C69">
        <v>0</v>
      </c>
      <c r="D69" t="s">
        <v>1879</v>
      </c>
      <c r="E69">
        <v>1</v>
      </c>
      <c r="F69">
        <v>1</v>
      </c>
      <c r="G69">
        <v>1</v>
      </c>
      <c r="H69">
        <v>1</v>
      </c>
      <c r="I69">
        <v>3</v>
      </c>
      <c r="J69">
        <v>0</v>
      </c>
      <c r="K69">
        <v>0</v>
      </c>
      <c r="L69">
        <v>2</v>
      </c>
      <c r="M69">
        <v>0</v>
      </c>
      <c r="N69">
        <v>0</v>
      </c>
      <c r="O69">
        <v>0</v>
      </c>
      <c r="P69">
        <v>0</v>
      </c>
      <c r="Q69">
        <v>3</v>
      </c>
      <c r="R69">
        <v>0</v>
      </c>
      <c r="S69">
        <v>2</v>
      </c>
      <c r="T69">
        <v>2</v>
      </c>
      <c r="V69">
        <f t="shared" ref="V69:V99" si="2">B69</f>
        <v>565</v>
      </c>
      <c r="W69">
        <f t="shared" ref="W69:W99" si="3">C69</f>
        <v>0</v>
      </c>
    </row>
    <row r="70" spans="2:23">
      <c r="B70">
        <v>566</v>
      </c>
      <c r="C70">
        <v>0</v>
      </c>
      <c r="D70" t="s">
        <v>1880</v>
      </c>
      <c r="E70">
        <v>3</v>
      </c>
      <c r="F70">
        <v>5</v>
      </c>
      <c r="G70">
        <v>7</v>
      </c>
      <c r="H70">
        <v>7</v>
      </c>
      <c r="I70">
        <v>0</v>
      </c>
      <c r="J70">
        <v>0</v>
      </c>
      <c r="K70">
        <v>7</v>
      </c>
      <c r="L70">
        <v>0</v>
      </c>
      <c r="M70">
        <v>2</v>
      </c>
      <c r="N70">
        <v>0</v>
      </c>
      <c r="O70">
        <v>0</v>
      </c>
      <c r="P70">
        <v>0</v>
      </c>
      <c r="Q70">
        <v>2</v>
      </c>
      <c r="R70">
        <v>8</v>
      </c>
      <c r="S70">
        <v>0</v>
      </c>
      <c r="T70">
        <v>3</v>
      </c>
      <c r="V70">
        <f t="shared" si="2"/>
        <v>566</v>
      </c>
      <c r="W70">
        <f t="shared" si="3"/>
        <v>0</v>
      </c>
    </row>
    <row r="71" spans="2:23">
      <c r="B71">
        <v>567</v>
      </c>
      <c r="C71">
        <v>0</v>
      </c>
      <c r="D71" t="s">
        <v>1881</v>
      </c>
      <c r="E71">
        <v>5</v>
      </c>
      <c r="F71">
        <v>8</v>
      </c>
      <c r="G71">
        <v>13</v>
      </c>
      <c r="H71">
        <v>11</v>
      </c>
      <c r="I71">
        <v>0</v>
      </c>
      <c r="J71">
        <v>0</v>
      </c>
      <c r="K71">
        <v>4</v>
      </c>
      <c r="L71">
        <v>0</v>
      </c>
      <c r="M71">
        <v>0</v>
      </c>
      <c r="N71">
        <v>0</v>
      </c>
      <c r="O71">
        <v>8</v>
      </c>
      <c r="P71">
        <v>0</v>
      </c>
      <c r="Q71">
        <v>16</v>
      </c>
      <c r="R71">
        <v>0</v>
      </c>
      <c r="S71">
        <v>0</v>
      </c>
      <c r="T71">
        <v>3</v>
      </c>
      <c r="V71">
        <f t="shared" si="2"/>
        <v>567</v>
      </c>
      <c r="W71">
        <f t="shared" si="3"/>
        <v>0</v>
      </c>
    </row>
    <row r="72" spans="2:23">
      <c r="V72">
        <f t="shared" si="2"/>
        <v>0</v>
      </c>
      <c r="W72">
        <f t="shared" si="3"/>
        <v>0</v>
      </c>
    </row>
    <row r="73" spans="2:23">
      <c r="V73">
        <f t="shared" si="2"/>
        <v>0</v>
      </c>
      <c r="W73">
        <f t="shared" si="3"/>
        <v>0</v>
      </c>
    </row>
    <row r="74" spans="2:23">
      <c r="V74">
        <f t="shared" si="2"/>
        <v>0</v>
      </c>
      <c r="W74">
        <f t="shared" si="3"/>
        <v>0</v>
      </c>
    </row>
    <row r="75" spans="2:23">
      <c r="V75">
        <f t="shared" si="2"/>
        <v>0</v>
      </c>
      <c r="W75">
        <f t="shared" si="3"/>
        <v>0</v>
      </c>
    </row>
    <row r="76" spans="2:23">
      <c r="V76">
        <f t="shared" si="2"/>
        <v>0</v>
      </c>
      <c r="W76">
        <f t="shared" si="3"/>
        <v>0</v>
      </c>
    </row>
    <row r="77" spans="2:23">
      <c r="V77">
        <f t="shared" si="2"/>
        <v>0</v>
      </c>
      <c r="W77">
        <f t="shared" si="3"/>
        <v>0</v>
      </c>
    </row>
    <row r="78" spans="2:23">
      <c r="V78">
        <f t="shared" si="2"/>
        <v>0</v>
      </c>
      <c r="W78">
        <f t="shared" si="3"/>
        <v>0</v>
      </c>
    </row>
    <row r="79" spans="2:23">
      <c r="V79">
        <f t="shared" si="2"/>
        <v>0</v>
      </c>
      <c r="W79">
        <f t="shared" si="3"/>
        <v>0</v>
      </c>
    </row>
    <row r="80" spans="2:23">
      <c r="V80">
        <f t="shared" si="2"/>
        <v>0</v>
      </c>
      <c r="W80">
        <f t="shared" si="3"/>
        <v>0</v>
      </c>
    </row>
    <row r="81" spans="22:23">
      <c r="V81">
        <f t="shared" si="2"/>
        <v>0</v>
      </c>
      <c r="W81">
        <f t="shared" si="3"/>
        <v>0</v>
      </c>
    </row>
    <row r="82" spans="22:23">
      <c r="V82">
        <f t="shared" si="2"/>
        <v>0</v>
      </c>
      <c r="W82">
        <f t="shared" si="3"/>
        <v>0</v>
      </c>
    </row>
    <row r="83" spans="22:23">
      <c r="V83">
        <f t="shared" si="2"/>
        <v>0</v>
      </c>
      <c r="W83">
        <f t="shared" si="3"/>
        <v>0</v>
      </c>
    </row>
    <row r="84" spans="22:23">
      <c r="V84">
        <f t="shared" si="2"/>
        <v>0</v>
      </c>
      <c r="W84">
        <f t="shared" si="3"/>
        <v>0</v>
      </c>
    </row>
    <row r="85" spans="22:23">
      <c r="V85">
        <f t="shared" si="2"/>
        <v>0</v>
      </c>
      <c r="W85">
        <f t="shared" si="3"/>
        <v>0</v>
      </c>
    </row>
    <row r="86" spans="22:23">
      <c r="V86">
        <f t="shared" si="2"/>
        <v>0</v>
      </c>
      <c r="W86">
        <f t="shared" si="3"/>
        <v>0</v>
      </c>
    </row>
    <row r="87" spans="22:23">
      <c r="V87">
        <f t="shared" si="2"/>
        <v>0</v>
      </c>
      <c r="W87">
        <f t="shared" si="3"/>
        <v>0</v>
      </c>
    </row>
    <row r="88" spans="22:23">
      <c r="V88">
        <f t="shared" si="2"/>
        <v>0</v>
      </c>
      <c r="W88">
        <f t="shared" si="3"/>
        <v>0</v>
      </c>
    </row>
    <row r="89" spans="22:23">
      <c r="V89">
        <f t="shared" si="2"/>
        <v>0</v>
      </c>
      <c r="W89">
        <f t="shared" si="3"/>
        <v>0</v>
      </c>
    </row>
    <row r="90" spans="22:23">
      <c r="V90">
        <f t="shared" si="2"/>
        <v>0</v>
      </c>
      <c r="W90">
        <f t="shared" si="3"/>
        <v>0</v>
      </c>
    </row>
    <row r="91" spans="22:23">
      <c r="V91">
        <f t="shared" si="2"/>
        <v>0</v>
      </c>
      <c r="W91">
        <f t="shared" si="3"/>
        <v>0</v>
      </c>
    </row>
    <row r="92" spans="22:23">
      <c r="V92">
        <f t="shared" si="2"/>
        <v>0</v>
      </c>
      <c r="W92">
        <f t="shared" si="3"/>
        <v>0</v>
      </c>
    </row>
    <row r="93" spans="22:23">
      <c r="V93">
        <f t="shared" si="2"/>
        <v>0</v>
      </c>
      <c r="W93">
        <f t="shared" si="3"/>
        <v>0</v>
      </c>
    </row>
    <row r="94" spans="22:23">
      <c r="V94">
        <f t="shared" si="2"/>
        <v>0</v>
      </c>
      <c r="W94">
        <f t="shared" si="3"/>
        <v>0</v>
      </c>
    </row>
    <row r="95" spans="22:23">
      <c r="V95">
        <f t="shared" si="2"/>
        <v>0</v>
      </c>
      <c r="W95">
        <f t="shared" si="3"/>
        <v>0</v>
      </c>
    </row>
    <row r="96" spans="22:23">
      <c r="V96">
        <f t="shared" si="2"/>
        <v>0</v>
      </c>
      <c r="W96">
        <f t="shared" si="3"/>
        <v>0</v>
      </c>
    </row>
    <row r="97" spans="22:23">
      <c r="V97">
        <f t="shared" si="2"/>
        <v>0</v>
      </c>
      <c r="W97">
        <f t="shared" si="3"/>
        <v>0</v>
      </c>
    </row>
    <row r="98" spans="22:23">
      <c r="V98">
        <f t="shared" si="2"/>
        <v>0</v>
      </c>
      <c r="W98">
        <f t="shared" si="3"/>
        <v>0</v>
      </c>
    </row>
    <row r="99" spans="22:23">
      <c r="V99">
        <f t="shared" si="2"/>
        <v>0</v>
      </c>
      <c r="W99">
        <f t="shared" si="3"/>
        <v>0</v>
      </c>
    </row>
  </sheetData>
  <mergeCells count="1">
    <mergeCell ref="V4:W4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3:J10"/>
  <sheetViews>
    <sheetView workbookViewId="0">
      <selection activeCell="G83" sqref="G83"/>
    </sheetView>
  </sheetViews>
  <sheetFormatPr defaultRowHeight="13.5"/>
  <cols>
    <col min="6" max="6" width="14.375" customWidth="1"/>
  </cols>
  <sheetData>
    <row r="3" spans="2:10">
      <c r="B3" t="s">
        <v>1025</v>
      </c>
      <c r="C3" t="s">
        <v>1062</v>
      </c>
      <c r="D3">
        <v>0</v>
      </c>
      <c r="E3" t="s">
        <v>1077</v>
      </c>
      <c r="F3" t="s">
        <v>1557</v>
      </c>
      <c r="I3" t="s">
        <v>1918</v>
      </c>
      <c r="J3">
        <v>0</v>
      </c>
    </row>
    <row r="4" spans="2:10">
      <c r="B4" t="s">
        <v>1027</v>
      </c>
      <c r="C4" t="s">
        <v>1063</v>
      </c>
      <c r="D4">
        <v>1</v>
      </c>
      <c r="E4" t="s">
        <v>1078</v>
      </c>
      <c r="F4" t="s">
        <v>1558</v>
      </c>
      <c r="I4" t="s">
        <v>1917</v>
      </c>
      <c r="J4">
        <v>1</v>
      </c>
    </row>
    <row r="5" spans="2:10">
      <c r="D5">
        <v>2</v>
      </c>
      <c r="E5" t="s">
        <v>1079</v>
      </c>
      <c r="F5" t="s">
        <v>1559</v>
      </c>
      <c r="I5" t="s">
        <v>1919</v>
      </c>
      <c r="J5">
        <v>2</v>
      </c>
    </row>
    <row r="6" spans="2:10">
      <c r="D6">
        <v>3</v>
      </c>
      <c r="E6" t="s">
        <v>1080</v>
      </c>
      <c r="I6" t="s">
        <v>1920</v>
      </c>
      <c r="J6">
        <v>3</v>
      </c>
    </row>
    <row r="7" spans="2:10">
      <c r="D7">
        <v>4</v>
      </c>
      <c r="E7" t="s">
        <v>1081</v>
      </c>
      <c r="I7" t="s">
        <v>1921</v>
      </c>
      <c r="J7">
        <v>4</v>
      </c>
    </row>
    <row r="8" spans="2:10">
      <c r="I8" t="s">
        <v>1922</v>
      </c>
      <c r="J8">
        <v>5</v>
      </c>
    </row>
    <row r="9" spans="2:10">
      <c r="I9" t="s">
        <v>1923</v>
      </c>
      <c r="J9">
        <v>6</v>
      </c>
    </row>
    <row r="10" spans="2:10">
      <c r="I10" t="s">
        <v>1924</v>
      </c>
      <c r="J10">
        <v>7</v>
      </c>
    </row>
  </sheetData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3:X53"/>
  <sheetViews>
    <sheetView topLeftCell="C25" workbookViewId="0">
      <selection activeCell="O62" sqref="O62"/>
    </sheetView>
  </sheetViews>
  <sheetFormatPr defaultRowHeight="13.5"/>
  <cols>
    <col min="2" max="2" width="3.75" customWidth="1"/>
    <col min="3" max="3" width="15.75" customWidth="1"/>
    <col min="5" max="5" width="4.375" customWidth="1"/>
    <col min="6" max="6" width="19.375" customWidth="1"/>
    <col min="8" max="8" width="5" customWidth="1"/>
    <col min="9" max="9" width="19.625" customWidth="1"/>
    <col min="11" max="11" width="8.75" customWidth="1"/>
    <col min="12" max="12" width="15" customWidth="1"/>
    <col min="14" max="14" width="6" customWidth="1"/>
    <col min="15" max="15" width="17.375" customWidth="1"/>
  </cols>
  <sheetData>
    <row r="3" spans="2:24">
      <c r="B3" s="916" t="s">
        <v>1469</v>
      </c>
      <c r="C3" s="916"/>
      <c r="E3" s="907" t="s">
        <v>1492</v>
      </c>
      <c r="F3" s="907"/>
      <c r="H3" s="907" t="s">
        <v>1493</v>
      </c>
      <c r="I3" s="907"/>
      <c r="K3" s="907" t="s">
        <v>1494</v>
      </c>
      <c r="L3" s="907"/>
      <c r="N3" s="907" t="s">
        <v>1495</v>
      </c>
      <c r="O3" s="907"/>
      <c r="Q3" s="907" t="s">
        <v>1546</v>
      </c>
      <c r="R3" s="907"/>
      <c r="T3" s="907" t="s">
        <v>1562</v>
      </c>
      <c r="U3" s="907"/>
      <c r="W3" s="907" t="s">
        <v>1925</v>
      </c>
      <c r="X3" s="907"/>
    </row>
    <row r="4" spans="2:24">
      <c r="B4" s="197">
        <v>1</v>
      </c>
      <c r="C4" s="1" t="s">
        <v>1475</v>
      </c>
      <c r="E4">
        <v>1</v>
      </c>
      <c r="F4" s="1" t="s">
        <v>1476</v>
      </c>
      <c r="H4">
        <v>1</v>
      </c>
      <c r="I4" t="s">
        <v>1496</v>
      </c>
      <c r="K4">
        <v>1</v>
      </c>
      <c r="L4" t="s">
        <v>1514</v>
      </c>
      <c r="N4">
        <v>1</v>
      </c>
      <c r="O4" t="s">
        <v>1514</v>
      </c>
      <c r="Q4">
        <v>0</v>
      </c>
      <c r="R4" t="s">
        <v>1542</v>
      </c>
      <c r="T4">
        <v>0</v>
      </c>
      <c r="U4" t="s">
        <v>1563</v>
      </c>
      <c r="W4" t="s">
        <v>1918</v>
      </c>
      <c r="X4">
        <v>0</v>
      </c>
    </row>
    <row r="5" spans="2:24">
      <c r="B5" s="197">
        <v>2</v>
      </c>
      <c r="C5" s="1" t="s">
        <v>1154</v>
      </c>
      <c r="E5">
        <v>2</v>
      </c>
      <c r="F5" s="1" t="s">
        <v>1477</v>
      </c>
      <c r="H5">
        <v>2</v>
      </c>
      <c r="I5" t="s">
        <v>1497</v>
      </c>
      <c r="K5">
        <v>2</v>
      </c>
      <c r="L5" t="s">
        <v>1515</v>
      </c>
      <c r="N5">
        <v>2</v>
      </c>
      <c r="O5" t="s">
        <v>1515</v>
      </c>
      <c r="Q5">
        <v>1</v>
      </c>
      <c r="R5" t="s">
        <v>1155</v>
      </c>
      <c r="T5">
        <v>5</v>
      </c>
      <c r="U5" t="s">
        <v>1564</v>
      </c>
      <c r="W5" t="s">
        <v>1917</v>
      </c>
      <c r="X5">
        <v>1</v>
      </c>
    </row>
    <row r="6" spans="2:24">
      <c r="B6" s="197">
        <v>3</v>
      </c>
      <c r="C6" s="1" t="s">
        <v>1184</v>
      </c>
      <c r="E6">
        <v>3</v>
      </c>
      <c r="F6" s="1" t="s">
        <v>1478</v>
      </c>
      <c r="H6">
        <v>3</v>
      </c>
      <c r="I6" t="s">
        <v>1477</v>
      </c>
      <c r="K6">
        <v>3</v>
      </c>
      <c r="L6" t="s">
        <v>1516</v>
      </c>
      <c r="N6">
        <v>3</v>
      </c>
      <c r="O6" t="s">
        <v>1516</v>
      </c>
      <c r="Q6">
        <v>2</v>
      </c>
      <c r="R6" t="s">
        <v>1543</v>
      </c>
      <c r="T6">
        <v>10</v>
      </c>
      <c r="U6" t="s">
        <v>1565</v>
      </c>
      <c r="W6" t="s">
        <v>1919</v>
      </c>
      <c r="X6">
        <v>2</v>
      </c>
    </row>
    <row r="7" spans="2:24">
      <c r="B7" s="197">
        <v>4</v>
      </c>
      <c r="C7" s="1" t="s">
        <v>1331</v>
      </c>
      <c r="E7">
        <v>4</v>
      </c>
      <c r="F7" s="1" t="s">
        <v>1479</v>
      </c>
      <c r="H7">
        <v>4</v>
      </c>
      <c r="I7" t="s">
        <v>1498</v>
      </c>
      <c r="K7">
        <v>4</v>
      </c>
      <c r="L7" t="s">
        <v>1497</v>
      </c>
      <c r="N7">
        <v>4</v>
      </c>
      <c r="O7" t="s">
        <v>1497</v>
      </c>
      <c r="Q7">
        <v>3</v>
      </c>
      <c r="R7" s="193" t="s">
        <v>1544</v>
      </c>
      <c r="W7" t="s">
        <v>1920</v>
      </c>
      <c r="X7">
        <v>3</v>
      </c>
    </row>
    <row r="8" spans="2:24">
      <c r="B8" s="197">
        <v>5</v>
      </c>
      <c r="C8" s="1" t="s">
        <v>1244</v>
      </c>
      <c r="E8">
        <v>5</v>
      </c>
      <c r="F8" s="1" t="s">
        <v>1480</v>
      </c>
      <c r="H8">
        <v>5</v>
      </c>
      <c r="I8" t="s">
        <v>1499</v>
      </c>
      <c r="K8">
        <v>5</v>
      </c>
      <c r="L8" t="s">
        <v>1477</v>
      </c>
      <c r="N8">
        <v>5</v>
      </c>
      <c r="O8" t="s">
        <v>1477</v>
      </c>
      <c r="Q8">
        <v>4</v>
      </c>
      <c r="R8" s="193" t="s">
        <v>1545</v>
      </c>
      <c r="W8" t="s">
        <v>1921</v>
      </c>
      <c r="X8">
        <v>4</v>
      </c>
    </row>
    <row r="9" spans="2:24">
      <c r="B9" s="197">
        <v>6</v>
      </c>
      <c r="C9" s="1" t="s">
        <v>1332</v>
      </c>
      <c r="E9">
        <v>6</v>
      </c>
      <c r="F9" s="1" t="s">
        <v>1481</v>
      </c>
      <c r="H9">
        <v>6</v>
      </c>
      <c r="I9" t="s">
        <v>1500</v>
      </c>
      <c r="K9">
        <v>6</v>
      </c>
      <c r="L9" t="s">
        <v>1517</v>
      </c>
      <c r="N9">
        <v>6</v>
      </c>
      <c r="O9" t="s">
        <v>1517</v>
      </c>
      <c r="W9" t="s">
        <v>1922</v>
      </c>
      <c r="X9">
        <v>5</v>
      </c>
    </row>
    <row r="10" spans="2:24">
      <c r="B10" s="197">
        <v>7</v>
      </c>
      <c r="C10" s="1" t="s">
        <v>1194</v>
      </c>
      <c r="E10">
        <v>7</v>
      </c>
      <c r="F10" s="1" t="s">
        <v>1482</v>
      </c>
      <c r="H10">
        <v>7</v>
      </c>
      <c r="I10" t="s">
        <v>1501</v>
      </c>
      <c r="K10">
        <v>7</v>
      </c>
      <c r="L10" t="s">
        <v>1518</v>
      </c>
      <c r="N10">
        <v>7</v>
      </c>
      <c r="O10" t="s">
        <v>1518</v>
      </c>
      <c r="W10" t="s">
        <v>1923</v>
      </c>
      <c r="X10">
        <v>6</v>
      </c>
    </row>
    <row r="11" spans="2:24">
      <c r="B11" s="197">
        <v>8</v>
      </c>
      <c r="C11" s="1" t="s">
        <v>1556</v>
      </c>
      <c r="E11">
        <v>8</v>
      </c>
      <c r="F11" s="1" t="s">
        <v>1483</v>
      </c>
      <c r="H11">
        <v>8</v>
      </c>
      <c r="I11" t="s">
        <v>1502</v>
      </c>
      <c r="K11">
        <v>8</v>
      </c>
      <c r="L11" t="s">
        <v>1519</v>
      </c>
      <c r="N11">
        <v>8</v>
      </c>
      <c r="O11" t="s">
        <v>1519</v>
      </c>
      <c r="W11" t="s">
        <v>1924</v>
      </c>
      <c r="X11">
        <v>7</v>
      </c>
    </row>
    <row r="12" spans="2:24">
      <c r="B12" s="197">
        <v>9</v>
      </c>
      <c r="C12" s="1" t="s">
        <v>1150</v>
      </c>
      <c r="E12">
        <v>9</v>
      </c>
      <c r="F12" s="1" t="s">
        <v>1484</v>
      </c>
      <c r="H12">
        <v>9</v>
      </c>
      <c r="I12" t="s">
        <v>1481</v>
      </c>
      <c r="K12">
        <v>9</v>
      </c>
      <c r="L12" t="s">
        <v>1520</v>
      </c>
      <c r="N12">
        <v>9</v>
      </c>
      <c r="O12" t="s">
        <v>1520</v>
      </c>
    </row>
    <row r="13" spans="2:24">
      <c r="B13" s="197">
        <v>10</v>
      </c>
      <c r="C13" s="1" t="s">
        <v>1198</v>
      </c>
      <c r="E13">
        <v>10</v>
      </c>
      <c r="F13" s="1" t="s">
        <v>876</v>
      </c>
      <c r="H13">
        <v>10</v>
      </c>
      <c r="I13" t="s">
        <v>1503</v>
      </c>
      <c r="K13">
        <v>10</v>
      </c>
      <c r="L13" t="s">
        <v>1521</v>
      </c>
      <c r="N13">
        <v>10</v>
      </c>
      <c r="O13" t="s">
        <v>1535</v>
      </c>
    </row>
    <row r="14" spans="2:24">
      <c r="B14" s="197">
        <v>11</v>
      </c>
      <c r="C14" s="1" t="s">
        <v>1158</v>
      </c>
      <c r="E14">
        <v>11</v>
      </c>
      <c r="F14" s="1" t="s">
        <v>891</v>
      </c>
      <c r="H14">
        <v>14</v>
      </c>
      <c r="I14" t="s">
        <v>1504</v>
      </c>
      <c r="K14">
        <v>11</v>
      </c>
      <c r="L14" t="s">
        <v>1522</v>
      </c>
      <c r="N14">
        <v>11</v>
      </c>
      <c r="O14" t="s">
        <v>1502</v>
      </c>
    </row>
    <row r="15" spans="2:24">
      <c r="B15" s="197">
        <v>12</v>
      </c>
      <c r="C15" s="1" t="s">
        <v>1474</v>
      </c>
      <c r="E15">
        <v>12</v>
      </c>
      <c r="F15" s="1" t="s">
        <v>1485</v>
      </c>
      <c r="H15">
        <v>15</v>
      </c>
      <c r="I15" t="s">
        <v>1505</v>
      </c>
      <c r="K15">
        <v>12</v>
      </c>
      <c r="L15" t="s">
        <v>1523</v>
      </c>
      <c r="N15">
        <v>12</v>
      </c>
      <c r="O15" t="s">
        <v>1509</v>
      </c>
    </row>
    <row r="16" spans="2:24">
      <c r="B16" s="197">
        <v>13</v>
      </c>
      <c r="C16" s="1" t="s">
        <v>1352</v>
      </c>
      <c r="E16">
        <v>13</v>
      </c>
      <c r="F16" s="1" t="s">
        <v>1486</v>
      </c>
      <c r="H16">
        <v>16</v>
      </c>
      <c r="I16" t="s">
        <v>1506</v>
      </c>
      <c r="K16">
        <v>13</v>
      </c>
      <c r="L16" t="s">
        <v>1524</v>
      </c>
      <c r="N16">
        <v>13</v>
      </c>
      <c r="O16" t="s">
        <v>1508</v>
      </c>
    </row>
    <row r="17" spans="2:15">
      <c r="B17" s="197">
        <v>14</v>
      </c>
      <c r="C17" s="1" t="s">
        <v>1354</v>
      </c>
      <c r="E17">
        <v>14</v>
      </c>
      <c r="F17" s="1" t="s">
        <v>1487</v>
      </c>
      <c r="H17">
        <v>17</v>
      </c>
      <c r="I17" t="s">
        <v>1507</v>
      </c>
      <c r="K17">
        <v>14</v>
      </c>
      <c r="L17" t="s">
        <v>1503</v>
      </c>
      <c r="N17">
        <v>14</v>
      </c>
      <c r="O17" t="s">
        <v>832</v>
      </c>
    </row>
    <row r="18" spans="2:15">
      <c r="B18" s="197">
        <v>15</v>
      </c>
      <c r="C18" s="1" t="s">
        <v>1452</v>
      </c>
      <c r="E18">
        <v>15</v>
      </c>
      <c r="F18" s="1" t="s">
        <v>1488</v>
      </c>
      <c r="H18">
        <v>18</v>
      </c>
      <c r="I18" t="s">
        <v>864</v>
      </c>
      <c r="K18">
        <v>15</v>
      </c>
      <c r="L18" t="s">
        <v>1512</v>
      </c>
      <c r="N18">
        <v>15</v>
      </c>
      <c r="O18" t="s">
        <v>1500</v>
      </c>
    </row>
    <row r="19" spans="2:15">
      <c r="B19" s="197">
        <v>16</v>
      </c>
      <c r="C19" s="1" t="s">
        <v>1243</v>
      </c>
      <c r="E19">
        <v>16</v>
      </c>
      <c r="F19" s="1" t="s">
        <v>1489</v>
      </c>
      <c r="H19">
        <v>19</v>
      </c>
      <c r="I19" t="s">
        <v>1484</v>
      </c>
      <c r="K19">
        <v>16</v>
      </c>
      <c r="L19" t="s">
        <v>1507</v>
      </c>
      <c r="N19">
        <v>16</v>
      </c>
      <c r="O19" t="s">
        <v>1536</v>
      </c>
    </row>
    <row r="20" spans="2:15">
      <c r="B20" s="197">
        <v>17</v>
      </c>
      <c r="C20" s="1" t="s">
        <v>1383</v>
      </c>
      <c r="E20">
        <v>17</v>
      </c>
      <c r="F20" s="1" t="s">
        <v>1490</v>
      </c>
      <c r="H20">
        <v>20</v>
      </c>
      <c r="I20" t="s">
        <v>876</v>
      </c>
      <c r="K20">
        <v>17</v>
      </c>
      <c r="L20" t="s">
        <v>1511</v>
      </c>
      <c r="N20">
        <v>17</v>
      </c>
      <c r="O20" t="s">
        <v>1512</v>
      </c>
    </row>
    <row r="21" spans="2:15">
      <c r="B21" s="197">
        <v>18</v>
      </c>
      <c r="C21" s="1" t="s">
        <v>1377</v>
      </c>
      <c r="E21">
        <v>18</v>
      </c>
      <c r="F21" s="1" t="s">
        <v>935</v>
      </c>
      <c r="H21">
        <v>21</v>
      </c>
      <c r="I21" t="s">
        <v>891</v>
      </c>
      <c r="K21">
        <v>18</v>
      </c>
      <c r="L21" t="s">
        <v>1509</v>
      </c>
      <c r="N21">
        <v>18</v>
      </c>
      <c r="O21" t="s">
        <v>1503</v>
      </c>
    </row>
    <row r="22" spans="2:15">
      <c r="B22" s="197">
        <v>19</v>
      </c>
      <c r="C22" s="1" t="s">
        <v>1404</v>
      </c>
      <c r="E22">
        <v>19</v>
      </c>
      <c r="F22" s="1" t="s">
        <v>1491</v>
      </c>
      <c r="H22">
        <v>22</v>
      </c>
      <c r="I22" t="s">
        <v>1485</v>
      </c>
      <c r="K22">
        <v>19</v>
      </c>
      <c r="L22" t="s">
        <v>1508</v>
      </c>
      <c r="N22">
        <v>19</v>
      </c>
      <c r="O22" t="s">
        <v>1511</v>
      </c>
    </row>
    <row r="23" spans="2:15">
      <c r="B23" s="197">
        <v>20</v>
      </c>
      <c r="C23" s="1" t="s">
        <v>1407</v>
      </c>
      <c r="H23">
        <v>23</v>
      </c>
      <c r="I23" t="s">
        <v>1486</v>
      </c>
      <c r="K23">
        <v>20</v>
      </c>
      <c r="L23" t="s">
        <v>1525</v>
      </c>
      <c r="N23">
        <v>20</v>
      </c>
      <c r="O23" t="s">
        <v>1504</v>
      </c>
    </row>
    <row r="24" spans="2:15">
      <c r="B24" s="197">
        <v>21</v>
      </c>
      <c r="C24" s="1" t="s">
        <v>1379</v>
      </c>
      <c r="H24">
        <v>24</v>
      </c>
      <c r="I24" t="s">
        <v>1487</v>
      </c>
      <c r="K24">
        <v>21</v>
      </c>
      <c r="L24" t="s">
        <v>1500</v>
      </c>
      <c r="N24">
        <v>21</v>
      </c>
      <c r="O24" t="s">
        <v>1505</v>
      </c>
    </row>
    <row r="25" spans="2:15">
      <c r="B25" s="197">
        <v>22</v>
      </c>
      <c r="C25" s="1" t="s">
        <v>1452</v>
      </c>
      <c r="H25">
        <v>25</v>
      </c>
      <c r="I25" t="s">
        <v>1508</v>
      </c>
      <c r="K25">
        <v>22</v>
      </c>
      <c r="L25" t="s">
        <v>1498</v>
      </c>
      <c r="N25">
        <v>22</v>
      </c>
      <c r="O25" t="s">
        <v>1506</v>
      </c>
    </row>
    <row r="26" spans="2:15">
      <c r="H26">
        <v>26</v>
      </c>
      <c r="I26" t="s">
        <v>1488</v>
      </c>
      <c r="K26">
        <v>23</v>
      </c>
      <c r="L26" t="s">
        <v>832</v>
      </c>
      <c r="N26">
        <v>23</v>
      </c>
      <c r="O26" t="s">
        <v>1507</v>
      </c>
    </row>
    <row r="27" spans="2:15">
      <c r="H27">
        <v>27</v>
      </c>
      <c r="I27" t="s">
        <v>1489</v>
      </c>
      <c r="K27">
        <v>24</v>
      </c>
      <c r="L27" t="s">
        <v>1504</v>
      </c>
      <c r="N27">
        <v>24</v>
      </c>
      <c r="O27" t="s">
        <v>864</v>
      </c>
    </row>
    <row r="28" spans="2:15">
      <c r="H28">
        <v>28</v>
      </c>
      <c r="I28" t="s">
        <v>1509</v>
      </c>
      <c r="K28">
        <v>25</v>
      </c>
      <c r="L28" t="s">
        <v>1505</v>
      </c>
      <c r="N28">
        <v>25</v>
      </c>
      <c r="O28" t="s">
        <v>1484</v>
      </c>
    </row>
    <row r="29" spans="2:15">
      <c r="H29">
        <v>29</v>
      </c>
      <c r="I29" t="s">
        <v>1510</v>
      </c>
      <c r="K29">
        <v>26</v>
      </c>
      <c r="L29" t="s">
        <v>1506</v>
      </c>
      <c r="N29">
        <v>26</v>
      </c>
      <c r="O29" t="s">
        <v>876</v>
      </c>
    </row>
    <row r="30" spans="2:15">
      <c r="H30">
        <v>30</v>
      </c>
      <c r="I30" t="s">
        <v>832</v>
      </c>
      <c r="K30">
        <v>27</v>
      </c>
      <c r="L30" t="s">
        <v>1526</v>
      </c>
      <c r="N30">
        <v>27</v>
      </c>
      <c r="O30" t="s">
        <v>891</v>
      </c>
    </row>
    <row r="31" spans="2:15">
      <c r="H31">
        <v>31</v>
      </c>
      <c r="I31" t="s">
        <v>1511</v>
      </c>
      <c r="K31">
        <v>28</v>
      </c>
      <c r="L31" t="s">
        <v>1527</v>
      </c>
      <c r="N31">
        <v>28</v>
      </c>
      <c r="O31" t="s">
        <v>1485</v>
      </c>
    </row>
    <row r="32" spans="2:15">
      <c r="H32">
        <v>32</v>
      </c>
      <c r="I32" t="s">
        <v>1512</v>
      </c>
      <c r="K32">
        <v>29</v>
      </c>
      <c r="L32" t="s">
        <v>864</v>
      </c>
      <c r="N32">
        <v>29</v>
      </c>
      <c r="O32" t="s">
        <v>1486</v>
      </c>
    </row>
    <row r="33" spans="8:15">
      <c r="H33">
        <v>33</v>
      </c>
      <c r="I33" t="s">
        <v>1490</v>
      </c>
      <c r="K33">
        <v>30</v>
      </c>
      <c r="L33" t="s">
        <v>1484</v>
      </c>
      <c r="N33">
        <v>30</v>
      </c>
      <c r="O33" t="s">
        <v>1487</v>
      </c>
    </row>
    <row r="34" spans="8:15">
      <c r="H34">
        <v>34</v>
      </c>
      <c r="I34" t="s">
        <v>935</v>
      </c>
      <c r="K34">
        <v>31</v>
      </c>
      <c r="L34" t="s">
        <v>876</v>
      </c>
      <c r="N34">
        <v>31</v>
      </c>
      <c r="O34" t="s">
        <v>1488</v>
      </c>
    </row>
    <row r="35" spans="8:15">
      <c r="H35">
        <v>35</v>
      </c>
      <c r="I35" t="s">
        <v>1491</v>
      </c>
      <c r="K35">
        <v>32</v>
      </c>
      <c r="L35" t="s">
        <v>1528</v>
      </c>
      <c r="N35">
        <v>32</v>
      </c>
      <c r="O35" t="s">
        <v>1489</v>
      </c>
    </row>
    <row r="36" spans="8:15">
      <c r="H36">
        <v>36</v>
      </c>
      <c r="I36" t="s">
        <v>1513</v>
      </c>
      <c r="K36">
        <v>33</v>
      </c>
      <c r="L36" t="s">
        <v>891</v>
      </c>
      <c r="N36">
        <v>33</v>
      </c>
      <c r="O36" t="s">
        <v>1490</v>
      </c>
    </row>
    <row r="37" spans="8:15">
      <c r="K37">
        <v>34</v>
      </c>
      <c r="L37" t="s">
        <v>1485</v>
      </c>
      <c r="N37">
        <v>34</v>
      </c>
      <c r="O37" t="s">
        <v>935</v>
      </c>
    </row>
    <row r="38" spans="8:15">
      <c r="K38">
        <v>35</v>
      </c>
      <c r="L38" t="s">
        <v>1486</v>
      </c>
      <c r="N38">
        <v>35</v>
      </c>
      <c r="O38" t="s">
        <v>1491</v>
      </c>
    </row>
    <row r="39" spans="8:15">
      <c r="K39">
        <v>36</v>
      </c>
      <c r="L39" t="s">
        <v>1487</v>
      </c>
    </row>
    <row r="40" spans="8:15">
      <c r="K40">
        <v>37</v>
      </c>
      <c r="L40" t="s">
        <v>1488</v>
      </c>
    </row>
    <row r="41" spans="8:15">
      <c r="K41">
        <v>38</v>
      </c>
      <c r="L41" t="s">
        <v>1529</v>
      </c>
    </row>
    <row r="42" spans="8:15">
      <c r="K42">
        <v>39</v>
      </c>
      <c r="L42" t="s">
        <v>1489</v>
      </c>
    </row>
    <row r="43" spans="8:15">
      <c r="K43">
        <v>40</v>
      </c>
      <c r="L43" t="s">
        <v>1530</v>
      </c>
    </row>
    <row r="44" spans="8:15">
      <c r="K44">
        <v>41</v>
      </c>
      <c r="L44" t="s">
        <v>1490</v>
      </c>
    </row>
    <row r="45" spans="8:15">
      <c r="K45">
        <v>42</v>
      </c>
      <c r="L45" t="s">
        <v>1531</v>
      </c>
    </row>
    <row r="46" spans="8:15">
      <c r="K46">
        <v>43</v>
      </c>
      <c r="L46" t="s">
        <v>935</v>
      </c>
    </row>
    <row r="47" spans="8:15">
      <c r="K47">
        <v>44</v>
      </c>
      <c r="L47" t="s">
        <v>1491</v>
      </c>
    </row>
    <row r="48" spans="8:15">
      <c r="K48">
        <v>45</v>
      </c>
      <c r="L48" t="s">
        <v>1532</v>
      </c>
    </row>
    <row r="49" spans="11:12">
      <c r="K49">
        <v>46</v>
      </c>
      <c r="L49" t="s">
        <v>3399</v>
      </c>
    </row>
    <row r="50" spans="11:12">
      <c r="K50">
        <v>47</v>
      </c>
      <c r="L50" t="s">
        <v>3397</v>
      </c>
    </row>
    <row r="51" spans="11:12">
      <c r="K51">
        <v>48</v>
      </c>
      <c r="L51" t="s">
        <v>3398</v>
      </c>
    </row>
    <row r="52" spans="11:12">
      <c r="K52">
        <v>93</v>
      </c>
      <c r="L52" t="s">
        <v>1533</v>
      </c>
    </row>
    <row r="53" spans="11:12">
      <c r="K53">
        <v>94</v>
      </c>
      <c r="L53" t="s">
        <v>1534</v>
      </c>
    </row>
  </sheetData>
  <mergeCells count="8">
    <mergeCell ref="W3:X3"/>
    <mergeCell ref="T3:U3"/>
    <mergeCell ref="Q3:R3"/>
    <mergeCell ref="B3:C3"/>
    <mergeCell ref="E3:F3"/>
    <mergeCell ref="H3:I3"/>
    <mergeCell ref="K3:L3"/>
    <mergeCell ref="N3:O3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4:H159"/>
  <sheetViews>
    <sheetView workbookViewId="0">
      <selection activeCell="G83" sqref="G83"/>
    </sheetView>
  </sheetViews>
  <sheetFormatPr defaultRowHeight="13.5"/>
  <cols>
    <col min="3" max="3" width="9.25" bestFit="1" customWidth="1"/>
  </cols>
  <sheetData>
    <row r="4" spans="2:8">
      <c r="B4" s="28" t="s">
        <v>1075</v>
      </c>
      <c r="C4" s="28" t="s">
        <v>1076</v>
      </c>
      <c r="E4" s="69" t="s">
        <v>1085</v>
      </c>
      <c r="F4" s="70" t="s">
        <v>1086</v>
      </c>
      <c r="G4" s="70" t="s">
        <v>1087</v>
      </c>
      <c r="H4" s="70" t="s">
        <v>1088</v>
      </c>
    </row>
    <row r="5" spans="2:8">
      <c r="B5">
        <v>1</v>
      </c>
      <c r="C5">
        <v>0</v>
      </c>
      <c r="E5" s="69" t="s">
        <v>1089</v>
      </c>
      <c r="F5" s="70">
        <v>30</v>
      </c>
      <c r="G5" s="70">
        <v>10</v>
      </c>
      <c r="H5" s="70">
        <v>20</v>
      </c>
    </row>
    <row r="6" spans="2:8">
      <c r="B6">
        <v>2</v>
      </c>
      <c r="C6">
        <v>100</v>
      </c>
      <c r="E6" s="71" t="s">
        <v>1090</v>
      </c>
      <c r="F6" s="72">
        <v>50</v>
      </c>
      <c r="G6" s="72">
        <v>20</v>
      </c>
      <c r="H6" s="72">
        <v>140</v>
      </c>
    </row>
    <row r="7" spans="2:8">
      <c r="B7">
        <v>3</v>
      </c>
      <c r="C7">
        <v>300</v>
      </c>
      <c r="E7" s="71" t="s">
        <v>1091</v>
      </c>
      <c r="F7" s="72">
        <v>80</v>
      </c>
      <c r="G7" s="72">
        <v>30</v>
      </c>
      <c r="H7" s="72">
        <v>260</v>
      </c>
    </row>
    <row r="8" spans="2:8">
      <c r="B8">
        <v>4</v>
      </c>
      <c r="C8">
        <v>600</v>
      </c>
      <c r="E8" s="71" t="s">
        <v>1092</v>
      </c>
      <c r="F8" s="72">
        <v>100</v>
      </c>
      <c r="G8" s="72">
        <v>50</v>
      </c>
      <c r="H8" s="72">
        <v>500</v>
      </c>
    </row>
    <row r="9" spans="2:8">
      <c r="B9">
        <v>5</v>
      </c>
      <c r="C9" s="68">
        <v>1000</v>
      </c>
      <c r="E9" s="71" t="s">
        <v>1093</v>
      </c>
      <c r="F9" s="72">
        <v>150</v>
      </c>
      <c r="G9" s="72">
        <v>75</v>
      </c>
      <c r="H9" s="72">
        <v>1050</v>
      </c>
    </row>
    <row r="10" spans="2:8">
      <c r="B10">
        <v>6</v>
      </c>
      <c r="C10" s="68">
        <v>1500</v>
      </c>
      <c r="E10" s="71" t="s">
        <v>1094</v>
      </c>
      <c r="F10" s="72">
        <v>120</v>
      </c>
      <c r="G10" s="72">
        <v>60</v>
      </c>
      <c r="H10" s="72">
        <v>720</v>
      </c>
    </row>
    <row r="11" spans="2:8">
      <c r="B11">
        <v>7</v>
      </c>
      <c r="C11" s="68">
        <v>2100</v>
      </c>
      <c r="E11" s="71" t="s">
        <v>1095</v>
      </c>
      <c r="F11" s="72">
        <v>150</v>
      </c>
      <c r="G11" s="72">
        <v>70</v>
      </c>
      <c r="H11" s="72">
        <v>840</v>
      </c>
    </row>
    <row r="12" spans="2:8">
      <c r="B12">
        <v>8</v>
      </c>
      <c r="C12" s="68">
        <v>2800</v>
      </c>
      <c r="E12" s="71" t="s">
        <v>1096</v>
      </c>
      <c r="F12" s="72">
        <v>200</v>
      </c>
      <c r="G12" s="72">
        <v>80</v>
      </c>
      <c r="H12" s="72">
        <v>960</v>
      </c>
    </row>
    <row r="13" spans="2:8">
      <c r="B13">
        <v>9</v>
      </c>
      <c r="C13" s="68">
        <v>3600</v>
      </c>
      <c r="E13" s="71" t="s">
        <v>1097</v>
      </c>
      <c r="F13" s="72">
        <v>300</v>
      </c>
      <c r="G13" s="72">
        <v>100</v>
      </c>
      <c r="H13" s="72">
        <v>1200</v>
      </c>
    </row>
    <row r="14" spans="2:8">
      <c r="B14">
        <v>10</v>
      </c>
      <c r="C14" s="68">
        <v>4500</v>
      </c>
      <c r="E14" s="71" t="s">
        <v>1098</v>
      </c>
      <c r="F14" s="72">
        <v>250</v>
      </c>
      <c r="G14" s="72">
        <v>100</v>
      </c>
      <c r="H14" s="72">
        <v>1200</v>
      </c>
    </row>
    <row r="15" spans="2:8">
      <c r="B15">
        <v>11</v>
      </c>
      <c r="C15" s="68">
        <v>5500</v>
      </c>
      <c r="E15" s="71" t="s">
        <v>1099</v>
      </c>
      <c r="F15" s="72">
        <v>310</v>
      </c>
      <c r="G15" s="72">
        <v>110</v>
      </c>
      <c r="H15" s="72">
        <v>1420</v>
      </c>
    </row>
    <row r="16" spans="2:8">
      <c r="B16">
        <v>12</v>
      </c>
      <c r="C16" s="68">
        <v>6600</v>
      </c>
      <c r="E16" s="71" t="s">
        <v>1100</v>
      </c>
      <c r="F16" s="72">
        <v>320</v>
      </c>
      <c r="G16" s="72">
        <v>120</v>
      </c>
      <c r="H16" s="72">
        <v>1740</v>
      </c>
    </row>
    <row r="17" spans="2:8">
      <c r="B17">
        <v>13</v>
      </c>
      <c r="C17" s="68">
        <v>7800</v>
      </c>
      <c r="E17" s="71" t="s">
        <v>1101</v>
      </c>
      <c r="F17" s="72">
        <v>330</v>
      </c>
      <c r="G17" s="72">
        <v>130</v>
      </c>
      <c r="H17" s="72">
        <v>2260</v>
      </c>
    </row>
    <row r="18" spans="2:8">
      <c r="B18">
        <v>14</v>
      </c>
      <c r="C18" s="68">
        <v>9100</v>
      </c>
      <c r="E18" s="71" t="s">
        <v>1102</v>
      </c>
      <c r="F18" s="72">
        <v>350</v>
      </c>
      <c r="G18" s="72">
        <v>150</v>
      </c>
      <c r="H18" s="72">
        <v>3300</v>
      </c>
    </row>
    <row r="19" spans="2:8">
      <c r="B19">
        <v>15</v>
      </c>
      <c r="C19" s="68">
        <v>10500</v>
      </c>
      <c r="E19" s="71" t="s">
        <v>1103</v>
      </c>
      <c r="F19" s="73">
        <v>400</v>
      </c>
      <c r="G19" s="73">
        <v>150</v>
      </c>
      <c r="H19" s="72">
        <v>2300</v>
      </c>
    </row>
    <row r="20" spans="2:8">
      <c r="B20">
        <v>16</v>
      </c>
      <c r="C20" s="68">
        <v>12000</v>
      </c>
      <c r="E20" s="71" t="s">
        <v>1104</v>
      </c>
      <c r="F20" s="72">
        <v>310</v>
      </c>
      <c r="G20" s="72">
        <v>110</v>
      </c>
      <c r="H20" s="72">
        <v>1520</v>
      </c>
    </row>
    <row r="21" spans="2:8">
      <c r="B21">
        <v>17</v>
      </c>
      <c r="C21" s="68">
        <v>13600</v>
      </c>
      <c r="E21" s="71" t="s">
        <v>1105</v>
      </c>
      <c r="F21" s="72">
        <v>320</v>
      </c>
      <c r="G21" s="72">
        <v>120</v>
      </c>
      <c r="H21" s="72">
        <v>1640</v>
      </c>
    </row>
    <row r="22" spans="2:8">
      <c r="B22">
        <v>18</v>
      </c>
      <c r="C22" s="68">
        <v>15300</v>
      </c>
      <c r="E22" s="71" t="s">
        <v>1106</v>
      </c>
      <c r="F22" s="72">
        <v>330</v>
      </c>
      <c r="G22" s="72">
        <v>130</v>
      </c>
      <c r="H22" s="72">
        <v>1760</v>
      </c>
    </row>
    <row r="23" spans="2:8">
      <c r="B23">
        <v>19</v>
      </c>
      <c r="C23" s="68">
        <v>17100</v>
      </c>
      <c r="E23" s="71" t="s">
        <v>1107</v>
      </c>
      <c r="F23" s="72">
        <v>340</v>
      </c>
      <c r="G23" s="72">
        <v>140</v>
      </c>
      <c r="H23" s="72">
        <v>1880</v>
      </c>
    </row>
    <row r="24" spans="2:8">
      <c r="B24">
        <v>20</v>
      </c>
      <c r="C24" s="68">
        <v>19000</v>
      </c>
      <c r="E24" s="71" t="s">
        <v>1108</v>
      </c>
      <c r="F24" s="72">
        <v>360</v>
      </c>
      <c r="G24" s="72">
        <v>160</v>
      </c>
      <c r="H24" s="72">
        <v>2020</v>
      </c>
    </row>
    <row r="25" spans="2:8">
      <c r="B25">
        <v>21</v>
      </c>
      <c r="C25" s="68">
        <v>21000</v>
      </c>
      <c r="E25" s="71" t="s">
        <v>1109</v>
      </c>
      <c r="F25" s="72">
        <v>380</v>
      </c>
      <c r="G25" s="72">
        <v>170</v>
      </c>
      <c r="H25" s="72">
        <v>2340</v>
      </c>
    </row>
    <row r="26" spans="2:8">
      <c r="B26">
        <v>22</v>
      </c>
      <c r="C26" s="68">
        <v>23100</v>
      </c>
      <c r="E26" s="71" t="s">
        <v>1110</v>
      </c>
      <c r="F26" s="72">
        <v>400</v>
      </c>
      <c r="G26" s="72">
        <v>180</v>
      </c>
      <c r="H26" s="72">
        <v>2660</v>
      </c>
    </row>
    <row r="27" spans="2:8">
      <c r="B27">
        <v>23</v>
      </c>
      <c r="C27" s="68">
        <v>25300</v>
      </c>
      <c r="E27" s="71" t="s">
        <v>1111</v>
      </c>
      <c r="F27" s="72">
        <v>420</v>
      </c>
      <c r="G27" s="72">
        <v>190</v>
      </c>
      <c r="H27" s="72">
        <v>2880</v>
      </c>
    </row>
    <row r="28" spans="2:8">
      <c r="B28">
        <v>24</v>
      </c>
      <c r="C28" s="68">
        <v>27600</v>
      </c>
      <c r="E28" s="71" t="s">
        <v>1112</v>
      </c>
      <c r="F28" s="72">
        <v>450</v>
      </c>
      <c r="G28" s="72">
        <v>200</v>
      </c>
      <c r="H28" s="74">
        <v>3100</v>
      </c>
    </row>
    <row r="29" spans="2:8">
      <c r="B29">
        <v>25</v>
      </c>
      <c r="C29" s="68">
        <v>30000</v>
      </c>
      <c r="E29" s="71" t="s">
        <v>1113</v>
      </c>
      <c r="F29" s="73">
        <v>380</v>
      </c>
      <c r="G29" s="73">
        <v>170</v>
      </c>
      <c r="H29" s="73">
        <v>2140</v>
      </c>
    </row>
    <row r="30" spans="2:8">
      <c r="B30">
        <v>26</v>
      </c>
      <c r="C30" s="68">
        <v>32500</v>
      </c>
      <c r="E30" s="71" t="s">
        <v>1114</v>
      </c>
      <c r="F30" s="72">
        <v>420</v>
      </c>
      <c r="G30" s="72">
        <v>180</v>
      </c>
      <c r="H30" s="73">
        <v>2560</v>
      </c>
    </row>
    <row r="31" spans="2:8">
      <c r="B31">
        <v>27</v>
      </c>
      <c r="C31" s="68">
        <v>35100</v>
      </c>
    </row>
    <row r="32" spans="2:8">
      <c r="B32">
        <v>28</v>
      </c>
      <c r="C32" s="68">
        <v>37800</v>
      </c>
    </row>
    <row r="33" spans="2:3">
      <c r="B33">
        <v>29</v>
      </c>
      <c r="C33" s="68">
        <v>40600</v>
      </c>
    </row>
    <row r="34" spans="2:3">
      <c r="B34">
        <v>30</v>
      </c>
      <c r="C34" s="68">
        <v>43500</v>
      </c>
    </row>
    <row r="35" spans="2:3">
      <c r="B35">
        <v>31</v>
      </c>
      <c r="C35" s="68">
        <v>46500</v>
      </c>
    </row>
    <row r="36" spans="2:3">
      <c r="B36">
        <v>32</v>
      </c>
      <c r="C36" s="68">
        <v>49600</v>
      </c>
    </row>
    <row r="37" spans="2:3">
      <c r="B37">
        <v>33</v>
      </c>
      <c r="C37" s="68">
        <v>52800</v>
      </c>
    </row>
    <row r="38" spans="2:3">
      <c r="B38">
        <v>34</v>
      </c>
      <c r="C38" s="68">
        <v>56100</v>
      </c>
    </row>
    <row r="39" spans="2:3">
      <c r="B39">
        <v>35</v>
      </c>
      <c r="C39" s="68">
        <v>59500</v>
      </c>
    </row>
    <row r="40" spans="2:3">
      <c r="B40">
        <v>36</v>
      </c>
      <c r="C40" s="68">
        <v>63000</v>
      </c>
    </row>
    <row r="41" spans="2:3">
      <c r="B41">
        <v>37</v>
      </c>
      <c r="C41" s="68">
        <v>66600</v>
      </c>
    </row>
    <row r="42" spans="2:3">
      <c r="B42">
        <v>38</v>
      </c>
      <c r="C42" s="68">
        <v>70300</v>
      </c>
    </row>
    <row r="43" spans="2:3">
      <c r="B43">
        <v>39</v>
      </c>
      <c r="C43" s="68">
        <v>74100</v>
      </c>
    </row>
    <row r="44" spans="2:3">
      <c r="B44">
        <v>40</v>
      </c>
      <c r="C44" s="68">
        <v>78000</v>
      </c>
    </row>
    <row r="45" spans="2:3">
      <c r="B45">
        <v>41</v>
      </c>
      <c r="C45" s="68">
        <v>82000</v>
      </c>
    </row>
    <row r="46" spans="2:3">
      <c r="B46">
        <v>42</v>
      </c>
      <c r="C46" s="68">
        <v>86100</v>
      </c>
    </row>
    <row r="47" spans="2:3">
      <c r="B47">
        <v>43</v>
      </c>
      <c r="C47" s="68">
        <v>90300</v>
      </c>
    </row>
    <row r="48" spans="2:3">
      <c r="B48">
        <v>44</v>
      </c>
      <c r="C48" s="68">
        <v>94600</v>
      </c>
    </row>
    <row r="49" spans="2:3">
      <c r="B49">
        <v>45</v>
      </c>
      <c r="C49" s="68">
        <v>99000</v>
      </c>
    </row>
    <row r="50" spans="2:3">
      <c r="B50">
        <v>46</v>
      </c>
      <c r="C50" s="68">
        <v>103500</v>
      </c>
    </row>
    <row r="51" spans="2:3">
      <c r="B51">
        <v>47</v>
      </c>
      <c r="C51" s="68">
        <v>108100</v>
      </c>
    </row>
    <row r="52" spans="2:3">
      <c r="B52">
        <v>48</v>
      </c>
      <c r="C52" s="68">
        <v>112800</v>
      </c>
    </row>
    <row r="53" spans="2:3">
      <c r="B53">
        <v>49</v>
      </c>
      <c r="C53" s="68">
        <v>117600</v>
      </c>
    </row>
    <row r="54" spans="2:3">
      <c r="B54">
        <v>50</v>
      </c>
      <c r="C54" s="68">
        <v>122500</v>
      </c>
    </row>
    <row r="55" spans="2:3">
      <c r="B55">
        <v>51</v>
      </c>
      <c r="C55" s="68">
        <v>127500</v>
      </c>
    </row>
    <row r="56" spans="2:3">
      <c r="B56">
        <v>52</v>
      </c>
      <c r="C56" s="68">
        <v>132700</v>
      </c>
    </row>
    <row r="57" spans="2:3">
      <c r="B57">
        <v>53</v>
      </c>
      <c r="C57" s="68">
        <v>138100</v>
      </c>
    </row>
    <row r="58" spans="2:3">
      <c r="B58">
        <v>54</v>
      </c>
      <c r="C58" s="68">
        <v>143700</v>
      </c>
    </row>
    <row r="59" spans="2:3">
      <c r="B59">
        <v>55</v>
      </c>
      <c r="C59" s="68">
        <v>149500</v>
      </c>
    </row>
    <row r="60" spans="2:3">
      <c r="B60">
        <v>56</v>
      </c>
      <c r="C60" s="68">
        <v>155500</v>
      </c>
    </row>
    <row r="61" spans="2:3">
      <c r="B61">
        <v>57</v>
      </c>
      <c r="C61" s="68">
        <v>161700</v>
      </c>
    </row>
    <row r="62" spans="2:3">
      <c r="B62">
        <v>58</v>
      </c>
      <c r="C62" s="68">
        <v>168100</v>
      </c>
    </row>
    <row r="63" spans="2:3">
      <c r="B63">
        <v>59</v>
      </c>
      <c r="C63" s="68">
        <v>174700</v>
      </c>
    </row>
    <row r="64" spans="2:3">
      <c r="B64">
        <v>60</v>
      </c>
      <c r="C64" s="68">
        <v>181500</v>
      </c>
    </row>
    <row r="65" spans="2:3">
      <c r="B65">
        <v>61</v>
      </c>
      <c r="C65" s="68">
        <v>188500</v>
      </c>
    </row>
    <row r="66" spans="2:3">
      <c r="B66">
        <v>62</v>
      </c>
      <c r="C66" s="68">
        <v>195800</v>
      </c>
    </row>
    <row r="67" spans="2:3">
      <c r="B67">
        <v>63</v>
      </c>
      <c r="C67" s="68">
        <v>203400</v>
      </c>
    </row>
    <row r="68" spans="2:3">
      <c r="B68">
        <v>64</v>
      </c>
      <c r="C68" s="68">
        <v>211300</v>
      </c>
    </row>
    <row r="69" spans="2:3">
      <c r="B69">
        <v>65</v>
      </c>
      <c r="C69" s="68">
        <v>219500</v>
      </c>
    </row>
    <row r="70" spans="2:3">
      <c r="B70">
        <v>66</v>
      </c>
      <c r="C70" s="68">
        <v>228000</v>
      </c>
    </row>
    <row r="71" spans="2:3">
      <c r="B71">
        <v>67</v>
      </c>
      <c r="C71" s="68">
        <v>236800</v>
      </c>
    </row>
    <row r="72" spans="2:3">
      <c r="B72">
        <v>68</v>
      </c>
      <c r="C72" s="68">
        <v>245900</v>
      </c>
    </row>
    <row r="73" spans="2:3">
      <c r="B73">
        <v>69</v>
      </c>
      <c r="C73" s="68">
        <v>255300</v>
      </c>
    </row>
    <row r="74" spans="2:3">
      <c r="B74">
        <v>70</v>
      </c>
      <c r="C74" s="68">
        <v>265000</v>
      </c>
    </row>
    <row r="75" spans="2:3">
      <c r="B75">
        <v>71</v>
      </c>
      <c r="C75" s="68">
        <v>275000</v>
      </c>
    </row>
    <row r="76" spans="2:3">
      <c r="B76">
        <v>72</v>
      </c>
      <c r="C76" s="68">
        <v>285400</v>
      </c>
    </row>
    <row r="77" spans="2:3">
      <c r="B77">
        <v>73</v>
      </c>
      <c r="C77" s="68">
        <v>296200</v>
      </c>
    </row>
    <row r="78" spans="2:3">
      <c r="B78">
        <v>74</v>
      </c>
      <c r="C78" s="68">
        <v>307400</v>
      </c>
    </row>
    <row r="79" spans="2:3">
      <c r="B79">
        <v>75</v>
      </c>
      <c r="C79" s="68">
        <v>319000</v>
      </c>
    </row>
    <row r="80" spans="2:3">
      <c r="B80">
        <v>76</v>
      </c>
      <c r="C80" s="68">
        <v>331000</v>
      </c>
    </row>
    <row r="81" spans="2:3">
      <c r="B81">
        <v>77</v>
      </c>
      <c r="C81" s="68">
        <v>343400</v>
      </c>
    </row>
    <row r="82" spans="2:3">
      <c r="B82">
        <v>78</v>
      </c>
      <c r="C82" s="68">
        <v>356200</v>
      </c>
    </row>
    <row r="83" spans="2:3">
      <c r="B83">
        <v>79</v>
      </c>
      <c r="C83" s="68">
        <v>369400</v>
      </c>
    </row>
    <row r="84" spans="2:3">
      <c r="B84">
        <v>80</v>
      </c>
      <c r="C84" s="68">
        <v>383000</v>
      </c>
    </row>
    <row r="85" spans="2:3">
      <c r="B85">
        <v>81</v>
      </c>
      <c r="C85" s="68">
        <v>397000</v>
      </c>
    </row>
    <row r="86" spans="2:3">
      <c r="B86">
        <v>82</v>
      </c>
      <c r="C86" s="68">
        <v>411500</v>
      </c>
    </row>
    <row r="87" spans="2:3">
      <c r="B87">
        <v>83</v>
      </c>
      <c r="C87" s="68">
        <v>426500</v>
      </c>
    </row>
    <row r="88" spans="2:3">
      <c r="B88">
        <v>84</v>
      </c>
      <c r="C88" s="68">
        <v>442000</v>
      </c>
    </row>
    <row r="89" spans="2:3">
      <c r="B89">
        <v>85</v>
      </c>
      <c r="C89" s="68">
        <v>458000</v>
      </c>
    </row>
    <row r="90" spans="2:3">
      <c r="B90">
        <v>86</v>
      </c>
      <c r="C90" s="68">
        <v>474500</v>
      </c>
    </row>
    <row r="91" spans="2:3">
      <c r="B91">
        <v>87</v>
      </c>
      <c r="C91" s="68">
        <v>491500</v>
      </c>
    </row>
    <row r="92" spans="2:3">
      <c r="B92">
        <v>88</v>
      </c>
      <c r="C92" s="68">
        <v>509000</v>
      </c>
    </row>
    <row r="93" spans="2:3">
      <c r="B93">
        <v>89</v>
      </c>
      <c r="C93" s="68">
        <v>527000</v>
      </c>
    </row>
    <row r="94" spans="2:3">
      <c r="B94">
        <v>90</v>
      </c>
      <c r="C94" s="68">
        <v>545500</v>
      </c>
    </row>
    <row r="95" spans="2:3">
      <c r="B95">
        <v>91</v>
      </c>
      <c r="C95" s="68">
        <v>564500</v>
      </c>
    </row>
    <row r="96" spans="2:3">
      <c r="B96">
        <v>92</v>
      </c>
      <c r="C96" s="68">
        <v>584500</v>
      </c>
    </row>
    <row r="97" spans="2:4">
      <c r="B97">
        <v>93</v>
      </c>
      <c r="C97" s="68">
        <v>606500</v>
      </c>
    </row>
    <row r="98" spans="2:4">
      <c r="B98">
        <v>94</v>
      </c>
      <c r="C98" s="68">
        <v>631500</v>
      </c>
    </row>
    <row r="99" spans="2:4">
      <c r="B99">
        <v>95</v>
      </c>
      <c r="C99" s="68">
        <v>661500</v>
      </c>
    </row>
    <row r="100" spans="2:4">
      <c r="B100">
        <v>96</v>
      </c>
      <c r="C100" s="68">
        <v>701500</v>
      </c>
    </row>
    <row r="101" spans="2:4">
      <c r="B101">
        <v>97</v>
      </c>
      <c r="C101" s="68">
        <v>761500</v>
      </c>
    </row>
    <row r="102" spans="2:4">
      <c r="B102">
        <v>98</v>
      </c>
      <c r="C102" s="68">
        <v>851500</v>
      </c>
    </row>
    <row r="103" spans="2:4">
      <c r="B103">
        <v>99</v>
      </c>
      <c r="C103" s="68">
        <v>1000000</v>
      </c>
    </row>
    <row r="104" spans="2:4">
      <c r="B104">
        <v>100</v>
      </c>
      <c r="C104">
        <f>1000000+D104</f>
        <v>1000000</v>
      </c>
      <c r="D104">
        <v>0</v>
      </c>
    </row>
    <row r="105" spans="2:4">
      <c r="B105">
        <v>101</v>
      </c>
      <c r="C105">
        <f t="shared" ref="C105:C159" si="0">1000000+D105</f>
        <v>1010000</v>
      </c>
      <c r="D105" s="68">
        <v>10000</v>
      </c>
    </row>
    <row r="106" spans="2:4">
      <c r="B106">
        <v>102</v>
      </c>
      <c r="C106">
        <f t="shared" si="0"/>
        <v>1011000</v>
      </c>
      <c r="D106" s="68">
        <v>11000</v>
      </c>
    </row>
    <row r="107" spans="2:4">
      <c r="B107">
        <v>103</v>
      </c>
      <c r="C107">
        <f t="shared" si="0"/>
        <v>1013000</v>
      </c>
      <c r="D107" s="68">
        <v>13000</v>
      </c>
    </row>
    <row r="108" spans="2:4">
      <c r="B108">
        <v>104</v>
      </c>
      <c r="C108">
        <f t="shared" si="0"/>
        <v>1016000</v>
      </c>
      <c r="D108" s="68">
        <v>16000</v>
      </c>
    </row>
    <row r="109" spans="2:4">
      <c r="B109">
        <v>105</v>
      </c>
      <c r="C109">
        <f t="shared" si="0"/>
        <v>1020000</v>
      </c>
      <c r="D109" s="68">
        <v>20000</v>
      </c>
    </row>
    <row r="110" spans="2:4">
      <c r="B110">
        <v>106</v>
      </c>
      <c r="C110">
        <f t="shared" si="0"/>
        <v>1025000</v>
      </c>
      <c r="D110" s="68">
        <v>25000</v>
      </c>
    </row>
    <row r="111" spans="2:4">
      <c r="B111">
        <v>107</v>
      </c>
      <c r="C111">
        <f t="shared" si="0"/>
        <v>1031000</v>
      </c>
      <c r="D111" s="68">
        <v>31000</v>
      </c>
    </row>
    <row r="112" spans="2:4">
      <c r="B112">
        <v>108</v>
      </c>
      <c r="C112">
        <f t="shared" si="0"/>
        <v>1038000</v>
      </c>
      <c r="D112" s="68">
        <v>38000</v>
      </c>
    </row>
    <row r="113" spans="2:4">
      <c r="B113">
        <v>109</v>
      </c>
      <c r="C113">
        <f t="shared" si="0"/>
        <v>1046000</v>
      </c>
      <c r="D113" s="68">
        <v>46000</v>
      </c>
    </row>
    <row r="114" spans="2:4">
      <c r="B114">
        <v>110</v>
      </c>
      <c r="C114">
        <f t="shared" si="0"/>
        <v>1055000</v>
      </c>
      <c r="D114" s="68">
        <v>55000</v>
      </c>
    </row>
    <row r="115" spans="2:4">
      <c r="B115">
        <v>111</v>
      </c>
      <c r="C115">
        <f t="shared" si="0"/>
        <v>1065000</v>
      </c>
      <c r="D115" s="68">
        <v>65000</v>
      </c>
    </row>
    <row r="116" spans="2:4">
      <c r="B116">
        <v>112</v>
      </c>
      <c r="C116">
        <f t="shared" si="0"/>
        <v>1077000</v>
      </c>
      <c r="D116" s="68">
        <v>77000</v>
      </c>
    </row>
    <row r="117" spans="2:4">
      <c r="B117">
        <v>113</v>
      </c>
      <c r="C117">
        <f t="shared" si="0"/>
        <v>1091000</v>
      </c>
      <c r="D117" s="68">
        <v>91000</v>
      </c>
    </row>
    <row r="118" spans="2:4">
      <c r="B118">
        <v>114</v>
      </c>
      <c r="C118">
        <f t="shared" si="0"/>
        <v>1107000</v>
      </c>
      <c r="D118" s="68">
        <v>107000</v>
      </c>
    </row>
    <row r="119" spans="2:4">
      <c r="B119">
        <v>115</v>
      </c>
      <c r="C119">
        <f t="shared" si="0"/>
        <v>1125000</v>
      </c>
      <c r="D119" s="68">
        <v>125000</v>
      </c>
    </row>
    <row r="120" spans="2:4">
      <c r="B120">
        <v>116</v>
      </c>
      <c r="C120">
        <f t="shared" si="0"/>
        <v>1145000</v>
      </c>
      <c r="D120" s="68">
        <v>145000</v>
      </c>
    </row>
    <row r="121" spans="2:4">
      <c r="B121">
        <v>117</v>
      </c>
      <c r="C121">
        <f t="shared" si="0"/>
        <v>1168000</v>
      </c>
      <c r="D121" s="68">
        <v>168000</v>
      </c>
    </row>
    <row r="122" spans="2:4">
      <c r="B122">
        <v>118</v>
      </c>
      <c r="C122">
        <f t="shared" si="0"/>
        <v>1194000</v>
      </c>
      <c r="D122" s="68">
        <v>194000</v>
      </c>
    </row>
    <row r="123" spans="2:4">
      <c r="B123">
        <v>119</v>
      </c>
      <c r="C123">
        <f t="shared" si="0"/>
        <v>1223000</v>
      </c>
      <c r="D123" s="68">
        <v>223000</v>
      </c>
    </row>
    <row r="124" spans="2:4">
      <c r="B124">
        <v>120</v>
      </c>
      <c r="C124">
        <f t="shared" si="0"/>
        <v>1255000</v>
      </c>
      <c r="D124" s="68">
        <v>255000</v>
      </c>
    </row>
    <row r="125" spans="2:4">
      <c r="B125">
        <v>121</v>
      </c>
      <c r="C125">
        <f t="shared" si="0"/>
        <v>1290000</v>
      </c>
      <c r="D125" s="68">
        <v>290000</v>
      </c>
    </row>
    <row r="126" spans="2:4">
      <c r="B126">
        <v>122</v>
      </c>
      <c r="C126">
        <f t="shared" si="0"/>
        <v>1329000</v>
      </c>
      <c r="D126" s="68">
        <v>329000</v>
      </c>
    </row>
    <row r="127" spans="2:4">
      <c r="B127">
        <v>123</v>
      </c>
      <c r="C127">
        <f t="shared" si="0"/>
        <v>1372000</v>
      </c>
      <c r="D127" s="68">
        <v>372000</v>
      </c>
    </row>
    <row r="128" spans="2:4">
      <c r="B128">
        <v>124</v>
      </c>
      <c r="C128">
        <f t="shared" si="0"/>
        <v>1419000</v>
      </c>
      <c r="D128" s="68">
        <v>419000</v>
      </c>
    </row>
    <row r="129" spans="2:4">
      <c r="B129">
        <v>125</v>
      </c>
      <c r="C129">
        <f t="shared" si="0"/>
        <v>1470000</v>
      </c>
      <c r="D129" s="68">
        <v>470000</v>
      </c>
    </row>
    <row r="130" spans="2:4">
      <c r="B130">
        <v>126</v>
      </c>
      <c r="C130">
        <f t="shared" si="0"/>
        <v>1525000</v>
      </c>
      <c r="D130" s="68">
        <v>525000</v>
      </c>
    </row>
    <row r="131" spans="2:4">
      <c r="B131">
        <v>127</v>
      </c>
      <c r="C131">
        <f t="shared" si="0"/>
        <v>1584000</v>
      </c>
      <c r="D131" s="68">
        <v>584000</v>
      </c>
    </row>
    <row r="132" spans="2:4">
      <c r="B132">
        <v>128</v>
      </c>
      <c r="C132">
        <f t="shared" si="0"/>
        <v>1647000</v>
      </c>
      <c r="D132" s="68">
        <v>647000</v>
      </c>
    </row>
    <row r="133" spans="2:4">
      <c r="B133">
        <v>129</v>
      </c>
      <c r="C133">
        <f t="shared" si="0"/>
        <v>1714000</v>
      </c>
      <c r="D133" s="68">
        <v>714000</v>
      </c>
    </row>
    <row r="134" spans="2:4">
      <c r="B134">
        <v>130</v>
      </c>
      <c r="C134">
        <f t="shared" si="0"/>
        <v>1785000</v>
      </c>
      <c r="D134" s="68">
        <v>785000</v>
      </c>
    </row>
    <row r="135" spans="2:4">
      <c r="B135">
        <v>131</v>
      </c>
      <c r="C135">
        <f t="shared" si="0"/>
        <v>1860000</v>
      </c>
      <c r="D135" s="68">
        <v>860000</v>
      </c>
    </row>
    <row r="136" spans="2:4">
      <c r="B136">
        <v>132</v>
      </c>
      <c r="C136">
        <f t="shared" si="0"/>
        <v>1940000</v>
      </c>
      <c r="D136" s="68">
        <v>940000</v>
      </c>
    </row>
    <row r="137" spans="2:4">
      <c r="B137">
        <v>133</v>
      </c>
      <c r="C137">
        <f t="shared" si="0"/>
        <v>2025000</v>
      </c>
      <c r="D137" s="68">
        <v>1025000</v>
      </c>
    </row>
    <row r="138" spans="2:4">
      <c r="B138">
        <v>134</v>
      </c>
      <c r="C138">
        <f t="shared" si="0"/>
        <v>2115000</v>
      </c>
      <c r="D138" s="68">
        <v>1115000</v>
      </c>
    </row>
    <row r="139" spans="2:4">
      <c r="B139">
        <v>135</v>
      </c>
      <c r="C139">
        <f t="shared" si="0"/>
        <v>2210000</v>
      </c>
      <c r="D139" s="68">
        <v>1210000</v>
      </c>
    </row>
    <row r="140" spans="2:4">
      <c r="B140">
        <v>136</v>
      </c>
      <c r="C140">
        <f t="shared" si="0"/>
        <v>2310000</v>
      </c>
      <c r="D140" s="68">
        <v>1310000</v>
      </c>
    </row>
    <row r="141" spans="2:4">
      <c r="B141">
        <v>137</v>
      </c>
      <c r="C141">
        <f t="shared" si="0"/>
        <v>2415000</v>
      </c>
      <c r="D141" s="68">
        <v>1415000</v>
      </c>
    </row>
    <row r="142" spans="2:4">
      <c r="B142">
        <v>138</v>
      </c>
      <c r="C142">
        <f t="shared" si="0"/>
        <v>2525000</v>
      </c>
      <c r="D142" s="68">
        <v>1525000</v>
      </c>
    </row>
    <row r="143" spans="2:4">
      <c r="B143">
        <v>139</v>
      </c>
      <c r="C143">
        <f t="shared" si="0"/>
        <v>2640000</v>
      </c>
      <c r="D143" s="68">
        <v>1640000</v>
      </c>
    </row>
    <row r="144" spans="2:4">
      <c r="B144">
        <v>140</v>
      </c>
      <c r="C144">
        <f t="shared" si="0"/>
        <v>2760000</v>
      </c>
      <c r="D144" s="68">
        <v>1760000</v>
      </c>
    </row>
    <row r="145" spans="2:4">
      <c r="B145">
        <v>141</v>
      </c>
      <c r="C145">
        <f t="shared" si="0"/>
        <v>2887000</v>
      </c>
      <c r="D145" s="68">
        <v>1887000</v>
      </c>
    </row>
    <row r="146" spans="2:4">
      <c r="B146">
        <v>142</v>
      </c>
      <c r="C146">
        <f t="shared" si="0"/>
        <v>3021000</v>
      </c>
      <c r="D146" s="68">
        <v>2021000</v>
      </c>
    </row>
    <row r="147" spans="2:4">
      <c r="B147">
        <v>143</v>
      </c>
      <c r="C147">
        <f t="shared" si="0"/>
        <v>3162000</v>
      </c>
      <c r="D147" s="68">
        <v>2162000</v>
      </c>
    </row>
    <row r="148" spans="2:4">
      <c r="B148">
        <v>144</v>
      </c>
      <c r="C148">
        <f t="shared" si="0"/>
        <v>3310000</v>
      </c>
      <c r="D148" s="68">
        <v>2310000</v>
      </c>
    </row>
    <row r="149" spans="2:4">
      <c r="B149">
        <v>145</v>
      </c>
      <c r="C149">
        <f t="shared" si="0"/>
        <v>3465000</v>
      </c>
      <c r="D149" s="68">
        <v>2465000</v>
      </c>
    </row>
    <row r="150" spans="2:4">
      <c r="B150">
        <v>146</v>
      </c>
      <c r="C150">
        <f t="shared" si="0"/>
        <v>3628000</v>
      </c>
      <c r="D150" s="68">
        <v>2628000</v>
      </c>
    </row>
    <row r="151" spans="2:4">
      <c r="B151">
        <v>147</v>
      </c>
      <c r="C151">
        <f t="shared" si="0"/>
        <v>3799000</v>
      </c>
      <c r="D151" s="68">
        <v>2799000</v>
      </c>
    </row>
    <row r="152" spans="2:4">
      <c r="B152">
        <v>148</v>
      </c>
      <c r="C152">
        <f t="shared" si="0"/>
        <v>3978000</v>
      </c>
      <c r="D152" s="68">
        <v>2978000</v>
      </c>
    </row>
    <row r="153" spans="2:4">
      <c r="B153">
        <v>149</v>
      </c>
      <c r="C153">
        <f t="shared" si="0"/>
        <v>4165000</v>
      </c>
      <c r="D153" s="68">
        <v>3165000</v>
      </c>
    </row>
    <row r="154" spans="2:4">
      <c r="B154">
        <v>150</v>
      </c>
      <c r="C154">
        <f t="shared" si="0"/>
        <v>4360000</v>
      </c>
      <c r="D154" s="68">
        <v>3360000</v>
      </c>
    </row>
    <row r="155" spans="2:4">
      <c r="B155">
        <v>151</v>
      </c>
      <c r="C155">
        <f t="shared" si="0"/>
        <v>4564000</v>
      </c>
      <c r="D155" s="68">
        <v>3564000</v>
      </c>
    </row>
    <row r="156" spans="2:4">
      <c r="B156">
        <v>152</v>
      </c>
      <c r="C156">
        <f t="shared" si="0"/>
        <v>4777000</v>
      </c>
      <c r="D156" s="68">
        <v>3777000</v>
      </c>
    </row>
    <row r="157" spans="2:4">
      <c r="B157">
        <v>153</v>
      </c>
      <c r="C157">
        <f t="shared" si="0"/>
        <v>4999000</v>
      </c>
      <c r="D157" s="68">
        <v>3999000</v>
      </c>
    </row>
    <row r="158" spans="2:4">
      <c r="B158">
        <v>154</v>
      </c>
      <c r="C158">
        <f t="shared" si="0"/>
        <v>5230000</v>
      </c>
      <c r="D158" s="68">
        <v>4230000</v>
      </c>
    </row>
    <row r="159" spans="2:4">
      <c r="B159">
        <v>155</v>
      </c>
      <c r="C159">
        <f t="shared" si="0"/>
        <v>5470000</v>
      </c>
      <c r="D159" s="68">
        <v>4470000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A200"/>
  <sheetViews>
    <sheetView workbookViewId="0">
      <pane xSplit="4" ySplit="4" topLeftCell="E158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RowHeight="13.5"/>
  <cols>
    <col min="4" max="4" width="14.5" customWidth="1"/>
  </cols>
  <sheetData>
    <row r="1" spans="1:27">
      <c r="A1" s="22" t="s">
        <v>1473</v>
      </c>
    </row>
    <row r="4" spans="1:27">
      <c r="B4" t="s">
        <v>771</v>
      </c>
      <c r="C4" t="s">
        <v>86</v>
      </c>
      <c r="D4" t="s">
        <v>772</v>
      </c>
      <c r="E4" t="s">
        <v>773</v>
      </c>
      <c r="F4" t="s">
        <v>774</v>
      </c>
      <c r="G4" t="s">
        <v>775</v>
      </c>
      <c r="H4" t="s">
        <v>776</v>
      </c>
      <c r="I4" t="s">
        <v>777</v>
      </c>
      <c r="J4" t="s">
        <v>778</v>
      </c>
      <c r="K4" t="s">
        <v>779</v>
      </c>
      <c r="L4" t="s">
        <v>780</v>
      </c>
      <c r="M4" t="s">
        <v>781</v>
      </c>
      <c r="N4" t="s">
        <v>782</v>
      </c>
      <c r="O4" t="s">
        <v>783</v>
      </c>
      <c r="P4" t="s">
        <v>784</v>
      </c>
      <c r="Q4" t="s">
        <v>785</v>
      </c>
      <c r="R4" t="s">
        <v>786</v>
      </c>
      <c r="S4" t="s">
        <v>115</v>
      </c>
      <c r="T4" t="s">
        <v>116</v>
      </c>
      <c r="U4" t="s">
        <v>787</v>
      </c>
      <c r="V4" t="s">
        <v>788</v>
      </c>
      <c r="W4" t="s">
        <v>789</v>
      </c>
      <c r="X4" t="s">
        <v>790</v>
      </c>
      <c r="Z4" s="907" t="s">
        <v>1147</v>
      </c>
      <c r="AA4" s="907"/>
    </row>
    <row r="5" spans="1:27">
      <c r="B5">
        <v>1</v>
      </c>
      <c r="C5">
        <v>1</v>
      </c>
      <c r="D5" t="s">
        <v>791</v>
      </c>
      <c r="E5">
        <v>1</v>
      </c>
      <c r="F5">
        <v>1</v>
      </c>
      <c r="G5">
        <v>1</v>
      </c>
      <c r="H5">
        <v>1</v>
      </c>
      <c r="I5">
        <v>1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1</v>
      </c>
      <c r="W5">
        <v>1</v>
      </c>
      <c r="X5">
        <v>0</v>
      </c>
      <c r="Z5">
        <f>B5</f>
        <v>1</v>
      </c>
      <c r="AA5">
        <f>C5</f>
        <v>1</v>
      </c>
    </row>
    <row r="6" spans="1:27">
      <c r="B6">
        <v>2</v>
      </c>
      <c r="C6">
        <v>2</v>
      </c>
      <c r="D6" t="s">
        <v>792</v>
      </c>
      <c r="E6">
        <v>1</v>
      </c>
      <c r="F6">
        <v>1</v>
      </c>
      <c r="G6">
        <v>1</v>
      </c>
      <c r="H6">
        <v>1</v>
      </c>
      <c r="I6">
        <v>2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1</v>
      </c>
      <c r="W6">
        <v>2</v>
      </c>
      <c r="X6">
        <v>0</v>
      </c>
      <c r="Z6">
        <f t="shared" ref="Z6:Z69" si="0">B6</f>
        <v>2</v>
      </c>
      <c r="AA6">
        <f t="shared" ref="AA6:AA69" si="1">C6</f>
        <v>2</v>
      </c>
    </row>
    <row r="7" spans="1:27">
      <c r="B7">
        <v>3</v>
      </c>
      <c r="C7">
        <v>3</v>
      </c>
      <c r="D7" t="s">
        <v>793</v>
      </c>
      <c r="E7">
        <v>1</v>
      </c>
      <c r="F7">
        <v>1</v>
      </c>
      <c r="G7">
        <v>1</v>
      </c>
      <c r="H7">
        <v>16</v>
      </c>
      <c r="I7">
        <v>2</v>
      </c>
      <c r="J7">
        <v>0</v>
      </c>
      <c r="K7">
        <v>7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0</v>
      </c>
      <c r="V7">
        <v>1</v>
      </c>
      <c r="W7">
        <v>3</v>
      </c>
      <c r="X7">
        <v>0</v>
      </c>
      <c r="Z7">
        <f t="shared" si="0"/>
        <v>3</v>
      </c>
      <c r="AA7">
        <f t="shared" si="1"/>
        <v>3</v>
      </c>
    </row>
    <row r="8" spans="1:27">
      <c r="B8">
        <v>4</v>
      </c>
      <c r="C8">
        <v>4</v>
      </c>
      <c r="D8" t="s">
        <v>794</v>
      </c>
      <c r="E8">
        <v>1</v>
      </c>
      <c r="F8">
        <v>1</v>
      </c>
      <c r="G8">
        <v>2</v>
      </c>
      <c r="H8">
        <v>2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2</v>
      </c>
      <c r="T8">
        <v>0</v>
      </c>
      <c r="U8">
        <v>0</v>
      </c>
      <c r="V8">
        <v>2</v>
      </c>
      <c r="W8">
        <v>1</v>
      </c>
      <c r="X8">
        <v>0</v>
      </c>
      <c r="Z8">
        <f t="shared" si="0"/>
        <v>4</v>
      </c>
      <c r="AA8">
        <f t="shared" si="1"/>
        <v>4</v>
      </c>
    </row>
    <row r="9" spans="1:27">
      <c r="B9">
        <v>5</v>
      </c>
      <c r="C9">
        <v>5</v>
      </c>
      <c r="D9" t="s">
        <v>795</v>
      </c>
      <c r="E9">
        <v>1</v>
      </c>
      <c r="F9">
        <v>1</v>
      </c>
      <c r="G9">
        <v>2</v>
      </c>
      <c r="H9">
        <v>2</v>
      </c>
      <c r="I9">
        <v>7</v>
      </c>
      <c r="J9">
        <v>0</v>
      </c>
      <c r="K9">
        <v>4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2</v>
      </c>
      <c r="T9">
        <v>0</v>
      </c>
      <c r="U9">
        <v>0</v>
      </c>
      <c r="V9">
        <v>2</v>
      </c>
      <c r="W9">
        <v>5</v>
      </c>
      <c r="X9">
        <v>0</v>
      </c>
      <c r="Z9">
        <f t="shared" si="0"/>
        <v>5</v>
      </c>
      <c r="AA9">
        <f t="shared" si="1"/>
        <v>5</v>
      </c>
    </row>
    <row r="10" spans="1:27">
      <c r="B10">
        <v>6</v>
      </c>
      <c r="C10">
        <v>6</v>
      </c>
      <c r="D10" t="s">
        <v>796</v>
      </c>
      <c r="E10">
        <v>1</v>
      </c>
      <c r="F10">
        <v>1</v>
      </c>
      <c r="G10">
        <v>2</v>
      </c>
      <c r="H10">
        <v>2</v>
      </c>
      <c r="I10">
        <v>8</v>
      </c>
      <c r="J10">
        <v>0</v>
      </c>
      <c r="K10">
        <v>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  <c r="T10">
        <v>0</v>
      </c>
      <c r="U10">
        <v>0</v>
      </c>
      <c r="V10">
        <v>3</v>
      </c>
      <c r="W10">
        <v>4</v>
      </c>
      <c r="X10">
        <v>0</v>
      </c>
      <c r="Z10">
        <f t="shared" si="0"/>
        <v>6</v>
      </c>
      <c r="AA10">
        <f t="shared" si="1"/>
        <v>6</v>
      </c>
    </row>
    <row r="11" spans="1:27">
      <c r="B11">
        <v>7</v>
      </c>
      <c r="C11">
        <v>7</v>
      </c>
      <c r="D11" t="s">
        <v>797</v>
      </c>
      <c r="E11">
        <v>1</v>
      </c>
      <c r="F11">
        <v>1</v>
      </c>
      <c r="G11">
        <v>3</v>
      </c>
      <c r="H11">
        <v>3</v>
      </c>
      <c r="I11">
        <v>15</v>
      </c>
      <c r="J11">
        <v>0</v>
      </c>
      <c r="K11">
        <v>4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  <c r="T11">
        <v>0</v>
      </c>
      <c r="U11">
        <v>0</v>
      </c>
      <c r="V11">
        <v>10</v>
      </c>
      <c r="W11">
        <v>15</v>
      </c>
      <c r="X11">
        <v>0</v>
      </c>
      <c r="Z11">
        <f t="shared" si="0"/>
        <v>7</v>
      </c>
      <c r="AA11">
        <f t="shared" si="1"/>
        <v>7</v>
      </c>
    </row>
    <row r="12" spans="1:27">
      <c r="B12">
        <v>8</v>
      </c>
      <c r="C12">
        <v>8</v>
      </c>
      <c r="D12" t="s">
        <v>798</v>
      </c>
      <c r="E12">
        <v>1</v>
      </c>
      <c r="F12">
        <v>1</v>
      </c>
      <c r="G12">
        <v>3</v>
      </c>
      <c r="H12">
        <v>3</v>
      </c>
      <c r="I12">
        <v>20</v>
      </c>
      <c r="J12">
        <v>0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  <c r="T12">
        <v>1</v>
      </c>
      <c r="U12">
        <v>0</v>
      </c>
      <c r="V12">
        <v>12</v>
      </c>
      <c r="W12">
        <v>20</v>
      </c>
      <c r="X12">
        <v>0</v>
      </c>
      <c r="Z12">
        <f t="shared" si="0"/>
        <v>8</v>
      </c>
      <c r="AA12">
        <f t="shared" si="1"/>
        <v>8</v>
      </c>
    </row>
    <row r="13" spans="1:27">
      <c r="B13">
        <v>9</v>
      </c>
      <c r="C13">
        <v>9</v>
      </c>
      <c r="D13" t="s">
        <v>799</v>
      </c>
      <c r="E13">
        <v>1</v>
      </c>
      <c r="F13">
        <v>1</v>
      </c>
      <c r="G13">
        <v>3</v>
      </c>
      <c r="H13">
        <v>3</v>
      </c>
      <c r="I13">
        <v>26</v>
      </c>
      <c r="J13">
        <v>0</v>
      </c>
      <c r="K13">
        <v>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  <c r="T13">
        <v>2</v>
      </c>
      <c r="U13">
        <v>0</v>
      </c>
      <c r="V13">
        <v>24</v>
      </c>
      <c r="W13">
        <v>25</v>
      </c>
      <c r="X13">
        <v>0</v>
      </c>
      <c r="Z13">
        <f t="shared" si="0"/>
        <v>9</v>
      </c>
      <c r="AA13">
        <f t="shared" si="1"/>
        <v>9</v>
      </c>
    </row>
    <row r="14" spans="1:27">
      <c r="B14">
        <v>10</v>
      </c>
      <c r="C14">
        <v>10</v>
      </c>
      <c r="D14" t="s">
        <v>800</v>
      </c>
      <c r="E14">
        <v>1</v>
      </c>
      <c r="F14">
        <v>2</v>
      </c>
      <c r="G14">
        <v>4</v>
      </c>
      <c r="H14">
        <v>16</v>
      </c>
      <c r="I14">
        <v>2</v>
      </c>
      <c r="J14">
        <v>0</v>
      </c>
      <c r="K14">
        <v>4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1</v>
      </c>
      <c r="T14">
        <v>0</v>
      </c>
      <c r="U14">
        <v>0</v>
      </c>
      <c r="V14">
        <v>2</v>
      </c>
      <c r="W14">
        <v>2</v>
      </c>
      <c r="X14">
        <v>0</v>
      </c>
      <c r="Z14">
        <f t="shared" si="0"/>
        <v>10</v>
      </c>
      <c r="AA14">
        <f t="shared" si="1"/>
        <v>10</v>
      </c>
    </row>
    <row r="15" spans="1:27">
      <c r="B15">
        <v>11</v>
      </c>
      <c r="C15">
        <v>11</v>
      </c>
      <c r="D15" t="s">
        <v>801</v>
      </c>
      <c r="E15">
        <v>1</v>
      </c>
      <c r="F15">
        <v>2</v>
      </c>
      <c r="G15">
        <v>4</v>
      </c>
      <c r="H15">
        <v>4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2</v>
      </c>
      <c r="T15">
        <v>0</v>
      </c>
      <c r="U15">
        <v>0</v>
      </c>
      <c r="V15">
        <v>2</v>
      </c>
      <c r="W15">
        <v>2</v>
      </c>
      <c r="X15">
        <v>0</v>
      </c>
      <c r="Z15">
        <f t="shared" si="0"/>
        <v>11</v>
      </c>
      <c r="AA15">
        <f t="shared" si="1"/>
        <v>11</v>
      </c>
    </row>
    <row r="16" spans="1:27">
      <c r="B16">
        <v>12</v>
      </c>
      <c r="C16">
        <v>12</v>
      </c>
      <c r="D16" t="s">
        <v>802</v>
      </c>
      <c r="E16">
        <v>1</v>
      </c>
      <c r="F16">
        <v>2</v>
      </c>
      <c r="G16">
        <v>4</v>
      </c>
      <c r="H16">
        <v>4</v>
      </c>
      <c r="I16">
        <v>7</v>
      </c>
      <c r="J16">
        <v>0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v>2</v>
      </c>
      <c r="R16">
        <v>0</v>
      </c>
      <c r="S16">
        <v>2</v>
      </c>
      <c r="T16">
        <v>1</v>
      </c>
      <c r="U16">
        <v>0</v>
      </c>
      <c r="V16">
        <v>2</v>
      </c>
      <c r="W16">
        <v>5</v>
      </c>
      <c r="X16">
        <v>0</v>
      </c>
      <c r="Z16">
        <f t="shared" si="0"/>
        <v>12</v>
      </c>
      <c r="AA16">
        <f t="shared" si="1"/>
        <v>12</v>
      </c>
    </row>
    <row r="17" spans="2:27">
      <c r="B17">
        <v>13</v>
      </c>
      <c r="C17">
        <v>13</v>
      </c>
      <c r="D17" t="s">
        <v>803</v>
      </c>
      <c r="E17">
        <v>2</v>
      </c>
      <c r="F17">
        <v>3</v>
      </c>
      <c r="G17">
        <v>5</v>
      </c>
      <c r="H17">
        <v>5</v>
      </c>
      <c r="I17">
        <v>0</v>
      </c>
      <c r="J17">
        <v>5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1</v>
      </c>
      <c r="V17">
        <v>1</v>
      </c>
      <c r="W17">
        <v>1</v>
      </c>
      <c r="X17">
        <v>0</v>
      </c>
      <c r="Z17">
        <f t="shared" si="0"/>
        <v>13</v>
      </c>
      <c r="AA17">
        <f t="shared" si="1"/>
        <v>13</v>
      </c>
    </row>
    <row r="18" spans="2:27">
      <c r="B18">
        <v>14</v>
      </c>
      <c r="C18">
        <v>14</v>
      </c>
      <c r="D18" t="s">
        <v>804</v>
      </c>
      <c r="E18">
        <v>2</v>
      </c>
      <c r="F18">
        <v>3</v>
      </c>
      <c r="G18">
        <v>5</v>
      </c>
      <c r="H18">
        <v>5</v>
      </c>
      <c r="I18">
        <v>0</v>
      </c>
      <c r="J18">
        <v>7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1</v>
      </c>
      <c r="V18">
        <v>2</v>
      </c>
      <c r="W18">
        <v>2</v>
      </c>
      <c r="X18">
        <v>0</v>
      </c>
      <c r="Z18">
        <f t="shared" si="0"/>
        <v>14</v>
      </c>
      <c r="AA18">
        <f t="shared" si="1"/>
        <v>14</v>
      </c>
    </row>
    <row r="19" spans="2:27">
      <c r="B19">
        <v>15</v>
      </c>
      <c r="C19">
        <v>15</v>
      </c>
      <c r="D19" t="s">
        <v>805</v>
      </c>
      <c r="E19">
        <v>2</v>
      </c>
      <c r="F19">
        <v>3</v>
      </c>
      <c r="G19">
        <v>5</v>
      </c>
      <c r="H19">
        <v>5</v>
      </c>
      <c r="I19">
        <v>0</v>
      </c>
      <c r="J19">
        <v>10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1</v>
      </c>
      <c r="U19">
        <v>2</v>
      </c>
      <c r="V19">
        <v>2</v>
      </c>
      <c r="W19">
        <v>2</v>
      </c>
      <c r="X19">
        <v>0</v>
      </c>
      <c r="Z19">
        <f t="shared" si="0"/>
        <v>15</v>
      </c>
      <c r="AA19">
        <f t="shared" si="1"/>
        <v>15</v>
      </c>
    </row>
    <row r="20" spans="2:27">
      <c r="B20">
        <v>16</v>
      </c>
      <c r="C20">
        <v>16</v>
      </c>
      <c r="D20" t="s">
        <v>806</v>
      </c>
      <c r="E20">
        <v>3</v>
      </c>
      <c r="F20">
        <v>5</v>
      </c>
      <c r="G20">
        <v>8</v>
      </c>
      <c r="H20">
        <v>8</v>
      </c>
      <c r="I20">
        <v>0</v>
      </c>
      <c r="J20">
        <v>5</v>
      </c>
      <c r="K20">
        <v>0</v>
      </c>
      <c r="L20">
        <v>0</v>
      </c>
      <c r="M20">
        <v>4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1</v>
      </c>
      <c r="W20">
        <v>0</v>
      </c>
      <c r="X20">
        <v>2</v>
      </c>
      <c r="Z20">
        <f t="shared" si="0"/>
        <v>16</v>
      </c>
      <c r="AA20">
        <f t="shared" si="1"/>
        <v>16</v>
      </c>
    </row>
    <row r="21" spans="2:27">
      <c r="B21">
        <v>17</v>
      </c>
      <c r="C21">
        <v>17</v>
      </c>
      <c r="D21" t="s">
        <v>807</v>
      </c>
      <c r="E21">
        <v>3</v>
      </c>
      <c r="F21">
        <v>5</v>
      </c>
      <c r="G21">
        <v>8</v>
      </c>
      <c r="H21">
        <v>8</v>
      </c>
      <c r="I21">
        <v>0</v>
      </c>
      <c r="J21">
        <v>7</v>
      </c>
      <c r="K21">
        <v>0</v>
      </c>
      <c r="L21">
        <v>0</v>
      </c>
      <c r="M21">
        <v>3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1</v>
      </c>
      <c r="U21">
        <v>2</v>
      </c>
      <c r="V21">
        <v>4</v>
      </c>
      <c r="W21">
        <v>0</v>
      </c>
      <c r="X21">
        <v>4</v>
      </c>
      <c r="Z21">
        <f t="shared" si="0"/>
        <v>17</v>
      </c>
      <c r="AA21">
        <f t="shared" si="1"/>
        <v>17</v>
      </c>
    </row>
    <row r="22" spans="2:27">
      <c r="B22">
        <v>18</v>
      </c>
      <c r="C22">
        <v>18</v>
      </c>
      <c r="D22" t="s">
        <v>808</v>
      </c>
      <c r="E22">
        <v>3</v>
      </c>
      <c r="F22">
        <v>5</v>
      </c>
      <c r="G22">
        <v>8</v>
      </c>
      <c r="H22">
        <v>8</v>
      </c>
      <c r="I22">
        <v>0</v>
      </c>
      <c r="J22">
        <v>10</v>
      </c>
      <c r="K22">
        <v>0</v>
      </c>
      <c r="L22">
        <v>0</v>
      </c>
      <c r="M22">
        <v>4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2</v>
      </c>
      <c r="U22">
        <v>2</v>
      </c>
      <c r="V22">
        <v>5</v>
      </c>
      <c r="W22">
        <v>0</v>
      </c>
      <c r="X22">
        <v>10</v>
      </c>
      <c r="Z22">
        <f t="shared" si="0"/>
        <v>18</v>
      </c>
      <c r="AA22">
        <f t="shared" si="1"/>
        <v>18</v>
      </c>
    </row>
    <row r="23" spans="2:27">
      <c r="B23">
        <v>19</v>
      </c>
      <c r="C23">
        <v>19</v>
      </c>
      <c r="D23" t="s">
        <v>809</v>
      </c>
      <c r="E23">
        <v>3</v>
      </c>
      <c r="F23">
        <v>5</v>
      </c>
      <c r="G23">
        <v>6</v>
      </c>
      <c r="H23">
        <v>6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1</v>
      </c>
      <c r="W23">
        <v>0</v>
      </c>
      <c r="X23">
        <v>1</v>
      </c>
      <c r="Z23">
        <f t="shared" si="0"/>
        <v>19</v>
      </c>
      <c r="AA23">
        <f t="shared" si="1"/>
        <v>19</v>
      </c>
    </row>
    <row r="24" spans="2:27">
      <c r="B24">
        <v>20</v>
      </c>
      <c r="C24">
        <v>20</v>
      </c>
      <c r="D24" t="s">
        <v>810</v>
      </c>
      <c r="E24">
        <v>3</v>
      </c>
      <c r="F24">
        <v>5</v>
      </c>
      <c r="G24">
        <v>6</v>
      </c>
      <c r="H24">
        <v>6</v>
      </c>
      <c r="I24">
        <v>0</v>
      </c>
      <c r="J24">
        <v>0</v>
      </c>
      <c r="K24">
        <v>5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1</v>
      </c>
      <c r="W24">
        <v>0</v>
      </c>
      <c r="X24">
        <v>2</v>
      </c>
      <c r="Z24">
        <f t="shared" si="0"/>
        <v>20</v>
      </c>
      <c r="AA24">
        <f t="shared" si="1"/>
        <v>20</v>
      </c>
    </row>
    <row r="25" spans="2:27">
      <c r="B25">
        <v>21</v>
      </c>
      <c r="C25">
        <v>21</v>
      </c>
      <c r="D25" t="s">
        <v>811</v>
      </c>
      <c r="E25">
        <v>3</v>
      </c>
      <c r="F25">
        <v>5</v>
      </c>
      <c r="G25">
        <v>6</v>
      </c>
      <c r="H25">
        <v>6</v>
      </c>
      <c r="I25">
        <v>0</v>
      </c>
      <c r="J25">
        <v>0</v>
      </c>
      <c r="K25">
        <v>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1</v>
      </c>
      <c r="V25">
        <v>2</v>
      </c>
      <c r="W25">
        <v>0</v>
      </c>
      <c r="X25">
        <v>3</v>
      </c>
      <c r="Z25">
        <f t="shared" si="0"/>
        <v>21</v>
      </c>
      <c r="AA25">
        <f t="shared" si="1"/>
        <v>21</v>
      </c>
    </row>
    <row r="26" spans="2:27">
      <c r="B26">
        <v>22</v>
      </c>
      <c r="C26">
        <v>22</v>
      </c>
      <c r="D26" t="s">
        <v>812</v>
      </c>
      <c r="E26">
        <v>3</v>
      </c>
      <c r="F26">
        <v>5</v>
      </c>
      <c r="G26">
        <v>6</v>
      </c>
      <c r="H26">
        <v>6</v>
      </c>
      <c r="I26">
        <v>0</v>
      </c>
      <c r="J26">
        <v>0</v>
      </c>
      <c r="K26">
        <v>10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3</v>
      </c>
      <c r="U26">
        <v>2</v>
      </c>
      <c r="V26">
        <v>2</v>
      </c>
      <c r="W26">
        <v>0</v>
      </c>
      <c r="X26">
        <v>9</v>
      </c>
      <c r="Z26">
        <f t="shared" si="0"/>
        <v>22</v>
      </c>
      <c r="AA26">
        <f t="shared" si="1"/>
        <v>22</v>
      </c>
    </row>
    <row r="27" spans="2:27">
      <c r="B27">
        <v>23</v>
      </c>
      <c r="C27">
        <v>23</v>
      </c>
      <c r="D27" t="s">
        <v>813</v>
      </c>
      <c r="E27">
        <v>3</v>
      </c>
      <c r="F27">
        <v>5</v>
      </c>
      <c r="G27">
        <v>7</v>
      </c>
      <c r="H27">
        <v>7</v>
      </c>
      <c r="I27">
        <v>0</v>
      </c>
      <c r="J27">
        <v>0</v>
      </c>
      <c r="K27">
        <v>0</v>
      </c>
      <c r="L27">
        <v>0</v>
      </c>
      <c r="M27">
        <v>3</v>
      </c>
      <c r="N27">
        <v>0</v>
      </c>
      <c r="O27">
        <v>0</v>
      </c>
      <c r="P27">
        <v>0</v>
      </c>
      <c r="Q27">
        <v>0</v>
      </c>
      <c r="R27">
        <v>5</v>
      </c>
      <c r="S27">
        <v>0</v>
      </c>
      <c r="T27">
        <v>0</v>
      </c>
      <c r="U27">
        <v>1</v>
      </c>
      <c r="V27">
        <v>1</v>
      </c>
      <c r="W27">
        <v>0</v>
      </c>
      <c r="X27">
        <v>2</v>
      </c>
      <c r="Z27">
        <f t="shared" si="0"/>
        <v>23</v>
      </c>
      <c r="AA27">
        <f t="shared" si="1"/>
        <v>23</v>
      </c>
    </row>
    <row r="28" spans="2:27">
      <c r="B28">
        <v>24</v>
      </c>
      <c r="C28">
        <v>24</v>
      </c>
      <c r="D28" t="s">
        <v>814</v>
      </c>
      <c r="E28">
        <v>3</v>
      </c>
      <c r="F28">
        <v>5</v>
      </c>
      <c r="G28">
        <v>7</v>
      </c>
      <c r="H28">
        <v>7</v>
      </c>
      <c r="I28">
        <v>0</v>
      </c>
      <c r="J28">
        <v>0</v>
      </c>
      <c r="K28">
        <v>0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  <c r="R28">
        <v>8</v>
      </c>
      <c r="S28">
        <v>0</v>
      </c>
      <c r="T28">
        <v>1</v>
      </c>
      <c r="U28">
        <v>2</v>
      </c>
      <c r="V28">
        <v>3</v>
      </c>
      <c r="W28">
        <v>0</v>
      </c>
      <c r="X28">
        <v>3</v>
      </c>
      <c r="Z28">
        <f t="shared" si="0"/>
        <v>24</v>
      </c>
      <c r="AA28">
        <f t="shared" si="1"/>
        <v>24</v>
      </c>
    </row>
    <row r="29" spans="2:27">
      <c r="B29">
        <v>25</v>
      </c>
      <c r="C29">
        <v>25</v>
      </c>
      <c r="D29" t="s">
        <v>815</v>
      </c>
      <c r="E29">
        <v>5</v>
      </c>
      <c r="F29">
        <v>7</v>
      </c>
      <c r="G29">
        <v>10</v>
      </c>
      <c r="H29">
        <v>10</v>
      </c>
      <c r="I29">
        <v>0</v>
      </c>
      <c r="J29">
        <v>0</v>
      </c>
      <c r="K29">
        <v>1</v>
      </c>
      <c r="L29">
        <v>0</v>
      </c>
      <c r="M29">
        <v>2</v>
      </c>
      <c r="N29">
        <v>0</v>
      </c>
      <c r="O29">
        <v>5</v>
      </c>
      <c r="P29">
        <v>0</v>
      </c>
      <c r="Q29">
        <v>1</v>
      </c>
      <c r="R29">
        <v>1</v>
      </c>
      <c r="S29">
        <v>0</v>
      </c>
      <c r="T29">
        <v>0</v>
      </c>
      <c r="U29">
        <v>1</v>
      </c>
      <c r="V29">
        <v>1</v>
      </c>
      <c r="W29">
        <v>0</v>
      </c>
      <c r="X29">
        <v>2</v>
      </c>
      <c r="Z29">
        <f t="shared" si="0"/>
        <v>25</v>
      </c>
      <c r="AA29">
        <f t="shared" si="1"/>
        <v>25</v>
      </c>
    </row>
    <row r="30" spans="2:27">
      <c r="B30">
        <v>26</v>
      </c>
      <c r="C30">
        <v>26</v>
      </c>
      <c r="D30" t="s">
        <v>816</v>
      </c>
      <c r="E30">
        <v>5</v>
      </c>
      <c r="F30">
        <v>7</v>
      </c>
      <c r="G30">
        <v>11</v>
      </c>
      <c r="H30">
        <v>10</v>
      </c>
      <c r="I30">
        <v>0</v>
      </c>
      <c r="J30">
        <v>0</v>
      </c>
      <c r="K30">
        <v>2</v>
      </c>
      <c r="L30">
        <v>0</v>
      </c>
      <c r="M30">
        <v>4</v>
      </c>
      <c r="N30">
        <v>0</v>
      </c>
      <c r="O30">
        <v>6</v>
      </c>
      <c r="P30">
        <v>0</v>
      </c>
      <c r="Q30">
        <v>1</v>
      </c>
      <c r="R30">
        <v>4</v>
      </c>
      <c r="S30">
        <v>0</v>
      </c>
      <c r="T30">
        <v>1</v>
      </c>
      <c r="U30">
        <v>2</v>
      </c>
      <c r="V30">
        <v>3</v>
      </c>
      <c r="W30">
        <v>0</v>
      </c>
      <c r="X30">
        <v>5</v>
      </c>
      <c r="Z30">
        <f t="shared" si="0"/>
        <v>26</v>
      </c>
      <c r="AA30">
        <f t="shared" si="1"/>
        <v>26</v>
      </c>
    </row>
    <row r="31" spans="2:27">
      <c r="B31">
        <v>27</v>
      </c>
      <c r="C31">
        <v>27</v>
      </c>
      <c r="D31" t="s">
        <v>817</v>
      </c>
      <c r="E31">
        <v>5</v>
      </c>
      <c r="F31">
        <v>8</v>
      </c>
      <c r="G31">
        <v>12</v>
      </c>
      <c r="H31">
        <v>11</v>
      </c>
      <c r="I31">
        <v>0</v>
      </c>
      <c r="J31">
        <v>0</v>
      </c>
      <c r="K31">
        <v>2</v>
      </c>
      <c r="L31">
        <v>0</v>
      </c>
      <c r="M31">
        <v>0</v>
      </c>
      <c r="N31">
        <v>0</v>
      </c>
      <c r="O31">
        <v>3</v>
      </c>
      <c r="P31">
        <v>0</v>
      </c>
      <c r="Q31">
        <v>1</v>
      </c>
      <c r="R31">
        <v>0</v>
      </c>
      <c r="S31">
        <v>0</v>
      </c>
      <c r="T31">
        <v>1</v>
      </c>
      <c r="U31">
        <v>0</v>
      </c>
      <c r="V31">
        <v>0</v>
      </c>
      <c r="W31">
        <v>10</v>
      </c>
      <c r="X31">
        <v>10</v>
      </c>
      <c r="Z31">
        <f t="shared" si="0"/>
        <v>27</v>
      </c>
      <c r="AA31">
        <f t="shared" si="1"/>
        <v>27</v>
      </c>
    </row>
    <row r="32" spans="2:27">
      <c r="B32">
        <v>28</v>
      </c>
      <c r="C32">
        <v>28</v>
      </c>
      <c r="D32" t="s">
        <v>818</v>
      </c>
      <c r="E32">
        <v>5</v>
      </c>
      <c r="F32">
        <v>8</v>
      </c>
      <c r="G32">
        <v>12</v>
      </c>
      <c r="H32">
        <v>11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5</v>
      </c>
      <c r="P32">
        <v>0</v>
      </c>
      <c r="Q32">
        <v>3</v>
      </c>
      <c r="R32">
        <v>0</v>
      </c>
      <c r="S32">
        <v>0</v>
      </c>
      <c r="T32">
        <v>1</v>
      </c>
      <c r="U32">
        <v>0</v>
      </c>
      <c r="V32">
        <v>0</v>
      </c>
      <c r="W32">
        <v>15</v>
      </c>
      <c r="X32">
        <v>15</v>
      </c>
      <c r="Z32">
        <f t="shared" si="0"/>
        <v>28</v>
      </c>
      <c r="AA32">
        <f t="shared" si="1"/>
        <v>28</v>
      </c>
    </row>
    <row r="33" spans="2:27">
      <c r="B33">
        <v>29</v>
      </c>
      <c r="C33">
        <v>29</v>
      </c>
      <c r="D33" t="s">
        <v>819</v>
      </c>
      <c r="E33">
        <v>5</v>
      </c>
      <c r="F33">
        <v>8</v>
      </c>
      <c r="G33">
        <v>12</v>
      </c>
      <c r="H33">
        <v>11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</v>
      </c>
      <c r="P33">
        <v>0</v>
      </c>
      <c r="Q33">
        <v>5</v>
      </c>
      <c r="R33">
        <v>0</v>
      </c>
      <c r="S33">
        <v>0</v>
      </c>
      <c r="T33">
        <v>2</v>
      </c>
      <c r="U33">
        <v>0</v>
      </c>
      <c r="V33">
        <v>0</v>
      </c>
      <c r="W33">
        <v>20</v>
      </c>
      <c r="X33">
        <v>15</v>
      </c>
      <c r="Z33">
        <f t="shared" si="0"/>
        <v>29</v>
      </c>
      <c r="AA33">
        <f t="shared" si="1"/>
        <v>29</v>
      </c>
    </row>
    <row r="34" spans="2:27">
      <c r="B34">
        <v>30</v>
      </c>
      <c r="C34">
        <v>30</v>
      </c>
      <c r="D34" t="s">
        <v>820</v>
      </c>
      <c r="E34">
        <v>5</v>
      </c>
      <c r="F34">
        <v>8</v>
      </c>
      <c r="G34">
        <v>13</v>
      </c>
      <c r="H34">
        <v>11</v>
      </c>
      <c r="I34">
        <v>0</v>
      </c>
      <c r="J34">
        <v>0</v>
      </c>
      <c r="K34">
        <v>4</v>
      </c>
      <c r="L34">
        <v>0</v>
      </c>
      <c r="M34">
        <v>0</v>
      </c>
      <c r="N34">
        <v>0</v>
      </c>
      <c r="O34">
        <v>4</v>
      </c>
      <c r="P34">
        <v>0</v>
      </c>
      <c r="Q34">
        <v>2</v>
      </c>
      <c r="R34">
        <v>0</v>
      </c>
      <c r="S34">
        <v>0</v>
      </c>
      <c r="T34">
        <v>2</v>
      </c>
      <c r="U34">
        <v>0</v>
      </c>
      <c r="V34">
        <v>0</v>
      </c>
      <c r="W34">
        <v>20</v>
      </c>
      <c r="X34">
        <v>20</v>
      </c>
      <c r="Z34">
        <f t="shared" si="0"/>
        <v>30</v>
      </c>
      <c r="AA34">
        <f t="shared" si="1"/>
        <v>30</v>
      </c>
    </row>
    <row r="35" spans="2:27">
      <c r="B35">
        <v>31</v>
      </c>
      <c r="C35">
        <v>31</v>
      </c>
      <c r="D35" t="s">
        <v>821</v>
      </c>
      <c r="E35">
        <v>5</v>
      </c>
      <c r="F35">
        <v>8</v>
      </c>
      <c r="G35">
        <v>13</v>
      </c>
      <c r="H35">
        <v>11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</v>
      </c>
      <c r="P35">
        <v>0</v>
      </c>
      <c r="Q35">
        <v>8</v>
      </c>
      <c r="R35">
        <v>0</v>
      </c>
      <c r="S35">
        <v>0</v>
      </c>
      <c r="T35">
        <v>3</v>
      </c>
      <c r="U35">
        <v>0</v>
      </c>
      <c r="V35">
        <v>0</v>
      </c>
      <c r="W35">
        <v>20</v>
      </c>
      <c r="X35">
        <v>25</v>
      </c>
      <c r="Z35">
        <f t="shared" si="0"/>
        <v>31</v>
      </c>
      <c r="AA35">
        <f t="shared" si="1"/>
        <v>31</v>
      </c>
    </row>
    <row r="36" spans="2:27">
      <c r="B36">
        <v>32</v>
      </c>
      <c r="C36">
        <v>32</v>
      </c>
      <c r="D36" t="s">
        <v>822</v>
      </c>
      <c r="E36">
        <v>5</v>
      </c>
      <c r="F36">
        <v>8</v>
      </c>
      <c r="G36">
        <v>13</v>
      </c>
      <c r="H36">
        <v>11</v>
      </c>
      <c r="I36">
        <v>0</v>
      </c>
      <c r="J36">
        <v>0</v>
      </c>
      <c r="K36">
        <v>6</v>
      </c>
      <c r="L36">
        <v>0</v>
      </c>
      <c r="M36">
        <v>0</v>
      </c>
      <c r="N36">
        <v>0</v>
      </c>
      <c r="O36">
        <v>5</v>
      </c>
      <c r="P36">
        <v>0</v>
      </c>
      <c r="Q36">
        <v>4</v>
      </c>
      <c r="R36">
        <v>0</v>
      </c>
      <c r="S36">
        <v>0</v>
      </c>
      <c r="T36">
        <v>4</v>
      </c>
      <c r="U36">
        <v>0</v>
      </c>
      <c r="V36">
        <v>0</v>
      </c>
      <c r="W36">
        <v>25</v>
      </c>
      <c r="X36">
        <v>25</v>
      </c>
      <c r="Z36">
        <f t="shared" si="0"/>
        <v>32</v>
      </c>
      <c r="AA36">
        <f t="shared" si="1"/>
        <v>32</v>
      </c>
    </row>
    <row r="37" spans="2:27">
      <c r="B37">
        <v>33</v>
      </c>
      <c r="C37">
        <v>33</v>
      </c>
      <c r="D37" t="s">
        <v>823</v>
      </c>
      <c r="E37">
        <v>6</v>
      </c>
      <c r="F37">
        <v>31</v>
      </c>
      <c r="G37">
        <v>17</v>
      </c>
      <c r="H37">
        <v>19</v>
      </c>
      <c r="I37">
        <v>0</v>
      </c>
      <c r="J37">
        <v>0</v>
      </c>
      <c r="K37">
        <v>0</v>
      </c>
      <c r="L37">
        <v>0</v>
      </c>
      <c r="M37">
        <v>0</v>
      </c>
      <c r="N37">
        <v>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10</v>
      </c>
      <c r="V37">
        <v>0</v>
      </c>
      <c r="W37">
        <v>10</v>
      </c>
      <c r="X37">
        <v>0</v>
      </c>
      <c r="Z37">
        <f t="shared" si="0"/>
        <v>33</v>
      </c>
      <c r="AA37">
        <f t="shared" si="1"/>
        <v>33</v>
      </c>
    </row>
    <row r="38" spans="2:27">
      <c r="B38">
        <v>34</v>
      </c>
      <c r="C38">
        <v>34</v>
      </c>
      <c r="D38" t="s">
        <v>824</v>
      </c>
      <c r="E38">
        <v>6</v>
      </c>
      <c r="F38">
        <v>31</v>
      </c>
      <c r="G38">
        <v>17</v>
      </c>
      <c r="H38">
        <v>19</v>
      </c>
      <c r="I38">
        <v>0</v>
      </c>
      <c r="J38">
        <v>0</v>
      </c>
      <c r="K38">
        <v>0</v>
      </c>
      <c r="L38">
        <v>0</v>
      </c>
      <c r="M38">
        <v>0</v>
      </c>
      <c r="N38">
        <v>10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10</v>
      </c>
      <c r="V38">
        <v>0</v>
      </c>
      <c r="W38">
        <v>20</v>
      </c>
      <c r="X38">
        <v>0</v>
      </c>
      <c r="Z38">
        <f t="shared" si="0"/>
        <v>34</v>
      </c>
      <c r="AA38">
        <f t="shared" si="1"/>
        <v>34</v>
      </c>
    </row>
    <row r="39" spans="2:27">
      <c r="B39">
        <v>35</v>
      </c>
      <c r="C39">
        <v>35</v>
      </c>
      <c r="D39" t="s">
        <v>825</v>
      </c>
      <c r="E39">
        <v>4</v>
      </c>
      <c r="F39">
        <v>28</v>
      </c>
      <c r="G39">
        <v>18</v>
      </c>
      <c r="H39">
        <v>12</v>
      </c>
      <c r="I39">
        <v>0</v>
      </c>
      <c r="J39">
        <v>0</v>
      </c>
      <c r="K39">
        <v>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9</v>
      </c>
      <c r="W39">
        <v>6</v>
      </c>
      <c r="X39">
        <v>3</v>
      </c>
      <c r="Z39">
        <f t="shared" si="0"/>
        <v>35</v>
      </c>
      <c r="AA39">
        <f t="shared" si="1"/>
        <v>35</v>
      </c>
    </row>
    <row r="40" spans="2:27">
      <c r="B40">
        <v>36</v>
      </c>
      <c r="C40">
        <v>36</v>
      </c>
      <c r="D40" t="s">
        <v>826</v>
      </c>
      <c r="E40">
        <v>4</v>
      </c>
      <c r="F40">
        <v>25</v>
      </c>
      <c r="G40">
        <v>19</v>
      </c>
      <c r="H40">
        <v>13</v>
      </c>
      <c r="I40">
        <v>8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v>1</v>
      </c>
      <c r="U40">
        <v>0</v>
      </c>
      <c r="V40">
        <v>3</v>
      </c>
      <c r="W40">
        <v>9</v>
      </c>
      <c r="X40">
        <v>0</v>
      </c>
      <c r="Z40">
        <f t="shared" si="0"/>
        <v>36</v>
      </c>
      <c r="AA40">
        <f t="shared" si="1"/>
        <v>36</v>
      </c>
    </row>
    <row r="41" spans="2:27">
      <c r="B41">
        <v>37</v>
      </c>
      <c r="C41">
        <v>37</v>
      </c>
      <c r="D41" t="s">
        <v>827</v>
      </c>
      <c r="E41">
        <v>4</v>
      </c>
      <c r="F41">
        <v>6</v>
      </c>
      <c r="G41">
        <v>21</v>
      </c>
      <c r="H41">
        <v>15</v>
      </c>
      <c r="I41">
        <v>0</v>
      </c>
      <c r="J41">
        <v>0</v>
      </c>
      <c r="K41">
        <v>2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  <c r="W41">
        <v>1</v>
      </c>
      <c r="X41">
        <v>0</v>
      </c>
      <c r="Z41">
        <f t="shared" si="0"/>
        <v>37</v>
      </c>
      <c r="AA41">
        <f t="shared" si="1"/>
        <v>37</v>
      </c>
    </row>
    <row r="42" spans="2:27">
      <c r="B42">
        <v>38</v>
      </c>
      <c r="C42">
        <v>38</v>
      </c>
      <c r="D42" t="s">
        <v>828</v>
      </c>
      <c r="E42">
        <v>4</v>
      </c>
      <c r="F42">
        <v>6</v>
      </c>
      <c r="G42">
        <v>21</v>
      </c>
      <c r="H42">
        <v>15</v>
      </c>
      <c r="I42">
        <v>0</v>
      </c>
      <c r="J42">
        <v>0</v>
      </c>
      <c r="K42">
        <v>3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v>1</v>
      </c>
      <c r="X42">
        <v>0</v>
      </c>
      <c r="Z42">
        <f t="shared" si="0"/>
        <v>38</v>
      </c>
      <c r="AA42">
        <f t="shared" si="1"/>
        <v>38</v>
      </c>
    </row>
    <row r="43" spans="2:27">
      <c r="B43">
        <v>39</v>
      </c>
      <c r="C43">
        <v>39</v>
      </c>
      <c r="D43" t="s">
        <v>829</v>
      </c>
      <c r="E43">
        <v>4</v>
      </c>
      <c r="F43">
        <v>6</v>
      </c>
      <c r="G43">
        <v>21</v>
      </c>
      <c r="H43">
        <v>15</v>
      </c>
      <c r="I43">
        <v>0</v>
      </c>
      <c r="J43">
        <v>0</v>
      </c>
      <c r="K43">
        <v>5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</v>
      </c>
      <c r="W43">
        <v>1</v>
      </c>
      <c r="X43">
        <v>0</v>
      </c>
      <c r="Z43">
        <f t="shared" si="0"/>
        <v>39</v>
      </c>
      <c r="AA43">
        <f t="shared" si="1"/>
        <v>39</v>
      </c>
    </row>
    <row r="44" spans="2:27">
      <c r="B44">
        <v>40</v>
      </c>
      <c r="C44">
        <v>40</v>
      </c>
      <c r="D44" t="s">
        <v>830</v>
      </c>
      <c r="E44">
        <v>4</v>
      </c>
      <c r="F44">
        <v>6</v>
      </c>
      <c r="G44">
        <v>21</v>
      </c>
      <c r="H44">
        <v>15</v>
      </c>
      <c r="I44">
        <v>0</v>
      </c>
      <c r="J44">
        <v>0</v>
      </c>
      <c r="K44">
        <v>6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0</v>
      </c>
      <c r="V44">
        <v>3</v>
      </c>
      <c r="W44">
        <v>1</v>
      </c>
      <c r="X44">
        <v>0</v>
      </c>
      <c r="Z44">
        <f t="shared" si="0"/>
        <v>40</v>
      </c>
      <c r="AA44">
        <f t="shared" si="1"/>
        <v>40</v>
      </c>
    </row>
    <row r="45" spans="2:27">
      <c r="B45">
        <v>41</v>
      </c>
      <c r="C45">
        <v>41</v>
      </c>
      <c r="D45" t="s">
        <v>831</v>
      </c>
      <c r="E45">
        <v>2</v>
      </c>
      <c r="F45">
        <v>4</v>
      </c>
      <c r="G45">
        <v>22</v>
      </c>
      <c r="H45">
        <v>5</v>
      </c>
      <c r="I45">
        <v>0</v>
      </c>
      <c r="J45">
        <v>12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7</v>
      </c>
      <c r="W45">
        <v>7</v>
      </c>
      <c r="X45">
        <v>0</v>
      </c>
      <c r="Z45">
        <f t="shared" si="0"/>
        <v>41</v>
      </c>
      <c r="AA45">
        <f t="shared" si="1"/>
        <v>41</v>
      </c>
    </row>
    <row r="46" spans="2:27">
      <c r="B46">
        <v>42</v>
      </c>
      <c r="C46">
        <v>42</v>
      </c>
      <c r="D46" t="s">
        <v>832</v>
      </c>
      <c r="E46">
        <v>6</v>
      </c>
      <c r="F46">
        <v>30</v>
      </c>
      <c r="G46">
        <v>23</v>
      </c>
      <c r="H46">
        <v>14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0</v>
      </c>
      <c r="Z46">
        <f t="shared" si="0"/>
        <v>42</v>
      </c>
      <c r="AA46">
        <f t="shared" si="1"/>
        <v>42</v>
      </c>
    </row>
    <row r="47" spans="2:27">
      <c r="B47">
        <v>43</v>
      </c>
      <c r="C47">
        <v>43</v>
      </c>
      <c r="D47" t="s">
        <v>833</v>
      </c>
      <c r="E47">
        <v>6</v>
      </c>
      <c r="F47">
        <v>30</v>
      </c>
      <c r="G47">
        <v>23</v>
      </c>
      <c r="H47">
        <v>14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2</v>
      </c>
      <c r="U47">
        <v>0</v>
      </c>
      <c r="V47">
        <v>0</v>
      </c>
      <c r="W47">
        <v>1</v>
      </c>
      <c r="X47">
        <v>0</v>
      </c>
      <c r="Z47">
        <f t="shared" si="0"/>
        <v>43</v>
      </c>
      <c r="AA47">
        <f t="shared" si="1"/>
        <v>43</v>
      </c>
    </row>
    <row r="48" spans="2:27">
      <c r="B48">
        <v>44</v>
      </c>
      <c r="C48">
        <v>44</v>
      </c>
      <c r="D48" t="s">
        <v>834</v>
      </c>
      <c r="E48">
        <v>7</v>
      </c>
      <c r="F48">
        <v>32</v>
      </c>
      <c r="G48">
        <v>15</v>
      </c>
      <c r="H48">
        <v>17</v>
      </c>
      <c r="I48">
        <v>0</v>
      </c>
      <c r="J48">
        <v>0</v>
      </c>
      <c r="K48">
        <v>0</v>
      </c>
      <c r="L48">
        <v>0</v>
      </c>
      <c r="M48">
        <v>5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2</v>
      </c>
      <c r="W48">
        <v>1</v>
      </c>
      <c r="X48">
        <v>1</v>
      </c>
      <c r="Z48">
        <f t="shared" si="0"/>
        <v>44</v>
      </c>
      <c r="AA48">
        <f t="shared" si="1"/>
        <v>44</v>
      </c>
    </row>
    <row r="49" spans="2:27">
      <c r="B49">
        <v>45</v>
      </c>
      <c r="C49">
        <v>45</v>
      </c>
      <c r="D49" t="s">
        <v>835</v>
      </c>
      <c r="E49">
        <v>7</v>
      </c>
      <c r="F49">
        <v>32</v>
      </c>
      <c r="G49">
        <v>15</v>
      </c>
      <c r="H49">
        <v>17</v>
      </c>
      <c r="I49">
        <v>0</v>
      </c>
      <c r="J49">
        <v>0</v>
      </c>
      <c r="K49">
        <v>0</v>
      </c>
      <c r="L49">
        <v>0</v>
      </c>
      <c r="M49">
        <v>8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2</v>
      </c>
      <c r="U49">
        <v>0</v>
      </c>
      <c r="V49">
        <v>3</v>
      </c>
      <c r="W49">
        <v>1</v>
      </c>
      <c r="X49">
        <v>1</v>
      </c>
      <c r="Z49">
        <f t="shared" si="0"/>
        <v>45</v>
      </c>
      <c r="AA49">
        <f t="shared" si="1"/>
        <v>45</v>
      </c>
    </row>
    <row r="50" spans="2:27">
      <c r="B50">
        <v>46</v>
      </c>
      <c r="C50">
        <v>46</v>
      </c>
      <c r="D50" t="s">
        <v>836</v>
      </c>
      <c r="E50">
        <v>7</v>
      </c>
      <c r="F50">
        <v>10</v>
      </c>
      <c r="G50">
        <v>14</v>
      </c>
      <c r="H50">
        <v>18</v>
      </c>
      <c r="I50">
        <v>0</v>
      </c>
      <c r="J50">
        <v>0</v>
      </c>
      <c r="K50">
        <v>0</v>
      </c>
      <c r="L50">
        <v>0</v>
      </c>
      <c r="M50">
        <v>6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1</v>
      </c>
      <c r="Z50">
        <f t="shared" si="0"/>
        <v>46</v>
      </c>
      <c r="AA50">
        <f t="shared" si="1"/>
        <v>46</v>
      </c>
    </row>
    <row r="51" spans="2:27">
      <c r="B51">
        <v>47</v>
      </c>
      <c r="C51">
        <v>47</v>
      </c>
      <c r="D51" t="s">
        <v>837</v>
      </c>
      <c r="E51">
        <v>7</v>
      </c>
      <c r="F51">
        <v>10</v>
      </c>
      <c r="G51">
        <v>14</v>
      </c>
      <c r="H51">
        <v>18</v>
      </c>
      <c r="I51">
        <v>0</v>
      </c>
      <c r="J51">
        <v>0</v>
      </c>
      <c r="K51">
        <v>0</v>
      </c>
      <c r="L51">
        <v>0</v>
      </c>
      <c r="M51">
        <v>10</v>
      </c>
      <c r="N51">
        <v>0</v>
      </c>
      <c r="O51">
        <v>0</v>
      </c>
      <c r="P51">
        <v>0</v>
      </c>
      <c r="Q51">
        <v>2</v>
      </c>
      <c r="R51">
        <v>0</v>
      </c>
      <c r="S51">
        <v>0</v>
      </c>
      <c r="T51">
        <v>2</v>
      </c>
      <c r="U51">
        <v>0</v>
      </c>
      <c r="V51">
        <v>0</v>
      </c>
      <c r="W51">
        <v>1</v>
      </c>
      <c r="X51">
        <v>2</v>
      </c>
      <c r="Z51">
        <f t="shared" si="0"/>
        <v>47</v>
      </c>
      <c r="AA51">
        <f t="shared" si="1"/>
        <v>47</v>
      </c>
    </row>
    <row r="52" spans="2:27">
      <c r="B52">
        <v>48</v>
      </c>
      <c r="C52">
        <v>48</v>
      </c>
      <c r="D52" t="s">
        <v>838</v>
      </c>
      <c r="E52">
        <v>1</v>
      </c>
      <c r="F52">
        <v>1</v>
      </c>
      <c r="G52">
        <v>1</v>
      </c>
      <c r="H52">
        <v>16</v>
      </c>
      <c r="I52">
        <v>1</v>
      </c>
      <c r="J52">
        <v>0</v>
      </c>
      <c r="K52">
        <v>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1</v>
      </c>
      <c r="W52">
        <v>1</v>
      </c>
      <c r="X52">
        <v>0</v>
      </c>
      <c r="Z52">
        <f t="shared" si="0"/>
        <v>48</v>
      </c>
      <c r="AA52">
        <f t="shared" si="1"/>
        <v>48</v>
      </c>
    </row>
    <row r="53" spans="2:27">
      <c r="B53">
        <v>49</v>
      </c>
      <c r="C53">
        <v>49</v>
      </c>
      <c r="D53" t="s">
        <v>839</v>
      </c>
      <c r="E53">
        <v>4</v>
      </c>
      <c r="F53">
        <v>6</v>
      </c>
      <c r="G53">
        <v>21</v>
      </c>
      <c r="H53">
        <v>15</v>
      </c>
      <c r="I53">
        <v>0</v>
      </c>
      <c r="J53">
        <v>0</v>
      </c>
      <c r="K53">
        <v>4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1</v>
      </c>
      <c r="W53">
        <v>1</v>
      </c>
      <c r="X53">
        <v>0</v>
      </c>
      <c r="Z53">
        <f t="shared" si="0"/>
        <v>49</v>
      </c>
      <c r="AA53">
        <f t="shared" si="1"/>
        <v>49</v>
      </c>
    </row>
    <row r="54" spans="2:27">
      <c r="B54">
        <v>50</v>
      </c>
      <c r="C54">
        <v>50</v>
      </c>
      <c r="D54" t="s">
        <v>840</v>
      </c>
      <c r="E54">
        <v>1</v>
      </c>
      <c r="F54">
        <v>1</v>
      </c>
      <c r="G54">
        <v>2</v>
      </c>
      <c r="H54">
        <v>2</v>
      </c>
      <c r="I54">
        <v>10</v>
      </c>
      <c r="J54">
        <v>0</v>
      </c>
      <c r="K54">
        <v>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2</v>
      </c>
      <c r="T54">
        <v>1</v>
      </c>
      <c r="U54">
        <v>0</v>
      </c>
      <c r="V54">
        <v>3</v>
      </c>
      <c r="W54">
        <v>4</v>
      </c>
      <c r="X54">
        <v>0</v>
      </c>
      <c r="Z54">
        <f t="shared" si="0"/>
        <v>50</v>
      </c>
      <c r="AA54">
        <f t="shared" si="1"/>
        <v>50</v>
      </c>
    </row>
    <row r="55" spans="2:27">
      <c r="B55">
        <v>51</v>
      </c>
      <c r="C55">
        <v>51</v>
      </c>
      <c r="D55" t="s">
        <v>841</v>
      </c>
      <c r="E55">
        <v>4</v>
      </c>
      <c r="F55">
        <v>29</v>
      </c>
      <c r="G55">
        <v>21</v>
      </c>
      <c r="H55">
        <v>15</v>
      </c>
      <c r="I55">
        <v>0</v>
      </c>
      <c r="J55">
        <v>0</v>
      </c>
      <c r="K55">
        <v>8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2</v>
      </c>
      <c r="U55">
        <v>0</v>
      </c>
      <c r="V55">
        <v>4</v>
      </c>
      <c r="W55">
        <v>2</v>
      </c>
      <c r="X55">
        <v>2</v>
      </c>
      <c r="Z55">
        <f t="shared" si="0"/>
        <v>51</v>
      </c>
      <c r="AA55">
        <f t="shared" si="1"/>
        <v>51</v>
      </c>
    </row>
    <row r="56" spans="2:27">
      <c r="B56">
        <v>52</v>
      </c>
      <c r="C56">
        <v>52</v>
      </c>
      <c r="D56" t="s">
        <v>842</v>
      </c>
      <c r="E56">
        <v>3</v>
      </c>
      <c r="F56">
        <v>5</v>
      </c>
      <c r="G56">
        <v>8</v>
      </c>
      <c r="H56">
        <v>8</v>
      </c>
      <c r="I56">
        <v>0</v>
      </c>
      <c r="J56">
        <v>13</v>
      </c>
      <c r="K56">
        <v>0</v>
      </c>
      <c r="L56">
        <v>0</v>
      </c>
      <c r="M56">
        <v>3</v>
      </c>
      <c r="N56">
        <v>0</v>
      </c>
      <c r="O56">
        <v>2</v>
      </c>
      <c r="P56">
        <v>0</v>
      </c>
      <c r="Q56">
        <v>0</v>
      </c>
      <c r="R56">
        <v>0</v>
      </c>
      <c r="S56">
        <v>0</v>
      </c>
      <c r="T56">
        <v>3</v>
      </c>
      <c r="U56">
        <v>2</v>
      </c>
      <c r="V56">
        <v>6</v>
      </c>
      <c r="W56">
        <v>0</v>
      </c>
      <c r="X56">
        <v>10</v>
      </c>
      <c r="Z56">
        <f t="shared" si="0"/>
        <v>52</v>
      </c>
      <c r="AA56">
        <f t="shared" si="1"/>
        <v>52</v>
      </c>
    </row>
    <row r="57" spans="2:27">
      <c r="B57">
        <v>53</v>
      </c>
      <c r="C57">
        <v>53</v>
      </c>
      <c r="D57" t="s">
        <v>843</v>
      </c>
      <c r="E57">
        <v>3</v>
      </c>
      <c r="F57">
        <v>5</v>
      </c>
      <c r="G57">
        <v>6</v>
      </c>
      <c r="H57">
        <v>6</v>
      </c>
      <c r="I57">
        <v>0</v>
      </c>
      <c r="J57">
        <v>0</v>
      </c>
      <c r="K57">
        <v>12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</v>
      </c>
      <c r="U57">
        <v>2</v>
      </c>
      <c r="V57">
        <v>2</v>
      </c>
      <c r="W57">
        <v>0</v>
      </c>
      <c r="X57">
        <v>10</v>
      </c>
      <c r="Z57">
        <f t="shared" si="0"/>
        <v>53</v>
      </c>
      <c r="AA57">
        <f t="shared" si="1"/>
        <v>53</v>
      </c>
    </row>
    <row r="58" spans="2:27">
      <c r="B58">
        <v>54</v>
      </c>
      <c r="C58">
        <v>54</v>
      </c>
      <c r="D58" t="s">
        <v>844</v>
      </c>
      <c r="E58">
        <v>5</v>
      </c>
      <c r="F58">
        <v>7</v>
      </c>
      <c r="G58">
        <v>9</v>
      </c>
      <c r="H58">
        <v>9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9</v>
      </c>
      <c r="P58">
        <v>0</v>
      </c>
      <c r="Q58">
        <v>2</v>
      </c>
      <c r="R58">
        <v>0</v>
      </c>
      <c r="S58">
        <v>0</v>
      </c>
      <c r="T58">
        <v>2</v>
      </c>
      <c r="U58">
        <v>2</v>
      </c>
      <c r="V58">
        <v>0</v>
      </c>
      <c r="W58">
        <v>0</v>
      </c>
      <c r="X58">
        <v>11</v>
      </c>
      <c r="Z58">
        <f t="shared" si="0"/>
        <v>54</v>
      </c>
      <c r="AA58">
        <f t="shared" si="1"/>
        <v>54</v>
      </c>
    </row>
    <row r="59" spans="2:27">
      <c r="B59">
        <v>55</v>
      </c>
      <c r="C59">
        <v>55</v>
      </c>
      <c r="D59" t="s">
        <v>845</v>
      </c>
      <c r="E59">
        <v>3</v>
      </c>
      <c r="F59">
        <v>5</v>
      </c>
      <c r="G59">
        <v>6</v>
      </c>
      <c r="H59">
        <v>6</v>
      </c>
      <c r="I59">
        <v>0</v>
      </c>
      <c r="J59">
        <v>0</v>
      </c>
      <c r="K59">
        <v>9</v>
      </c>
      <c r="L59">
        <v>0</v>
      </c>
      <c r="M59">
        <v>0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2</v>
      </c>
      <c r="U59">
        <v>2</v>
      </c>
      <c r="V59">
        <v>2</v>
      </c>
      <c r="W59">
        <v>0</v>
      </c>
      <c r="X59">
        <v>7</v>
      </c>
      <c r="Z59">
        <f t="shared" si="0"/>
        <v>55</v>
      </c>
      <c r="AA59">
        <f t="shared" si="1"/>
        <v>55</v>
      </c>
    </row>
    <row r="60" spans="2:27">
      <c r="B60">
        <v>56</v>
      </c>
      <c r="C60">
        <v>56</v>
      </c>
      <c r="D60" t="s">
        <v>846</v>
      </c>
      <c r="E60">
        <v>3</v>
      </c>
      <c r="F60">
        <v>5</v>
      </c>
      <c r="G60">
        <v>6</v>
      </c>
      <c r="H60">
        <v>6</v>
      </c>
      <c r="I60">
        <v>0</v>
      </c>
      <c r="J60">
        <v>0</v>
      </c>
      <c r="K60">
        <v>15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5</v>
      </c>
      <c r="U60">
        <v>2</v>
      </c>
      <c r="V60">
        <v>3</v>
      </c>
      <c r="W60">
        <v>0</v>
      </c>
      <c r="X60">
        <v>28</v>
      </c>
      <c r="Z60">
        <f t="shared" si="0"/>
        <v>56</v>
      </c>
      <c r="AA60">
        <f t="shared" si="1"/>
        <v>56</v>
      </c>
    </row>
    <row r="61" spans="2:27">
      <c r="B61">
        <v>57</v>
      </c>
      <c r="C61">
        <v>57</v>
      </c>
      <c r="D61" t="s">
        <v>847</v>
      </c>
      <c r="E61">
        <v>3</v>
      </c>
      <c r="F61">
        <v>5</v>
      </c>
      <c r="G61">
        <v>7</v>
      </c>
      <c r="H61">
        <v>7</v>
      </c>
      <c r="I61">
        <v>0</v>
      </c>
      <c r="J61">
        <v>0</v>
      </c>
      <c r="K61">
        <v>0</v>
      </c>
      <c r="L61">
        <v>0</v>
      </c>
      <c r="M61">
        <v>3</v>
      </c>
      <c r="N61">
        <v>0</v>
      </c>
      <c r="O61">
        <v>1</v>
      </c>
      <c r="P61">
        <v>0</v>
      </c>
      <c r="Q61">
        <v>0</v>
      </c>
      <c r="R61">
        <v>10</v>
      </c>
      <c r="S61">
        <v>0</v>
      </c>
      <c r="T61">
        <v>2</v>
      </c>
      <c r="U61">
        <v>2</v>
      </c>
      <c r="V61">
        <v>3</v>
      </c>
      <c r="W61">
        <v>0</v>
      </c>
      <c r="X61">
        <v>4</v>
      </c>
      <c r="Z61">
        <f t="shared" si="0"/>
        <v>57</v>
      </c>
      <c r="AA61">
        <f t="shared" si="1"/>
        <v>57</v>
      </c>
    </row>
    <row r="62" spans="2:27">
      <c r="B62">
        <v>58</v>
      </c>
      <c r="C62">
        <v>58</v>
      </c>
      <c r="D62" t="s">
        <v>848</v>
      </c>
      <c r="E62">
        <v>2</v>
      </c>
      <c r="F62">
        <v>3</v>
      </c>
      <c r="G62">
        <v>5</v>
      </c>
      <c r="H62">
        <v>5</v>
      </c>
      <c r="I62">
        <v>0</v>
      </c>
      <c r="J62">
        <v>12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1</v>
      </c>
      <c r="T62">
        <v>2</v>
      </c>
      <c r="U62">
        <v>2</v>
      </c>
      <c r="V62">
        <v>3</v>
      </c>
      <c r="W62">
        <v>2</v>
      </c>
      <c r="X62">
        <v>0</v>
      </c>
      <c r="Z62">
        <f t="shared" si="0"/>
        <v>58</v>
      </c>
      <c r="AA62">
        <f t="shared" si="1"/>
        <v>58</v>
      </c>
    </row>
    <row r="63" spans="2:27">
      <c r="B63">
        <v>59</v>
      </c>
      <c r="C63">
        <v>59</v>
      </c>
      <c r="D63" t="s">
        <v>849</v>
      </c>
      <c r="E63">
        <v>5</v>
      </c>
      <c r="F63">
        <v>7</v>
      </c>
      <c r="G63">
        <v>10</v>
      </c>
      <c r="H63">
        <v>10</v>
      </c>
      <c r="I63">
        <v>0</v>
      </c>
      <c r="J63">
        <v>0</v>
      </c>
      <c r="K63">
        <v>2</v>
      </c>
      <c r="L63">
        <v>0</v>
      </c>
      <c r="M63">
        <v>4</v>
      </c>
      <c r="N63">
        <v>0</v>
      </c>
      <c r="O63">
        <v>6</v>
      </c>
      <c r="P63">
        <v>0</v>
      </c>
      <c r="Q63">
        <v>2</v>
      </c>
      <c r="R63">
        <v>1</v>
      </c>
      <c r="S63">
        <v>0</v>
      </c>
      <c r="T63">
        <v>1</v>
      </c>
      <c r="U63">
        <v>1</v>
      </c>
      <c r="V63">
        <v>1</v>
      </c>
      <c r="W63">
        <v>0</v>
      </c>
      <c r="X63">
        <v>2</v>
      </c>
      <c r="Z63">
        <f t="shared" si="0"/>
        <v>59</v>
      </c>
      <c r="AA63">
        <f t="shared" si="1"/>
        <v>59</v>
      </c>
    </row>
    <row r="64" spans="2:27">
      <c r="B64">
        <v>60</v>
      </c>
      <c r="C64">
        <v>60</v>
      </c>
      <c r="D64" t="s">
        <v>850</v>
      </c>
      <c r="E64">
        <v>3</v>
      </c>
      <c r="F64">
        <v>5</v>
      </c>
      <c r="G64">
        <v>7</v>
      </c>
      <c r="H64">
        <v>7</v>
      </c>
      <c r="I64">
        <v>0</v>
      </c>
      <c r="J64">
        <v>0</v>
      </c>
      <c r="K64">
        <v>4</v>
      </c>
      <c r="L64">
        <v>0</v>
      </c>
      <c r="M64">
        <v>3</v>
      </c>
      <c r="N64">
        <v>0</v>
      </c>
      <c r="O64">
        <v>0</v>
      </c>
      <c r="P64">
        <v>0</v>
      </c>
      <c r="Q64">
        <v>0</v>
      </c>
      <c r="R64">
        <v>4</v>
      </c>
      <c r="S64">
        <v>0</v>
      </c>
      <c r="T64">
        <v>2</v>
      </c>
      <c r="U64">
        <v>1</v>
      </c>
      <c r="V64">
        <v>3</v>
      </c>
      <c r="W64">
        <v>0</v>
      </c>
      <c r="X64">
        <v>3</v>
      </c>
      <c r="Z64">
        <f t="shared" si="0"/>
        <v>60</v>
      </c>
      <c r="AA64">
        <f t="shared" si="1"/>
        <v>60</v>
      </c>
    </row>
    <row r="65" spans="2:27">
      <c r="B65">
        <v>61</v>
      </c>
      <c r="C65">
        <v>61</v>
      </c>
      <c r="D65" t="s">
        <v>851</v>
      </c>
      <c r="E65">
        <v>5</v>
      </c>
      <c r="F65">
        <v>7</v>
      </c>
      <c r="G65">
        <v>9</v>
      </c>
      <c r="H65">
        <v>9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7</v>
      </c>
      <c r="P65">
        <v>0</v>
      </c>
      <c r="Q65">
        <v>3</v>
      </c>
      <c r="R65">
        <v>0</v>
      </c>
      <c r="S65">
        <v>0</v>
      </c>
      <c r="T65">
        <v>1</v>
      </c>
      <c r="U65">
        <v>3</v>
      </c>
      <c r="V65">
        <v>1</v>
      </c>
      <c r="W65">
        <v>0</v>
      </c>
      <c r="X65">
        <v>13</v>
      </c>
      <c r="Z65">
        <f t="shared" si="0"/>
        <v>61</v>
      </c>
      <c r="AA65">
        <f t="shared" si="1"/>
        <v>61</v>
      </c>
    </row>
    <row r="66" spans="2:27">
      <c r="B66">
        <v>62</v>
      </c>
      <c r="C66">
        <v>62</v>
      </c>
      <c r="D66" t="s">
        <v>852</v>
      </c>
      <c r="E66">
        <v>5</v>
      </c>
      <c r="F66">
        <v>7</v>
      </c>
      <c r="G66">
        <v>11</v>
      </c>
      <c r="H66">
        <v>10</v>
      </c>
      <c r="I66">
        <v>0</v>
      </c>
      <c r="J66">
        <v>0</v>
      </c>
      <c r="K66">
        <v>0</v>
      </c>
      <c r="L66">
        <v>0</v>
      </c>
      <c r="M66">
        <v>6</v>
      </c>
      <c r="N66">
        <v>0</v>
      </c>
      <c r="O66">
        <v>6</v>
      </c>
      <c r="P66">
        <v>0</v>
      </c>
      <c r="Q66">
        <v>1</v>
      </c>
      <c r="R66">
        <v>11</v>
      </c>
      <c r="S66">
        <v>0</v>
      </c>
      <c r="T66">
        <v>4</v>
      </c>
      <c r="U66">
        <v>4</v>
      </c>
      <c r="V66">
        <v>5</v>
      </c>
      <c r="W66">
        <v>0</v>
      </c>
      <c r="X66">
        <v>20</v>
      </c>
      <c r="Z66">
        <f t="shared" si="0"/>
        <v>62</v>
      </c>
      <c r="AA66">
        <f t="shared" si="1"/>
        <v>62</v>
      </c>
    </row>
    <row r="67" spans="2:27">
      <c r="B67">
        <v>63</v>
      </c>
      <c r="C67">
        <v>63</v>
      </c>
      <c r="D67" t="s">
        <v>853</v>
      </c>
      <c r="E67">
        <v>1</v>
      </c>
      <c r="F67">
        <v>1</v>
      </c>
      <c r="G67">
        <v>1</v>
      </c>
      <c r="H67">
        <v>1</v>
      </c>
      <c r="I67">
        <v>3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2</v>
      </c>
      <c r="X67">
        <v>0</v>
      </c>
      <c r="Z67">
        <f t="shared" si="0"/>
        <v>63</v>
      </c>
      <c r="AA67">
        <f t="shared" si="1"/>
        <v>63</v>
      </c>
    </row>
    <row r="68" spans="2:27">
      <c r="B68">
        <v>64</v>
      </c>
      <c r="C68">
        <v>64</v>
      </c>
      <c r="D68" t="s">
        <v>854</v>
      </c>
      <c r="E68">
        <v>3</v>
      </c>
      <c r="F68">
        <v>5</v>
      </c>
      <c r="G68">
        <v>7</v>
      </c>
      <c r="H68">
        <v>7</v>
      </c>
      <c r="I68">
        <v>0</v>
      </c>
      <c r="J68">
        <v>0</v>
      </c>
      <c r="K68">
        <v>0</v>
      </c>
      <c r="L68">
        <v>0</v>
      </c>
      <c r="M68">
        <v>5</v>
      </c>
      <c r="N68">
        <v>0</v>
      </c>
      <c r="O68">
        <v>0</v>
      </c>
      <c r="P68">
        <v>0</v>
      </c>
      <c r="Q68">
        <v>1</v>
      </c>
      <c r="R68">
        <v>9</v>
      </c>
      <c r="S68">
        <v>0</v>
      </c>
      <c r="T68">
        <v>3</v>
      </c>
      <c r="U68">
        <v>2</v>
      </c>
      <c r="V68">
        <v>4</v>
      </c>
      <c r="W68">
        <v>0</v>
      </c>
      <c r="X68">
        <v>5</v>
      </c>
      <c r="Z68">
        <f t="shared" si="0"/>
        <v>64</v>
      </c>
      <c r="AA68">
        <f t="shared" si="1"/>
        <v>64</v>
      </c>
    </row>
    <row r="69" spans="2:27">
      <c r="B69">
        <v>65</v>
      </c>
      <c r="C69">
        <v>65</v>
      </c>
      <c r="D69" t="s">
        <v>855</v>
      </c>
      <c r="E69">
        <v>1</v>
      </c>
      <c r="F69">
        <v>1</v>
      </c>
      <c r="G69">
        <v>2</v>
      </c>
      <c r="H69">
        <v>2</v>
      </c>
      <c r="I69">
        <v>4</v>
      </c>
      <c r="J69">
        <v>0</v>
      </c>
      <c r="K69">
        <v>3</v>
      </c>
      <c r="L69">
        <v>0</v>
      </c>
      <c r="M69">
        <v>0</v>
      </c>
      <c r="N69">
        <v>0</v>
      </c>
      <c r="O69">
        <v>0</v>
      </c>
      <c r="P69">
        <v>0</v>
      </c>
      <c r="Q69">
        <v>3</v>
      </c>
      <c r="R69">
        <v>0</v>
      </c>
      <c r="S69">
        <v>2</v>
      </c>
      <c r="T69">
        <v>2</v>
      </c>
      <c r="U69">
        <v>0</v>
      </c>
      <c r="V69">
        <v>2</v>
      </c>
      <c r="W69">
        <v>3</v>
      </c>
      <c r="X69">
        <v>0</v>
      </c>
      <c r="Z69">
        <f t="shared" si="0"/>
        <v>65</v>
      </c>
      <c r="AA69">
        <f t="shared" si="1"/>
        <v>65</v>
      </c>
    </row>
    <row r="70" spans="2:27">
      <c r="B70">
        <v>66</v>
      </c>
      <c r="C70">
        <v>66</v>
      </c>
      <c r="D70" t="s">
        <v>856</v>
      </c>
      <c r="E70">
        <v>1</v>
      </c>
      <c r="F70">
        <v>2</v>
      </c>
      <c r="G70">
        <v>4</v>
      </c>
      <c r="H70">
        <v>16</v>
      </c>
      <c r="I70">
        <v>1</v>
      </c>
      <c r="J70">
        <v>0</v>
      </c>
      <c r="K70">
        <v>6</v>
      </c>
      <c r="L70">
        <v>0</v>
      </c>
      <c r="M70">
        <v>0</v>
      </c>
      <c r="N70">
        <v>0</v>
      </c>
      <c r="O70">
        <v>0</v>
      </c>
      <c r="P70">
        <v>0</v>
      </c>
      <c r="Q70">
        <v>2</v>
      </c>
      <c r="R70">
        <v>0</v>
      </c>
      <c r="S70">
        <v>1</v>
      </c>
      <c r="T70">
        <v>3</v>
      </c>
      <c r="U70">
        <v>0</v>
      </c>
      <c r="V70">
        <v>1</v>
      </c>
      <c r="W70">
        <v>2</v>
      </c>
      <c r="X70">
        <v>0</v>
      </c>
      <c r="Z70">
        <f t="shared" ref="Z70:Z133" si="2">B70</f>
        <v>66</v>
      </c>
      <c r="AA70">
        <f t="shared" ref="AA70:AA133" si="3">C70</f>
        <v>66</v>
      </c>
    </row>
    <row r="71" spans="2:27">
      <c r="B71">
        <v>67</v>
      </c>
      <c r="C71">
        <v>67</v>
      </c>
      <c r="D71" t="s">
        <v>857</v>
      </c>
      <c r="E71">
        <v>2</v>
      </c>
      <c r="F71">
        <v>3</v>
      </c>
      <c r="G71">
        <v>5</v>
      </c>
      <c r="H71">
        <v>5</v>
      </c>
      <c r="I71">
        <v>0</v>
      </c>
      <c r="J71">
        <v>15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2</v>
      </c>
      <c r="R71">
        <v>0</v>
      </c>
      <c r="S71">
        <v>1</v>
      </c>
      <c r="T71">
        <v>1</v>
      </c>
      <c r="U71">
        <v>2</v>
      </c>
      <c r="V71">
        <v>2</v>
      </c>
      <c r="W71">
        <v>2</v>
      </c>
      <c r="X71">
        <v>0</v>
      </c>
      <c r="Z71">
        <f t="shared" si="2"/>
        <v>67</v>
      </c>
      <c r="AA71">
        <f t="shared" si="3"/>
        <v>67</v>
      </c>
    </row>
    <row r="72" spans="2:27">
      <c r="B72">
        <v>68</v>
      </c>
      <c r="C72">
        <v>68</v>
      </c>
      <c r="D72" t="s">
        <v>858</v>
      </c>
      <c r="E72">
        <v>8</v>
      </c>
      <c r="F72">
        <v>14</v>
      </c>
      <c r="G72">
        <v>24</v>
      </c>
      <c r="H72">
        <v>20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1</v>
      </c>
      <c r="V72">
        <v>1</v>
      </c>
      <c r="W72">
        <v>0</v>
      </c>
      <c r="X72">
        <v>1</v>
      </c>
      <c r="Z72">
        <f t="shared" si="2"/>
        <v>68</v>
      </c>
      <c r="AA72">
        <f t="shared" si="3"/>
        <v>68</v>
      </c>
    </row>
    <row r="73" spans="2:27">
      <c r="B73">
        <v>69</v>
      </c>
      <c r="C73">
        <v>69</v>
      </c>
      <c r="D73" t="s">
        <v>859</v>
      </c>
      <c r="E73">
        <v>3</v>
      </c>
      <c r="F73">
        <v>15</v>
      </c>
      <c r="G73">
        <v>25</v>
      </c>
      <c r="H73">
        <v>21</v>
      </c>
      <c r="I73">
        <v>0</v>
      </c>
      <c r="J73">
        <v>0</v>
      </c>
      <c r="K73">
        <v>0</v>
      </c>
      <c r="L73">
        <v>0</v>
      </c>
      <c r="M73">
        <v>9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3</v>
      </c>
      <c r="U73">
        <v>1</v>
      </c>
      <c r="V73">
        <v>1</v>
      </c>
      <c r="W73">
        <v>0</v>
      </c>
      <c r="X73">
        <v>4</v>
      </c>
      <c r="Z73">
        <f t="shared" si="2"/>
        <v>69</v>
      </c>
      <c r="AA73">
        <f t="shared" si="3"/>
        <v>69</v>
      </c>
    </row>
    <row r="74" spans="2:27">
      <c r="B74">
        <v>70</v>
      </c>
      <c r="C74">
        <v>70</v>
      </c>
      <c r="D74" t="s">
        <v>860</v>
      </c>
      <c r="E74">
        <v>3</v>
      </c>
      <c r="F74">
        <v>16</v>
      </c>
      <c r="G74">
        <v>26</v>
      </c>
      <c r="H74">
        <v>22</v>
      </c>
      <c r="I74">
        <v>0</v>
      </c>
      <c r="J74">
        <v>0</v>
      </c>
      <c r="K74">
        <v>0</v>
      </c>
      <c r="L74">
        <v>0</v>
      </c>
      <c r="M74">
        <v>7</v>
      </c>
      <c r="N74">
        <v>0</v>
      </c>
      <c r="O74">
        <v>1</v>
      </c>
      <c r="P74">
        <v>0</v>
      </c>
      <c r="Q74">
        <v>2</v>
      </c>
      <c r="R74">
        <v>0</v>
      </c>
      <c r="S74">
        <v>0</v>
      </c>
      <c r="T74">
        <v>1</v>
      </c>
      <c r="U74">
        <v>1</v>
      </c>
      <c r="V74">
        <v>1</v>
      </c>
      <c r="W74">
        <v>0</v>
      </c>
      <c r="X74">
        <v>2</v>
      </c>
      <c r="Z74">
        <f t="shared" si="2"/>
        <v>70</v>
      </c>
      <c r="AA74">
        <f t="shared" si="3"/>
        <v>70</v>
      </c>
    </row>
    <row r="75" spans="2:27">
      <c r="B75">
        <v>71</v>
      </c>
      <c r="C75">
        <v>71</v>
      </c>
      <c r="D75" t="s">
        <v>861</v>
      </c>
      <c r="E75">
        <v>1</v>
      </c>
      <c r="F75">
        <v>2</v>
      </c>
      <c r="G75">
        <v>4</v>
      </c>
      <c r="H75">
        <v>16</v>
      </c>
      <c r="I75">
        <v>1</v>
      </c>
      <c r="J75">
        <v>0</v>
      </c>
      <c r="K75">
        <v>7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0</v>
      </c>
      <c r="S75">
        <v>1</v>
      </c>
      <c r="T75">
        <v>3</v>
      </c>
      <c r="U75">
        <v>0</v>
      </c>
      <c r="V75">
        <v>1</v>
      </c>
      <c r="W75">
        <v>3</v>
      </c>
      <c r="X75">
        <v>0</v>
      </c>
      <c r="Z75">
        <f t="shared" si="2"/>
        <v>71</v>
      </c>
      <c r="AA75">
        <f t="shared" si="3"/>
        <v>71</v>
      </c>
    </row>
    <row r="76" spans="2:27">
      <c r="B76">
        <v>72</v>
      </c>
      <c r="C76">
        <v>72</v>
      </c>
      <c r="D76" t="s">
        <v>862</v>
      </c>
      <c r="E76">
        <v>6</v>
      </c>
      <c r="F76">
        <v>17</v>
      </c>
      <c r="G76">
        <v>27</v>
      </c>
      <c r="H76">
        <v>23</v>
      </c>
      <c r="I76">
        <v>0</v>
      </c>
      <c r="J76">
        <v>0</v>
      </c>
      <c r="K76">
        <v>0</v>
      </c>
      <c r="L76">
        <v>7</v>
      </c>
      <c r="M76">
        <v>0</v>
      </c>
      <c r="N76">
        <v>-2</v>
      </c>
      <c r="O76">
        <v>0</v>
      </c>
      <c r="P76">
        <v>0</v>
      </c>
      <c r="Q76">
        <v>0</v>
      </c>
      <c r="R76">
        <v>0</v>
      </c>
      <c r="S76">
        <v>0</v>
      </c>
      <c r="T76">
        <v>2</v>
      </c>
      <c r="U76">
        <v>0</v>
      </c>
      <c r="V76">
        <v>0</v>
      </c>
      <c r="W76">
        <v>12</v>
      </c>
      <c r="X76">
        <v>0</v>
      </c>
      <c r="Z76">
        <f t="shared" si="2"/>
        <v>72</v>
      </c>
      <c r="AA76">
        <f t="shared" si="3"/>
        <v>72</v>
      </c>
    </row>
    <row r="77" spans="2:27">
      <c r="B77">
        <v>73</v>
      </c>
      <c r="C77">
        <v>73</v>
      </c>
      <c r="D77" t="s">
        <v>863</v>
      </c>
      <c r="E77">
        <v>6</v>
      </c>
      <c r="F77">
        <v>17</v>
      </c>
      <c r="G77">
        <v>28</v>
      </c>
      <c r="H77">
        <v>23</v>
      </c>
      <c r="I77">
        <v>0</v>
      </c>
      <c r="J77">
        <v>0</v>
      </c>
      <c r="K77">
        <v>0</v>
      </c>
      <c r="L77">
        <v>9</v>
      </c>
      <c r="M77">
        <v>0</v>
      </c>
      <c r="N77">
        <v>-3</v>
      </c>
      <c r="O77">
        <v>0</v>
      </c>
      <c r="P77">
        <v>0</v>
      </c>
      <c r="Q77">
        <v>0</v>
      </c>
      <c r="R77">
        <v>0</v>
      </c>
      <c r="S77">
        <v>0</v>
      </c>
      <c r="T77">
        <v>2</v>
      </c>
      <c r="U77">
        <v>0</v>
      </c>
      <c r="V77">
        <v>0</v>
      </c>
      <c r="W77">
        <v>30</v>
      </c>
      <c r="X77">
        <v>0</v>
      </c>
      <c r="Z77">
        <f t="shared" si="2"/>
        <v>73</v>
      </c>
      <c r="AA77">
        <f t="shared" si="3"/>
        <v>73</v>
      </c>
    </row>
    <row r="78" spans="2:27">
      <c r="B78">
        <v>74</v>
      </c>
      <c r="C78">
        <v>74</v>
      </c>
      <c r="D78" t="s">
        <v>864</v>
      </c>
      <c r="E78">
        <v>8</v>
      </c>
      <c r="F78">
        <v>18</v>
      </c>
      <c r="G78">
        <v>29</v>
      </c>
      <c r="H78">
        <v>24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2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1</v>
      </c>
      <c r="Z78">
        <f t="shared" si="2"/>
        <v>74</v>
      </c>
      <c r="AA78">
        <f t="shared" si="3"/>
        <v>74</v>
      </c>
    </row>
    <row r="79" spans="2:27">
      <c r="B79">
        <v>75</v>
      </c>
      <c r="C79">
        <v>75</v>
      </c>
      <c r="D79" t="s">
        <v>865</v>
      </c>
      <c r="E79">
        <v>9</v>
      </c>
      <c r="F79">
        <v>19</v>
      </c>
      <c r="G79">
        <v>30</v>
      </c>
      <c r="H79">
        <v>25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Z79">
        <f t="shared" si="2"/>
        <v>75</v>
      </c>
      <c r="AA79">
        <f t="shared" si="3"/>
        <v>75</v>
      </c>
    </row>
    <row r="80" spans="2:27">
      <c r="B80">
        <v>76</v>
      </c>
      <c r="C80">
        <v>76</v>
      </c>
      <c r="D80" t="s">
        <v>866</v>
      </c>
      <c r="E80">
        <v>1</v>
      </c>
      <c r="F80">
        <v>1</v>
      </c>
      <c r="G80">
        <v>3</v>
      </c>
      <c r="H80">
        <v>3</v>
      </c>
      <c r="I80">
        <v>16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1</v>
      </c>
      <c r="R80">
        <v>0</v>
      </c>
      <c r="S80">
        <v>3</v>
      </c>
      <c r="T80">
        <v>0</v>
      </c>
      <c r="U80">
        <v>0</v>
      </c>
      <c r="V80">
        <v>11</v>
      </c>
      <c r="W80">
        <v>18</v>
      </c>
      <c r="X80">
        <v>0</v>
      </c>
      <c r="Z80">
        <f t="shared" si="2"/>
        <v>76</v>
      </c>
      <c r="AA80">
        <f t="shared" si="3"/>
        <v>76</v>
      </c>
    </row>
    <row r="81" spans="2:27">
      <c r="B81">
        <v>77</v>
      </c>
      <c r="C81">
        <v>77</v>
      </c>
      <c r="D81" t="s">
        <v>867</v>
      </c>
      <c r="E81">
        <v>1</v>
      </c>
      <c r="F81">
        <v>2</v>
      </c>
      <c r="G81">
        <v>4</v>
      </c>
      <c r="H81">
        <v>4</v>
      </c>
      <c r="I81">
        <v>4</v>
      </c>
      <c r="J81">
        <v>0</v>
      </c>
      <c r="K81">
        <v>2</v>
      </c>
      <c r="L81">
        <v>0</v>
      </c>
      <c r="M81">
        <v>0</v>
      </c>
      <c r="N81">
        <v>0</v>
      </c>
      <c r="O81">
        <v>0</v>
      </c>
      <c r="P81">
        <v>0</v>
      </c>
      <c r="Q81">
        <v>2</v>
      </c>
      <c r="R81">
        <v>0</v>
      </c>
      <c r="S81">
        <v>2</v>
      </c>
      <c r="T81">
        <v>0</v>
      </c>
      <c r="U81">
        <v>0</v>
      </c>
      <c r="V81">
        <v>2</v>
      </c>
      <c r="W81">
        <v>4</v>
      </c>
      <c r="X81">
        <v>0</v>
      </c>
      <c r="Z81">
        <f t="shared" si="2"/>
        <v>77</v>
      </c>
      <c r="AA81">
        <f t="shared" si="3"/>
        <v>77</v>
      </c>
    </row>
    <row r="82" spans="2:27">
      <c r="B82">
        <v>78</v>
      </c>
      <c r="C82">
        <v>78</v>
      </c>
      <c r="D82" t="s">
        <v>868</v>
      </c>
      <c r="E82">
        <v>1</v>
      </c>
      <c r="F82">
        <v>1</v>
      </c>
      <c r="G82">
        <v>1</v>
      </c>
      <c r="H82">
        <v>1</v>
      </c>
      <c r="I82">
        <v>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S82">
        <v>1</v>
      </c>
      <c r="T82">
        <v>0</v>
      </c>
      <c r="U82">
        <v>0</v>
      </c>
      <c r="V82">
        <v>1</v>
      </c>
      <c r="W82">
        <v>1</v>
      </c>
      <c r="X82">
        <v>0</v>
      </c>
      <c r="Z82">
        <f t="shared" si="2"/>
        <v>78</v>
      </c>
      <c r="AA82">
        <f t="shared" si="3"/>
        <v>78</v>
      </c>
    </row>
    <row r="83" spans="2:27">
      <c r="B83">
        <v>79</v>
      </c>
      <c r="C83">
        <v>79</v>
      </c>
      <c r="D83" t="s">
        <v>869</v>
      </c>
      <c r="E83">
        <v>5</v>
      </c>
      <c r="F83">
        <v>7</v>
      </c>
      <c r="G83">
        <v>11</v>
      </c>
      <c r="H83">
        <v>10</v>
      </c>
      <c r="I83">
        <v>0</v>
      </c>
      <c r="J83">
        <v>0</v>
      </c>
      <c r="K83">
        <v>2</v>
      </c>
      <c r="L83">
        <v>0</v>
      </c>
      <c r="M83">
        <v>5</v>
      </c>
      <c r="N83">
        <v>0</v>
      </c>
      <c r="O83">
        <v>6</v>
      </c>
      <c r="P83">
        <v>0</v>
      </c>
      <c r="Q83">
        <v>1</v>
      </c>
      <c r="R83">
        <v>6</v>
      </c>
      <c r="S83">
        <v>0</v>
      </c>
      <c r="T83">
        <v>2</v>
      </c>
      <c r="U83">
        <v>2</v>
      </c>
      <c r="V83">
        <v>3</v>
      </c>
      <c r="W83">
        <v>0</v>
      </c>
      <c r="X83">
        <v>5</v>
      </c>
      <c r="Z83">
        <f t="shared" si="2"/>
        <v>79</v>
      </c>
      <c r="AA83">
        <f t="shared" si="3"/>
        <v>79</v>
      </c>
    </row>
    <row r="84" spans="2:27">
      <c r="B84">
        <v>80</v>
      </c>
      <c r="C84">
        <v>80</v>
      </c>
      <c r="D84" t="s">
        <v>870</v>
      </c>
      <c r="E84">
        <v>5</v>
      </c>
      <c r="F84">
        <v>7</v>
      </c>
      <c r="G84">
        <v>11</v>
      </c>
      <c r="H84">
        <v>10</v>
      </c>
      <c r="I84">
        <v>0</v>
      </c>
      <c r="J84">
        <v>0</v>
      </c>
      <c r="K84">
        <v>3</v>
      </c>
      <c r="L84">
        <v>0</v>
      </c>
      <c r="M84">
        <v>5</v>
      </c>
      <c r="N84">
        <v>0</v>
      </c>
      <c r="O84">
        <v>6</v>
      </c>
      <c r="P84">
        <v>0</v>
      </c>
      <c r="Q84">
        <v>1</v>
      </c>
      <c r="R84">
        <v>7</v>
      </c>
      <c r="S84">
        <v>0</v>
      </c>
      <c r="T84">
        <v>3</v>
      </c>
      <c r="U84">
        <v>2</v>
      </c>
      <c r="V84">
        <v>3</v>
      </c>
      <c r="W84">
        <v>0</v>
      </c>
      <c r="X84">
        <v>6</v>
      </c>
      <c r="Z84">
        <f t="shared" si="2"/>
        <v>80</v>
      </c>
      <c r="AA84">
        <f t="shared" si="3"/>
        <v>80</v>
      </c>
    </row>
    <row r="85" spans="2:27">
      <c r="B85">
        <v>81</v>
      </c>
      <c r="C85">
        <v>81</v>
      </c>
      <c r="D85" t="s">
        <v>871</v>
      </c>
      <c r="E85">
        <v>5</v>
      </c>
      <c r="F85">
        <v>7</v>
      </c>
      <c r="G85">
        <v>11</v>
      </c>
      <c r="H85">
        <v>10</v>
      </c>
      <c r="I85">
        <v>0</v>
      </c>
      <c r="J85">
        <v>0</v>
      </c>
      <c r="K85">
        <v>3</v>
      </c>
      <c r="L85">
        <v>0</v>
      </c>
      <c r="M85">
        <v>6</v>
      </c>
      <c r="N85">
        <v>0</v>
      </c>
      <c r="O85">
        <v>7</v>
      </c>
      <c r="P85">
        <v>0</v>
      </c>
      <c r="Q85">
        <v>1</v>
      </c>
      <c r="R85">
        <v>9</v>
      </c>
      <c r="S85">
        <v>0</v>
      </c>
      <c r="T85">
        <v>4</v>
      </c>
      <c r="U85">
        <v>2</v>
      </c>
      <c r="V85">
        <v>3</v>
      </c>
      <c r="W85">
        <v>0</v>
      </c>
      <c r="X85">
        <v>6</v>
      </c>
      <c r="Z85">
        <f t="shared" si="2"/>
        <v>81</v>
      </c>
      <c r="AA85">
        <f t="shared" si="3"/>
        <v>81</v>
      </c>
    </row>
    <row r="86" spans="2:27">
      <c r="B86">
        <v>82</v>
      </c>
      <c r="C86">
        <v>82</v>
      </c>
      <c r="D86" t="s">
        <v>872</v>
      </c>
      <c r="E86">
        <v>3</v>
      </c>
      <c r="F86">
        <v>5</v>
      </c>
      <c r="G86">
        <v>8</v>
      </c>
      <c r="H86">
        <v>8</v>
      </c>
      <c r="I86">
        <v>0</v>
      </c>
      <c r="J86">
        <v>6</v>
      </c>
      <c r="K86">
        <v>0</v>
      </c>
      <c r="L86">
        <v>0</v>
      </c>
      <c r="M86">
        <v>7</v>
      </c>
      <c r="N86">
        <v>0</v>
      </c>
      <c r="O86">
        <v>2</v>
      </c>
      <c r="P86">
        <v>0</v>
      </c>
      <c r="Q86">
        <v>0</v>
      </c>
      <c r="R86">
        <v>0</v>
      </c>
      <c r="S86">
        <v>0</v>
      </c>
      <c r="T86">
        <v>2</v>
      </c>
      <c r="U86">
        <v>2</v>
      </c>
      <c r="V86">
        <v>3</v>
      </c>
      <c r="W86">
        <v>0</v>
      </c>
      <c r="X86">
        <v>4</v>
      </c>
      <c r="Z86">
        <f t="shared" si="2"/>
        <v>82</v>
      </c>
      <c r="AA86">
        <f t="shared" si="3"/>
        <v>82</v>
      </c>
    </row>
    <row r="87" spans="2:27">
      <c r="B87">
        <v>83</v>
      </c>
      <c r="C87">
        <v>83</v>
      </c>
      <c r="D87" t="s">
        <v>873</v>
      </c>
      <c r="E87">
        <v>3</v>
      </c>
      <c r="F87">
        <v>5</v>
      </c>
      <c r="G87">
        <v>8</v>
      </c>
      <c r="H87">
        <v>8</v>
      </c>
      <c r="I87">
        <v>0</v>
      </c>
      <c r="J87">
        <v>9</v>
      </c>
      <c r="K87">
        <v>0</v>
      </c>
      <c r="L87">
        <v>0</v>
      </c>
      <c r="M87">
        <v>8</v>
      </c>
      <c r="N87">
        <v>0</v>
      </c>
      <c r="O87">
        <v>2</v>
      </c>
      <c r="P87">
        <v>0</v>
      </c>
      <c r="Q87">
        <v>0</v>
      </c>
      <c r="R87">
        <v>0</v>
      </c>
      <c r="S87">
        <v>0</v>
      </c>
      <c r="T87">
        <v>3</v>
      </c>
      <c r="U87">
        <v>2</v>
      </c>
      <c r="V87">
        <v>4</v>
      </c>
      <c r="W87">
        <v>0</v>
      </c>
      <c r="X87">
        <v>5</v>
      </c>
      <c r="Z87">
        <f t="shared" si="2"/>
        <v>83</v>
      </c>
      <c r="AA87">
        <f t="shared" si="3"/>
        <v>83</v>
      </c>
    </row>
    <row r="88" spans="2:27">
      <c r="B88">
        <v>84</v>
      </c>
      <c r="C88">
        <v>84</v>
      </c>
      <c r="D88" t="s">
        <v>874</v>
      </c>
      <c r="E88">
        <v>4</v>
      </c>
      <c r="F88">
        <v>6</v>
      </c>
      <c r="G88">
        <v>21</v>
      </c>
      <c r="H88">
        <v>15</v>
      </c>
      <c r="I88">
        <v>0</v>
      </c>
      <c r="J88">
        <v>0</v>
      </c>
      <c r="K88">
        <v>7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3</v>
      </c>
      <c r="U88">
        <v>0</v>
      </c>
      <c r="V88">
        <v>3</v>
      </c>
      <c r="W88">
        <v>1</v>
      </c>
      <c r="X88">
        <v>1</v>
      </c>
      <c r="Z88">
        <f t="shared" si="2"/>
        <v>84</v>
      </c>
      <c r="AA88">
        <f t="shared" si="3"/>
        <v>84</v>
      </c>
    </row>
    <row r="89" spans="2:27">
      <c r="B89">
        <v>85</v>
      </c>
      <c r="C89">
        <v>85</v>
      </c>
      <c r="D89" t="s">
        <v>875</v>
      </c>
      <c r="E89">
        <v>4</v>
      </c>
      <c r="F89">
        <v>6</v>
      </c>
      <c r="G89">
        <v>21</v>
      </c>
      <c r="H89">
        <v>15</v>
      </c>
      <c r="I89">
        <v>1</v>
      </c>
      <c r="J89">
        <v>0</v>
      </c>
      <c r="K89">
        <v>8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3</v>
      </c>
      <c r="U89">
        <v>0</v>
      </c>
      <c r="V89">
        <v>3</v>
      </c>
      <c r="W89">
        <v>1</v>
      </c>
      <c r="X89">
        <v>1</v>
      </c>
      <c r="Z89">
        <f t="shared" si="2"/>
        <v>85</v>
      </c>
      <c r="AA89">
        <f t="shared" si="3"/>
        <v>85</v>
      </c>
    </row>
    <row r="90" spans="2:27">
      <c r="B90">
        <v>86</v>
      </c>
      <c r="C90">
        <v>86</v>
      </c>
      <c r="D90" t="s">
        <v>876</v>
      </c>
      <c r="E90">
        <v>10</v>
      </c>
      <c r="F90">
        <v>20</v>
      </c>
      <c r="G90">
        <v>31</v>
      </c>
      <c r="H90">
        <v>26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3</v>
      </c>
      <c r="U90">
        <v>10</v>
      </c>
      <c r="V90">
        <v>5</v>
      </c>
      <c r="W90">
        <v>20</v>
      </c>
      <c r="X90">
        <v>10</v>
      </c>
      <c r="Z90">
        <f t="shared" si="2"/>
        <v>86</v>
      </c>
      <c r="AA90">
        <f t="shared" si="3"/>
        <v>86</v>
      </c>
    </row>
    <row r="91" spans="2:27">
      <c r="B91">
        <v>87</v>
      </c>
      <c r="C91">
        <v>87</v>
      </c>
      <c r="D91" t="s">
        <v>877</v>
      </c>
      <c r="E91">
        <v>6</v>
      </c>
      <c r="F91">
        <v>31</v>
      </c>
      <c r="G91">
        <v>17</v>
      </c>
      <c r="H91">
        <v>19</v>
      </c>
      <c r="I91">
        <v>0</v>
      </c>
      <c r="J91">
        <v>0</v>
      </c>
      <c r="K91">
        <v>0</v>
      </c>
      <c r="L91">
        <v>0</v>
      </c>
      <c r="M91">
        <v>0</v>
      </c>
      <c r="N91">
        <v>13</v>
      </c>
      <c r="O91">
        <v>0</v>
      </c>
      <c r="P91">
        <v>0</v>
      </c>
      <c r="Q91">
        <v>0</v>
      </c>
      <c r="R91">
        <v>0</v>
      </c>
      <c r="S91">
        <v>0</v>
      </c>
      <c r="T91">
        <v>3</v>
      </c>
      <c r="U91">
        <v>20</v>
      </c>
      <c r="V91">
        <v>0</v>
      </c>
      <c r="W91">
        <v>25</v>
      </c>
      <c r="X91">
        <v>0</v>
      </c>
      <c r="Z91">
        <f t="shared" si="2"/>
        <v>87</v>
      </c>
      <c r="AA91">
        <f t="shared" si="3"/>
        <v>87</v>
      </c>
    </row>
    <row r="92" spans="2:27">
      <c r="B92">
        <v>88</v>
      </c>
      <c r="C92">
        <v>88</v>
      </c>
      <c r="D92" t="s">
        <v>878</v>
      </c>
      <c r="E92">
        <v>5</v>
      </c>
      <c r="F92">
        <v>8</v>
      </c>
      <c r="G92">
        <v>12</v>
      </c>
      <c r="H92">
        <v>11</v>
      </c>
      <c r="I92">
        <v>0</v>
      </c>
      <c r="J92">
        <v>0</v>
      </c>
      <c r="K92">
        <v>0</v>
      </c>
      <c r="L92">
        <v>0</v>
      </c>
      <c r="M92">
        <v>2</v>
      </c>
      <c r="N92">
        <v>0</v>
      </c>
      <c r="O92">
        <v>5</v>
      </c>
      <c r="P92">
        <v>0</v>
      </c>
      <c r="Q92">
        <v>8</v>
      </c>
      <c r="R92">
        <v>0</v>
      </c>
      <c r="S92">
        <v>0</v>
      </c>
      <c r="T92">
        <v>3</v>
      </c>
      <c r="U92">
        <v>0</v>
      </c>
      <c r="V92">
        <v>0</v>
      </c>
      <c r="W92">
        <v>16</v>
      </c>
      <c r="X92">
        <v>16</v>
      </c>
      <c r="Z92">
        <f t="shared" si="2"/>
        <v>88</v>
      </c>
      <c r="AA92">
        <f t="shared" si="3"/>
        <v>88</v>
      </c>
    </row>
    <row r="93" spans="2:27">
      <c r="B93">
        <v>89</v>
      </c>
      <c r="C93">
        <v>89</v>
      </c>
      <c r="D93" t="s">
        <v>879</v>
      </c>
      <c r="E93">
        <v>5</v>
      </c>
      <c r="F93">
        <v>8</v>
      </c>
      <c r="G93">
        <v>13</v>
      </c>
      <c r="H93">
        <v>11</v>
      </c>
      <c r="I93">
        <v>0</v>
      </c>
      <c r="J93">
        <v>0</v>
      </c>
      <c r="K93">
        <v>5</v>
      </c>
      <c r="L93">
        <v>0</v>
      </c>
      <c r="M93">
        <v>0</v>
      </c>
      <c r="N93">
        <v>1</v>
      </c>
      <c r="O93">
        <v>6</v>
      </c>
      <c r="P93">
        <v>0</v>
      </c>
      <c r="Q93">
        <v>3</v>
      </c>
      <c r="R93">
        <v>0</v>
      </c>
      <c r="S93">
        <v>0</v>
      </c>
      <c r="T93">
        <v>3</v>
      </c>
      <c r="U93">
        <v>0</v>
      </c>
      <c r="V93">
        <v>0</v>
      </c>
      <c r="W93">
        <v>21</v>
      </c>
      <c r="X93">
        <v>23</v>
      </c>
      <c r="Z93">
        <f t="shared" si="2"/>
        <v>89</v>
      </c>
      <c r="AA93">
        <f t="shared" si="3"/>
        <v>89</v>
      </c>
    </row>
    <row r="94" spans="2:27">
      <c r="B94">
        <v>90</v>
      </c>
      <c r="C94">
        <v>90</v>
      </c>
      <c r="D94" t="s">
        <v>880</v>
      </c>
      <c r="E94">
        <v>1</v>
      </c>
      <c r="F94">
        <v>1</v>
      </c>
      <c r="G94">
        <v>2</v>
      </c>
      <c r="H94">
        <v>2</v>
      </c>
      <c r="I94">
        <v>9</v>
      </c>
      <c r="J94">
        <v>0</v>
      </c>
      <c r="K94">
        <v>3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2</v>
      </c>
      <c r="T94">
        <v>1</v>
      </c>
      <c r="U94">
        <v>0</v>
      </c>
      <c r="V94">
        <v>3</v>
      </c>
      <c r="W94">
        <v>4</v>
      </c>
      <c r="X94">
        <v>0</v>
      </c>
      <c r="Z94">
        <f t="shared" si="2"/>
        <v>90</v>
      </c>
      <c r="AA94">
        <f t="shared" si="3"/>
        <v>90</v>
      </c>
    </row>
    <row r="95" spans="2:27">
      <c r="B95">
        <v>91</v>
      </c>
      <c r="C95">
        <v>91</v>
      </c>
      <c r="D95" t="s">
        <v>881</v>
      </c>
      <c r="E95">
        <v>1</v>
      </c>
      <c r="F95">
        <v>2</v>
      </c>
      <c r="G95">
        <v>1</v>
      </c>
      <c r="H95">
        <v>16</v>
      </c>
      <c r="I95">
        <v>2</v>
      </c>
      <c r="J95">
        <v>0</v>
      </c>
      <c r="K95">
        <v>5</v>
      </c>
      <c r="L95">
        <v>0</v>
      </c>
      <c r="M95">
        <v>1</v>
      </c>
      <c r="N95">
        <v>1</v>
      </c>
      <c r="O95">
        <v>0</v>
      </c>
      <c r="P95">
        <v>0</v>
      </c>
      <c r="Q95">
        <v>1</v>
      </c>
      <c r="R95">
        <v>0</v>
      </c>
      <c r="S95">
        <v>1</v>
      </c>
      <c r="T95">
        <v>1</v>
      </c>
      <c r="U95">
        <v>0</v>
      </c>
      <c r="V95">
        <v>2</v>
      </c>
      <c r="W95">
        <v>2</v>
      </c>
      <c r="X95">
        <v>0</v>
      </c>
      <c r="Z95">
        <f t="shared" si="2"/>
        <v>91</v>
      </c>
      <c r="AA95">
        <f t="shared" si="3"/>
        <v>91</v>
      </c>
    </row>
    <row r="96" spans="2:27">
      <c r="B96">
        <v>92</v>
      </c>
      <c r="C96">
        <v>92</v>
      </c>
      <c r="D96" t="s">
        <v>882</v>
      </c>
      <c r="E96">
        <v>4</v>
      </c>
      <c r="F96">
        <v>6</v>
      </c>
      <c r="G96">
        <v>21</v>
      </c>
      <c r="H96">
        <v>15</v>
      </c>
      <c r="I96">
        <v>0</v>
      </c>
      <c r="J96">
        <v>0</v>
      </c>
      <c r="K96">
        <v>6</v>
      </c>
      <c r="L96">
        <v>0</v>
      </c>
      <c r="M96">
        <v>0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2</v>
      </c>
      <c r="W96">
        <v>1</v>
      </c>
      <c r="X96">
        <v>0</v>
      </c>
      <c r="Z96">
        <f t="shared" si="2"/>
        <v>92</v>
      </c>
      <c r="AA96">
        <f t="shared" si="3"/>
        <v>92</v>
      </c>
    </row>
    <row r="97" spans="2:27">
      <c r="B97">
        <v>93</v>
      </c>
      <c r="C97">
        <v>93</v>
      </c>
      <c r="D97" t="s">
        <v>883</v>
      </c>
      <c r="E97">
        <v>3</v>
      </c>
      <c r="F97">
        <v>5</v>
      </c>
      <c r="G97">
        <v>8</v>
      </c>
      <c r="H97">
        <v>8</v>
      </c>
      <c r="I97">
        <v>0</v>
      </c>
      <c r="J97">
        <v>11</v>
      </c>
      <c r="K97">
        <v>1</v>
      </c>
      <c r="L97">
        <v>0</v>
      </c>
      <c r="M97">
        <v>5</v>
      </c>
      <c r="N97">
        <v>0</v>
      </c>
      <c r="O97">
        <v>4</v>
      </c>
      <c r="P97">
        <v>0</v>
      </c>
      <c r="Q97">
        <v>3</v>
      </c>
      <c r="R97">
        <v>0</v>
      </c>
      <c r="S97">
        <v>0</v>
      </c>
      <c r="T97">
        <v>4</v>
      </c>
      <c r="U97">
        <v>1</v>
      </c>
      <c r="V97">
        <v>1</v>
      </c>
      <c r="W97">
        <v>0</v>
      </c>
      <c r="X97">
        <v>2</v>
      </c>
      <c r="Z97">
        <f t="shared" si="2"/>
        <v>93</v>
      </c>
      <c r="AA97">
        <f t="shared" si="3"/>
        <v>93</v>
      </c>
    </row>
    <row r="98" spans="2:27">
      <c r="B98">
        <v>94</v>
      </c>
      <c r="C98">
        <v>94</v>
      </c>
      <c r="D98" t="s">
        <v>884</v>
      </c>
      <c r="E98">
        <v>3</v>
      </c>
      <c r="F98">
        <v>5</v>
      </c>
      <c r="G98">
        <v>8</v>
      </c>
      <c r="H98">
        <v>8</v>
      </c>
      <c r="I98">
        <v>0</v>
      </c>
      <c r="J98">
        <v>14</v>
      </c>
      <c r="K98">
        <v>1</v>
      </c>
      <c r="L98">
        <v>0</v>
      </c>
      <c r="M98">
        <v>6</v>
      </c>
      <c r="N98">
        <v>0</v>
      </c>
      <c r="O98">
        <v>5</v>
      </c>
      <c r="P98">
        <v>0</v>
      </c>
      <c r="Q98">
        <v>3</v>
      </c>
      <c r="R98">
        <v>0</v>
      </c>
      <c r="S98">
        <v>0</v>
      </c>
      <c r="T98">
        <v>5</v>
      </c>
      <c r="U98">
        <v>2</v>
      </c>
      <c r="V98">
        <v>4</v>
      </c>
      <c r="W98">
        <v>0</v>
      </c>
      <c r="X98">
        <v>4</v>
      </c>
      <c r="Z98">
        <f t="shared" si="2"/>
        <v>94</v>
      </c>
      <c r="AA98">
        <f t="shared" si="3"/>
        <v>94</v>
      </c>
    </row>
    <row r="99" spans="2:27">
      <c r="B99">
        <v>95</v>
      </c>
      <c r="C99">
        <v>95</v>
      </c>
      <c r="D99" t="s">
        <v>885</v>
      </c>
      <c r="E99">
        <v>2</v>
      </c>
      <c r="F99">
        <v>3</v>
      </c>
      <c r="G99">
        <v>32</v>
      </c>
      <c r="H99">
        <v>5</v>
      </c>
      <c r="I99">
        <v>0</v>
      </c>
      <c r="J99">
        <v>16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3</v>
      </c>
      <c r="R99">
        <v>0</v>
      </c>
      <c r="S99">
        <v>1</v>
      </c>
      <c r="T99">
        <v>2</v>
      </c>
      <c r="U99">
        <v>2</v>
      </c>
      <c r="V99">
        <v>4</v>
      </c>
      <c r="W99">
        <v>2</v>
      </c>
      <c r="X99">
        <v>0</v>
      </c>
      <c r="Z99">
        <f t="shared" si="2"/>
        <v>95</v>
      </c>
      <c r="AA99">
        <f t="shared" si="3"/>
        <v>95</v>
      </c>
    </row>
    <row r="100" spans="2:27">
      <c r="B100">
        <v>96</v>
      </c>
      <c r="C100">
        <v>96</v>
      </c>
      <c r="D100" t="s">
        <v>886</v>
      </c>
      <c r="E100">
        <v>3</v>
      </c>
      <c r="F100">
        <v>5</v>
      </c>
      <c r="G100">
        <v>6</v>
      </c>
      <c r="H100">
        <v>6</v>
      </c>
      <c r="I100">
        <v>0</v>
      </c>
      <c r="J100">
        <v>0</v>
      </c>
      <c r="K100">
        <v>8</v>
      </c>
      <c r="L100">
        <v>0</v>
      </c>
      <c r="M100">
        <v>0</v>
      </c>
      <c r="N100">
        <v>2</v>
      </c>
      <c r="O100">
        <v>1</v>
      </c>
      <c r="P100">
        <v>0</v>
      </c>
      <c r="Q100">
        <v>2</v>
      </c>
      <c r="R100">
        <v>0</v>
      </c>
      <c r="S100">
        <v>0</v>
      </c>
      <c r="T100">
        <v>3</v>
      </c>
      <c r="U100">
        <v>1</v>
      </c>
      <c r="V100">
        <v>1</v>
      </c>
      <c r="W100">
        <v>0</v>
      </c>
      <c r="X100">
        <v>2</v>
      </c>
      <c r="Z100">
        <f t="shared" si="2"/>
        <v>96</v>
      </c>
      <c r="AA100">
        <f t="shared" si="3"/>
        <v>96</v>
      </c>
    </row>
    <row r="101" spans="2:27">
      <c r="B101">
        <v>97</v>
      </c>
      <c r="C101">
        <v>97</v>
      </c>
      <c r="D101" t="s">
        <v>887</v>
      </c>
      <c r="E101">
        <v>3</v>
      </c>
      <c r="F101">
        <v>5</v>
      </c>
      <c r="G101">
        <v>7</v>
      </c>
      <c r="H101">
        <v>7</v>
      </c>
      <c r="I101">
        <v>0</v>
      </c>
      <c r="J101">
        <v>0</v>
      </c>
      <c r="K101">
        <v>1</v>
      </c>
      <c r="L101">
        <v>0</v>
      </c>
      <c r="M101">
        <v>4</v>
      </c>
      <c r="N101">
        <v>0</v>
      </c>
      <c r="O101">
        <v>2</v>
      </c>
      <c r="P101">
        <v>0</v>
      </c>
      <c r="Q101">
        <v>2</v>
      </c>
      <c r="R101">
        <v>7</v>
      </c>
      <c r="S101">
        <v>0</v>
      </c>
      <c r="T101">
        <v>3</v>
      </c>
      <c r="U101">
        <v>1</v>
      </c>
      <c r="V101">
        <v>1</v>
      </c>
      <c r="W101">
        <v>0</v>
      </c>
      <c r="X101">
        <v>2</v>
      </c>
      <c r="Z101">
        <f t="shared" si="2"/>
        <v>97</v>
      </c>
      <c r="AA101">
        <f t="shared" si="3"/>
        <v>97</v>
      </c>
    </row>
    <row r="102" spans="2:27">
      <c r="B102">
        <v>98</v>
      </c>
      <c r="C102">
        <v>98</v>
      </c>
      <c r="D102" t="s">
        <v>888</v>
      </c>
      <c r="E102">
        <v>3</v>
      </c>
      <c r="F102">
        <v>5</v>
      </c>
      <c r="G102">
        <v>8</v>
      </c>
      <c r="H102">
        <v>8</v>
      </c>
      <c r="I102">
        <v>0</v>
      </c>
      <c r="J102">
        <v>8</v>
      </c>
      <c r="K102">
        <v>0</v>
      </c>
      <c r="L102">
        <v>0</v>
      </c>
      <c r="M102">
        <v>5</v>
      </c>
      <c r="N102">
        <v>0</v>
      </c>
      <c r="O102">
        <v>2</v>
      </c>
      <c r="P102">
        <v>0</v>
      </c>
      <c r="Q102">
        <v>2</v>
      </c>
      <c r="R102">
        <v>0</v>
      </c>
      <c r="S102">
        <v>0</v>
      </c>
      <c r="T102">
        <v>3</v>
      </c>
      <c r="U102">
        <v>1</v>
      </c>
      <c r="V102">
        <v>1</v>
      </c>
      <c r="W102">
        <v>0</v>
      </c>
      <c r="X102">
        <v>2</v>
      </c>
      <c r="Z102">
        <f t="shared" si="2"/>
        <v>98</v>
      </c>
      <c r="AA102">
        <f t="shared" si="3"/>
        <v>98</v>
      </c>
    </row>
    <row r="103" spans="2:27">
      <c r="B103">
        <v>99</v>
      </c>
      <c r="C103">
        <v>99</v>
      </c>
      <c r="D103" t="s">
        <v>889</v>
      </c>
      <c r="E103">
        <v>3</v>
      </c>
      <c r="F103">
        <v>5</v>
      </c>
      <c r="G103">
        <v>7</v>
      </c>
      <c r="H103">
        <v>7</v>
      </c>
      <c r="I103">
        <v>0</v>
      </c>
      <c r="J103">
        <v>0</v>
      </c>
      <c r="K103">
        <v>0</v>
      </c>
      <c r="L103">
        <v>0</v>
      </c>
      <c r="M103">
        <v>5</v>
      </c>
      <c r="N103">
        <v>0</v>
      </c>
      <c r="O103">
        <v>3</v>
      </c>
      <c r="P103">
        <v>0</v>
      </c>
      <c r="Q103">
        <v>4</v>
      </c>
      <c r="R103">
        <v>10</v>
      </c>
      <c r="S103">
        <v>0</v>
      </c>
      <c r="T103">
        <v>4</v>
      </c>
      <c r="U103">
        <v>1</v>
      </c>
      <c r="V103">
        <v>1</v>
      </c>
      <c r="W103">
        <v>0</v>
      </c>
      <c r="X103">
        <v>2</v>
      </c>
      <c r="Z103">
        <f t="shared" si="2"/>
        <v>99</v>
      </c>
      <c r="AA103">
        <f t="shared" si="3"/>
        <v>99</v>
      </c>
    </row>
    <row r="104" spans="2:27">
      <c r="B104">
        <v>100</v>
      </c>
      <c r="C104">
        <v>100</v>
      </c>
      <c r="D104" t="s">
        <v>890</v>
      </c>
      <c r="E104">
        <v>3</v>
      </c>
      <c r="F104">
        <v>5</v>
      </c>
      <c r="G104">
        <v>7</v>
      </c>
      <c r="H104">
        <v>7</v>
      </c>
      <c r="I104">
        <v>0</v>
      </c>
      <c r="J104">
        <v>0</v>
      </c>
      <c r="K104">
        <v>1</v>
      </c>
      <c r="L104">
        <v>0</v>
      </c>
      <c r="M104">
        <v>5</v>
      </c>
      <c r="N104">
        <v>0</v>
      </c>
      <c r="O104">
        <v>4</v>
      </c>
      <c r="P104">
        <v>0</v>
      </c>
      <c r="Q104">
        <v>4</v>
      </c>
      <c r="R104">
        <v>13</v>
      </c>
      <c r="S104">
        <v>0</v>
      </c>
      <c r="T104">
        <v>5</v>
      </c>
      <c r="U104">
        <v>2</v>
      </c>
      <c r="V104">
        <v>3</v>
      </c>
      <c r="W104">
        <v>0</v>
      </c>
      <c r="X104">
        <v>3</v>
      </c>
      <c r="Z104">
        <f t="shared" si="2"/>
        <v>100</v>
      </c>
      <c r="AA104">
        <f t="shared" si="3"/>
        <v>100</v>
      </c>
    </row>
    <row r="105" spans="2:27">
      <c r="B105">
        <v>101</v>
      </c>
      <c r="C105">
        <v>101</v>
      </c>
      <c r="D105" t="s">
        <v>891</v>
      </c>
      <c r="E105">
        <v>11</v>
      </c>
      <c r="F105">
        <v>21</v>
      </c>
      <c r="G105">
        <v>33</v>
      </c>
      <c r="H105">
        <v>27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0</v>
      </c>
      <c r="V105">
        <v>2</v>
      </c>
      <c r="W105">
        <v>1</v>
      </c>
      <c r="X105">
        <v>1</v>
      </c>
      <c r="Z105">
        <f t="shared" si="2"/>
        <v>101</v>
      </c>
      <c r="AA105">
        <f t="shared" si="3"/>
        <v>101</v>
      </c>
    </row>
    <row r="106" spans="2:27">
      <c r="B106">
        <v>102</v>
      </c>
      <c r="C106">
        <v>102</v>
      </c>
      <c r="D106" t="s">
        <v>892</v>
      </c>
      <c r="E106">
        <v>5</v>
      </c>
      <c r="F106">
        <v>7</v>
      </c>
      <c r="G106">
        <v>10</v>
      </c>
      <c r="H106">
        <v>10</v>
      </c>
      <c r="I106">
        <v>0</v>
      </c>
      <c r="J106">
        <v>0</v>
      </c>
      <c r="K106">
        <v>0</v>
      </c>
      <c r="L106">
        <v>0</v>
      </c>
      <c r="M106">
        <v>1</v>
      </c>
      <c r="N106">
        <v>0</v>
      </c>
      <c r="O106">
        <v>3</v>
      </c>
      <c r="P106">
        <v>0</v>
      </c>
      <c r="Q106">
        <v>1</v>
      </c>
      <c r="R106">
        <v>0</v>
      </c>
      <c r="S106">
        <v>0</v>
      </c>
      <c r="T106">
        <v>3</v>
      </c>
      <c r="U106">
        <v>2</v>
      </c>
      <c r="V106">
        <v>1</v>
      </c>
      <c r="W106">
        <v>0</v>
      </c>
      <c r="X106">
        <v>4</v>
      </c>
      <c r="Z106">
        <f t="shared" si="2"/>
        <v>102</v>
      </c>
      <c r="AA106">
        <f t="shared" si="3"/>
        <v>102</v>
      </c>
    </row>
    <row r="107" spans="2:27">
      <c r="B107">
        <v>103</v>
      </c>
      <c r="C107">
        <v>103</v>
      </c>
      <c r="D107" t="s">
        <v>893</v>
      </c>
      <c r="E107">
        <v>1</v>
      </c>
      <c r="F107">
        <v>1</v>
      </c>
      <c r="G107">
        <v>3</v>
      </c>
      <c r="H107">
        <v>3</v>
      </c>
      <c r="I107">
        <v>18</v>
      </c>
      <c r="J107">
        <v>0</v>
      </c>
      <c r="K107">
        <v>5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3</v>
      </c>
      <c r="T107">
        <v>4</v>
      </c>
      <c r="U107">
        <v>0</v>
      </c>
      <c r="V107">
        <v>11</v>
      </c>
      <c r="W107">
        <v>18</v>
      </c>
      <c r="X107">
        <v>0</v>
      </c>
      <c r="Z107">
        <f t="shared" si="2"/>
        <v>103</v>
      </c>
      <c r="AA107">
        <f t="shared" si="3"/>
        <v>103</v>
      </c>
    </row>
    <row r="108" spans="2:27">
      <c r="B108">
        <v>104</v>
      </c>
      <c r="C108">
        <v>104</v>
      </c>
      <c r="D108" t="s">
        <v>894</v>
      </c>
      <c r="E108">
        <v>1</v>
      </c>
      <c r="F108">
        <v>1</v>
      </c>
      <c r="G108">
        <v>3</v>
      </c>
      <c r="H108">
        <v>3</v>
      </c>
      <c r="I108">
        <v>15</v>
      </c>
      <c r="J108">
        <v>0</v>
      </c>
      <c r="K108">
        <v>5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1</v>
      </c>
      <c r="R108">
        <v>0</v>
      </c>
      <c r="S108">
        <v>3</v>
      </c>
      <c r="T108">
        <v>3</v>
      </c>
      <c r="U108">
        <v>0</v>
      </c>
      <c r="V108">
        <v>10</v>
      </c>
      <c r="W108">
        <v>15</v>
      </c>
      <c r="X108">
        <v>0</v>
      </c>
      <c r="Z108">
        <f t="shared" si="2"/>
        <v>104</v>
      </c>
      <c r="AA108">
        <f t="shared" si="3"/>
        <v>104</v>
      </c>
    </row>
    <row r="109" spans="2:27">
      <c r="B109">
        <v>105</v>
      </c>
      <c r="C109">
        <v>105</v>
      </c>
      <c r="D109" t="s">
        <v>895</v>
      </c>
      <c r="E109">
        <v>1</v>
      </c>
      <c r="F109">
        <v>1</v>
      </c>
      <c r="G109">
        <v>3</v>
      </c>
      <c r="H109">
        <v>3</v>
      </c>
      <c r="I109">
        <v>22</v>
      </c>
      <c r="J109">
        <v>0</v>
      </c>
      <c r="K109">
        <v>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2</v>
      </c>
      <c r="R109">
        <v>0</v>
      </c>
      <c r="S109">
        <v>3</v>
      </c>
      <c r="T109">
        <v>4</v>
      </c>
      <c r="U109">
        <v>0</v>
      </c>
      <c r="V109">
        <v>14</v>
      </c>
      <c r="W109">
        <v>22</v>
      </c>
      <c r="X109">
        <v>0</v>
      </c>
      <c r="Z109">
        <f t="shared" si="2"/>
        <v>105</v>
      </c>
      <c r="AA109">
        <f t="shared" si="3"/>
        <v>105</v>
      </c>
    </row>
    <row r="110" spans="2:27">
      <c r="B110">
        <v>106</v>
      </c>
      <c r="C110">
        <v>106</v>
      </c>
      <c r="D110" t="s">
        <v>896</v>
      </c>
      <c r="E110">
        <v>5</v>
      </c>
      <c r="F110">
        <v>8</v>
      </c>
      <c r="G110">
        <v>12</v>
      </c>
      <c r="H110">
        <v>11</v>
      </c>
      <c r="I110">
        <v>0</v>
      </c>
      <c r="J110">
        <v>0</v>
      </c>
      <c r="K110">
        <v>4</v>
      </c>
      <c r="L110">
        <v>0</v>
      </c>
      <c r="M110">
        <v>0</v>
      </c>
      <c r="N110">
        <v>1</v>
      </c>
      <c r="O110">
        <v>4</v>
      </c>
      <c r="P110">
        <v>0</v>
      </c>
      <c r="Q110">
        <v>2</v>
      </c>
      <c r="R110">
        <v>0</v>
      </c>
      <c r="S110">
        <v>0</v>
      </c>
      <c r="T110">
        <v>3</v>
      </c>
      <c r="U110">
        <v>0</v>
      </c>
      <c r="V110">
        <v>0</v>
      </c>
      <c r="W110">
        <v>10</v>
      </c>
      <c r="X110">
        <v>11</v>
      </c>
      <c r="Z110">
        <f t="shared" si="2"/>
        <v>106</v>
      </c>
      <c r="AA110">
        <f t="shared" si="3"/>
        <v>106</v>
      </c>
    </row>
    <row r="111" spans="2:27">
      <c r="B111">
        <v>107</v>
      </c>
      <c r="C111">
        <v>107</v>
      </c>
      <c r="D111" t="s">
        <v>897</v>
      </c>
      <c r="E111">
        <v>12</v>
      </c>
      <c r="F111">
        <v>22</v>
      </c>
      <c r="G111">
        <v>34</v>
      </c>
      <c r="H111">
        <v>28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5</v>
      </c>
      <c r="U111">
        <v>1</v>
      </c>
      <c r="V111">
        <v>1</v>
      </c>
      <c r="W111">
        <v>1</v>
      </c>
      <c r="X111">
        <v>1</v>
      </c>
      <c r="Z111">
        <f t="shared" si="2"/>
        <v>107</v>
      </c>
      <c r="AA111">
        <f t="shared" si="3"/>
        <v>107</v>
      </c>
    </row>
    <row r="112" spans="2:27">
      <c r="B112">
        <v>108</v>
      </c>
      <c r="C112">
        <v>108</v>
      </c>
      <c r="D112" t="s">
        <v>898</v>
      </c>
      <c r="E112">
        <v>13</v>
      </c>
      <c r="F112">
        <v>23</v>
      </c>
      <c r="G112">
        <v>35</v>
      </c>
      <c r="H112">
        <v>29</v>
      </c>
      <c r="I112">
        <v>10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1</v>
      </c>
      <c r="R112">
        <v>0</v>
      </c>
      <c r="S112">
        <v>3</v>
      </c>
      <c r="T112">
        <v>3</v>
      </c>
      <c r="U112">
        <v>1</v>
      </c>
      <c r="V112">
        <v>10</v>
      </c>
      <c r="W112">
        <v>1</v>
      </c>
      <c r="X112">
        <v>10</v>
      </c>
      <c r="Z112">
        <f t="shared" si="2"/>
        <v>108</v>
      </c>
      <c r="AA112">
        <f t="shared" si="3"/>
        <v>108</v>
      </c>
    </row>
    <row r="113" spans="2:27">
      <c r="B113">
        <v>109</v>
      </c>
      <c r="C113">
        <v>109</v>
      </c>
      <c r="D113" t="s">
        <v>899</v>
      </c>
      <c r="E113">
        <v>3</v>
      </c>
      <c r="F113">
        <v>5</v>
      </c>
      <c r="G113">
        <v>6</v>
      </c>
      <c r="H113">
        <v>6</v>
      </c>
      <c r="I113">
        <v>0</v>
      </c>
      <c r="J113">
        <v>0</v>
      </c>
      <c r="K113">
        <v>9</v>
      </c>
      <c r="L113">
        <v>0</v>
      </c>
      <c r="M113">
        <v>0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3</v>
      </c>
      <c r="U113">
        <v>1</v>
      </c>
      <c r="V113">
        <v>2</v>
      </c>
      <c r="W113">
        <v>0</v>
      </c>
      <c r="X113">
        <v>3</v>
      </c>
      <c r="Z113">
        <f t="shared" si="2"/>
        <v>109</v>
      </c>
      <c r="AA113">
        <f t="shared" si="3"/>
        <v>109</v>
      </c>
    </row>
    <row r="114" spans="2:27">
      <c r="B114">
        <v>110</v>
      </c>
      <c r="C114">
        <v>110</v>
      </c>
      <c r="D114" t="s">
        <v>900</v>
      </c>
      <c r="E114">
        <v>3</v>
      </c>
      <c r="F114">
        <v>5</v>
      </c>
      <c r="G114">
        <v>6</v>
      </c>
      <c r="H114">
        <v>6</v>
      </c>
      <c r="I114">
        <v>0</v>
      </c>
      <c r="J114">
        <v>0</v>
      </c>
      <c r="K114">
        <v>11</v>
      </c>
      <c r="L114">
        <v>0</v>
      </c>
      <c r="M114">
        <v>0</v>
      </c>
      <c r="N114">
        <v>2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4</v>
      </c>
      <c r="U114">
        <v>2</v>
      </c>
      <c r="V114">
        <v>2</v>
      </c>
      <c r="W114">
        <v>0</v>
      </c>
      <c r="X114">
        <v>9</v>
      </c>
      <c r="Z114">
        <f t="shared" si="2"/>
        <v>110</v>
      </c>
      <c r="AA114">
        <f t="shared" si="3"/>
        <v>110</v>
      </c>
    </row>
    <row r="115" spans="2:27">
      <c r="B115">
        <v>111</v>
      </c>
      <c r="C115">
        <v>111</v>
      </c>
      <c r="D115" t="s">
        <v>901</v>
      </c>
      <c r="E115">
        <v>3</v>
      </c>
      <c r="F115">
        <v>5</v>
      </c>
      <c r="G115">
        <v>7</v>
      </c>
      <c r="H115">
        <v>7</v>
      </c>
      <c r="I115">
        <v>0</v>
      </c>
      <c r="J115">
        <v>0</v>
      </c>
      <c r="K115">
        <v>0</v>
      </c>
      <c r="L115">
        <v>0</v>
      </c>
      <c r="M115">
        <v>4</v>
      </c>
      <c r="N115">
        <v>0</v>
      </c>
      <c r="O115">
        <v>1</v>
      </c>
      <c r="P115">
        <v>0</v>
      </c>
      <c r="Q115">
        <v>1</v>
      </c>
      <c r="R115">
        <v>11</v>
      </c>
      <c r="S115">
        <v>0</v>
      </c>
      <c r="T115">
        <v>3</v>
      </c>
      <c r="U115">
        <v>2</v>
      </c>
      <c r="V115">
        <v>3</v>
      </c>
      <c r="W115">
        <v>0</v>
      </c>
      <c r="X115">
        <v>3</v>
      </c>
      <c r="Z115">
        <f t="shared" si="2"/>
        <v>111</v>
      </c>
      <c r="AA115">
        <f t="shared" si="3"/>
        <v>111</v>
      </c>
    </row>
    <row r="116" spans="2:27">
      <c r="B116">
        <v>112</v>
      </c>
      <c r="C116">
        <v>112</v>
      </c>
      <c r="D116" t="s">
        <v>902</v>
      </c>
      <c r="E116">
        <v>3</v>
      </c>
      <c r="F116">
        <v>5</v>
      </c>
      <c r="G116">
        <v>8</v>
      </c>
      <c r="H116">
        <v>8</v>
      </c>
      <c r="I116">
        <v>0</v>
      </c>
      <c r="J116">
        <v>10</v>
      </c>
      <c r="K116">
        <v>0</v>
      </c>
      <c r="L116">
        <v>0</v>
      </c>
      <c r="M116">
        <v>4</v>
      </c>
      <c r="N116">
        <v>0</v>
      </c>
      <c r="O116">
        <v>2</v>
      </c>
      <c r="P116">
        <v>0</v>
      </c>
      <c r="Q116">
        <v>1</v>
      </c>
      <c r="R116">
        <v>0</v>
      </c>
      <c r="S116">
        <v>0</v>
      </c>
      <c r="T116">
        <v>3</v>
      </c>
      <c r="U116">
        <v>2</v>
      </c>
      <c r="V116">
        <v>4</v>
      </c>
      <c r="W116">
        <v>0</v>
      </c>
      <c r="X116">
        <v>4</v>
      </c>
      <c r="Z116">
        <f t="shared" si="2"/>
        <v>112</v>
      </c>
      <c r="AA116">
        <f t="shared" si="3"/>
        <v>112</v>
      </c>
    </row>
    <row r="117" spans="2:27">
      <c r="B117">
        <v>113</v>
      </c>
      <c r="C117">
        <v>113</v>
      </c>
      <c r="D117" t="s">
        <v>903</v>
      </c>
      <c r="E117">
        <v>3</v>
      </c>
      <c r="F117">
        <v>5</v>
      </c>
      <c r="G117">
        <v>8</v>
      </c>
      <c r="H117">
        <v>8</v>
      </c>
      <c r="I117">
        <v>0</v>
      </c>
      <c r="J117">
        <v>13</v>
      </c>
      <c r="K117">
        <v>0</v>
      </c>
      <c r="L117">
        <v>0</v>
      </c>
      <c r="M117">
        <v>5</v>
      </c>
      <c r="N117">
        <v>0</v>
      </c>
      <c r="O117">
        <v>3</v>
      </c>
      <c r="P117">
        <v>0</v>
      </c>
      <c r="Q117">
        <v>1</v>
      </c>
      <c r="R117">
        <v>0</v>
      </c>
      <c r="S117">
        <v>0</v>
      </c>
      <c r="T117">
        <v>4</v>
      </c>
      <c r="U117">
        <v>2</v>
      </c>
      <c r="V117">
        <v>5</v>
      </c>
      <c r="W117">
        <v>0</v>
      </c>
      <c r="X117">
        <v>10</v>
      </c>
      <c r="Z117">
        <f t="shared" si="2"/>
        <v>113</v>
      </c>
      <c r="AA117">
        <f t="shared" si="3"/>
        <v>113</v>
      </c>
    </row>
    <row r="118" spans="2:27">
      <c r="B118">
        <v>114</v>
      </c>
      <c r="C118">
        <v>114</v>
      </c>
      <c r="D118" t="s">
        <v>904</v>
      </c>
      <c r="E118">
        <v>1</v>
      </c>
      <c r="F118">
        <v>1</v>
      </c>
      <c r="G118">
        <v>3</v>
      </c>
      <c r="H118">
        <v>3</v>
      </c>
      <c r="I118">
        <v>17</v>
      </c>
      <c r="J118">
        <v>0</v>
      </c>
      <c r="K118">
        <v>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3</v>
      </c>
      <c r="R118">
        <v>0</v>
      </c>
      <c r="S118">
        <v>3</v>
      </c>
      <c r="T118">
        <v>2</v>
      </c>
      <c r="U118">
        <v>0</v>
      </c>
      <c r="V118">
        <v>12</v>
      </c>
      <c r="W118">
        <v>18</v>
      </c>
      <c r="X118">
        <v>0</v>
      </c>
      <c r="Z118">
        <f t="shared" si="2"/>
        <v>114</v>
      </c>
      <c r="AA118">
        <f t="shared" si="3"/>
        <v>114</v>
      </c>
    </row>
    <row r="119" spans="2:27">
      <c r="B119">
        <v>115</v>
      </c>
      <c r="C119">
        <v>115</v>
      </c>
      <c r="D119" t="s">
        <v>905</v>
      </c>
      <c r="E119">
        <v>5</v>
      </c>
      <c r="F119">
        <v>7</v>
      </c>
      <c r="G119">
        <v>10</v>
      </c>
      <c r="H119">
        <v>10</v>
      </c>
      <c r="I119">
        <v>0</v>
      </c>
      <c r="J119">
        <v>0</v>
      </c>
      <c r="K119">
        <v>1</v>
      </c>
      <c r="L119">
        <v>0</v>
      </c>
      <c r="M119">
        <v>5</v>
      </c>
      <c r="N119">
        <v>0</v>
      </c>
      <c r="O119">
        <v>5</v>
      </c>
      <c r="P119">
        <v>0</v>
      </c>
      <c r="Q119">
        <v>2</v>
      </c>
      <c r="R119">
        <v>1</v>
      </c>
      <c r="S119">
        <v>0</v>
      </c>
      <c r="T119">
        <v>2</v>
      </c>
      <c r="U119">
        <v>1</v>
      </c>
      <c r="V119">
        <v>2</v>
      </c>
      <c r="W119">
        <v>0</v>
      </c>
      <c r="X119">
        <v>2</v>
      </c>
      <c r="Z119">
        <f t="shared" si="2"/>
        <v>115</v>
      </c>
      <c r="AA119">
        <f t="shared" si="3"/>
        <v>115</v>
      </c>
    </row>
    <row r="120" spans="2:27">
      <c r="B120">
        <v>116</v>
      </c>
      <c r="C120">
        <v>116</v>
      </c>
      <c r="D120" t="s">
        <v>906</v>
      </c>
      <c r="E120">
        <v>4</v>
      </c>
      <c r="F120">
        <v>25</v>
      </c>
      <c r="G120">
        <v>19</v>
      </c>
      <c r="H120">
        <v>13</v>
      </c>
      <c r="I120">
        <v>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0</v>
      </c>
      <c r="T120">
        <v>3</v>
      </c>
      <c r="U120">
        <v>0</v>
      </c>
      <c r="V120">
        <v>4</v>
      </c>
      <c r="W120">
        <v>9</v>
      </c>
      <c r="X120">
        <v>0</v>
      </c>
      <c r="Z120">
        <f t="shared" si="2"/>
        <v>116</v>
      </c>
      <c r="AA120">
        <f t="shared" si="3"/>
        <v>116</v>
      </c>
    </row>
    <row r="121" spans="2:27">
      <c r="B121">
        <v>117</v>
      </c>
      <c r="C121">
        <v>117</v>
      </c>
      <c r="D121" t="s">
        <v>907</v>
      </c>
      <c r="E121">
        <v>1</v>
      </c>
      <c r="F121">
        <v>1</v>
      </c>
      <c r="G121">
        <v>3</v>
      </c>
      <c r="H121">
        <v>3</v>
      </c>
      <c r="I121">
        <v>23</v>
      </c>
      <c r="J121">
        <v>0</v>
      </c>
      <c r="K121">
        <v>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4</v>
      </c>
      <c r="T121">
        <v>4</v>
      </c>
      <c r="U121">
        <v>1</v>
      </c>
      <c r="V121">
        <v>18</v>
      </c>
      <c r="W121">
        <v>23</v>
      </c>
      <c r="X121">
        <v>0</v>
      </c>
      <c r="Z121">
        <f t="shared" si="2"/>
        <v>117</v>
      </c>
      <c r="AA121">
        <f t="shared" si="3"/>
        <v>117</v>
      </c>
    </row>
    <row r="122" spans="2:27">
      <c r="B122">
        <v>118</v>
      </c>
      <c r="C122">
        <v>118</v>
      </c>
      <c r="D122" t="s">
        <v>908</v>
      </c>
      <c r="E122">
        <v>5</v>
      </c>
      <c r="F122">
        <v>7</v>
      </c>
      <c r="G122">
        <v>10</v>
      </c>
      <c r="H122">
        <v>10</v>
      </c>
      <c r="I122">
        <v>0</v>
      </c>
      <c r="J122">
        <v>0</v>
      </c>
      <c r="K122">
        <v>0</v>
      </c>
      <c r="L122">
        <v>0</v>
      </c>
      <c r="M122">
        <v>2</v>
      </c>
      <c r="N122">
        <v>0</v>
      </c>
      <c r="O122">
        <v>8</v>
      </c>
      <c r="P122">
        <v>0</v>
      </c>
      <c r="Q122">
        <v>1</v>
      </c>
      <c r="R122">
        <v>1</v>
      </c>
      <c r="S122">
        <v>0</v>
      </c>
      <c r="T122">
        <v>4</v>
      </c>
      <c r="U122">
        <v>1</v>
      </c>
      <c r="V122">
        <v>1</v>
      </c>
      <c r="W122">
        <v>0</v>
      </c>
      <c r="X122">
        <v>15</v>
      </c>
      <c r="Z122">
        <f t="shared" si="2"/>
        <v>118</v>
      </c>
      <c r="AA122">
        <f t="shared" si="3"/>
        <v>118</v>
      </c>
    </row>
    <row r="123" spans="2:27">
      <c r="B123">
        <v>119</v>
      </c>
      <c r="C123">
        <v>119</v>
      </c>
      <c r="D123" t="s">
        <v>909</v>
      </c>
      <c r="E123">
        <v>1</v>
      </c>
      <c r="F123">
        <v>1</v>
      </c>
      <c r="G123">
        <v>2</v>
      </c>
      <c r="H123">
        <v>2</v>
      </c>
      <c r="I123">
        <v>3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2</v>
      </c>
      <c r="R123">
        <v>0</v>
      </c>
      <c r="S123">
        <v>2</v>
      </c>
      <c r="T123">
        <v>1</v>
      </c>
      <c r="U123">
        <v>0</v>
      </c>
      <c r="V123">
        <v>2</v>
      </c>
      <c r="W123">
        <v>2</v>
      </c>
      <c r="X123">
        <v>0</v>
      </c>
      <c r="Z123">
        <f t="shared" si="2"/>
        <v>119</v>
      </c>
      <c r="AA123">
        <f t="shared" si="3"/>
        <v>119</v>
      </c>
    </row>
    <row r="124" spans="2:27">
      <c r="B124">
        <v>120</v>
      </c>
      <c r="C124">
        <v>120</v>
      </c>
      <c r="D124" t="s">
        <v>910</v>
      </c>
      <c r="E124">
        <v>14</v>
      </c>
      <c r="F124">
        <v>24</v>
      </c>
      <c r="G124">
        <v>36</v>
      </c>
      <c r="H124">
        <v>30</v>
      </c>
      <c r="I124">
        <v>0</v>
      </c>
      <c r="J124">
        <v>0</v>
      </c>
      <c r="K124">
        <v>2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1</v>
      </c>
      <c r="W124">
        <v>0</v>
      </c>
      <c r="X124">
        <v>1</v>
      </c>
      <c r="Z124">
        <f t="shared" si="2"/>
        <v>120</v>
      </c>
      <c r="AA124">
        <f t="shared" si="3"/>
        <v>120</v>
      </c>
    </row>
    <row r="125" spans="2:27">
      <c r="B125">
        <v>121</v>
      </c>
      <c r="C125">
        <v>121</v>
      </c>
      <c r="D125" t="s">
        <v>911</v>
      </c>
      <c r="E125">
        <v>14</v>
      </c>
      <c r="F125">
        <v>24</v>
      </c>
      <c r="G125">
        <v>36</v>
      </c>
      <c r="H125">
        <v>30</v>
      </c>
      <c r="I125">
        <v>0</v>
      </c>
      <c r="J125">
        <v>0</v>
      </c>
      <c r="K125">
        <v>3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2</v>
      </c>
      <c r="U125">
        <v>0</v>
      </c>
      <c r="V125">
        <v>1</v>
      </c>
      <c r="W125">
        <v>0</v>
      </c>
      <c r="X125">
        <v>2</v>
      </c>
      <c r="Z125">
        <f t="shared" si="2"/>
        <v>121</v>
      </c>
      <c r="AA125">
        <f t="shared" si="3"/>
        <v>121</v>
      </c>
    </row>
    <row r="126" spans="2:27">
      <c r="B126">
        <v>122</v>
      </c>
      <c r="C126">
        <v>122</v>
      </c>
      <c r="D126" t="s">
        <v>912</v>
      </c>
      <c r="E126">
        <v>1</v>
      </c>
      <c r="F126">
        <v>1</v>
      </c>
      <c r="G126">
        <v>1</v>
      </c>
      <c r="H126">
        <v>16</v>
      </c>
      <c r="I126">
        <v>3</v>
      </c>
      <c r="J126">
        <v>0</v>
      </c>
      <c r="K126">
        <v>10</v>
      </c>
      <c r="L126">
        <v>0</v>
      </c>
      <c r="M126">
        <v>0</v>
      </c>
      <c r="N126">
        <v>1</v>
      </c>
      <c r="O126">
        <v>0</v>
      </c>
      <c r="P126">
        <v>0</v>
      </c>
      <c r="Q126">
        <v>1</v>
      </c>
      <c r="R126">
        <v>0</v>
      </c>
      <c r="S126">
        <v>1</v>
      </c>
      <c r="T126">
        <v>3</v>
      </c>
      <c r="U126">
        <v>0</v>
      </c>
      <c r="V126">
        <v>2</v>
      </c>
      <c r="W126">
        <v>3</v>
      </c>
      <c r="X126">
        <v>2</v>
      </c>
      <c r="Z126">
        <f t="shared" si="2"/>
        <v>122</v>
      </c>
      <c r="AA126">
        <f t="shared" si="3"/>
        <v>122</v>
      </c>
    </row>
    <row r="127" spans="2:27">
      <c r="B127">
        <v>123</v>
      </c>
      <c r="C127">
        <v>123</v>
      </c>
      <c r="D127" t="s">
        <v>913</v>
      </c>
      <c r="E127">
        <v>1</v>
      </c>
      <c r="F127">
        <v>1</v>
      </c>
      <c r="G127">
        <v>2</v>
      </c>
      <c r="H127">
        <v>2</v>
      </c>
      <c r="I127">
        <v>10</v>
      </c>
      <c r="J127">
        <v>0</v>
      </c>
      <c r="K127">
        <v>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3</v>
      </c>
      <c r="R127">
        <v>0</v>
      </c>
      <c r="S127">
        <v>2</v>
      </c>
      <c r="T127">
        <v>3</v>
      </c>
      <c r="U127">
        <v>0</v>
      </c>
      <c r="V127">
        <v>4</v>
      </c>
      <c r="W127">
        <v>5</v>
      </c>
      <c r="X127">
        <v>0</v>
      </c>
      <c r="Z127">
        <f t="shared" si="2"/>
        <v>123</v>
      </c>
      <c r="AA127">
        <f t="shared" si="3"/>
        <v>123</v>
      </c>
    </row>
    <row r="128" spans="2:27">
      <c r="B128">
        <v>124</v>
      </c>
      <c r="C128">
        <v>124</v>
      </c>
      <c r="D128" t="s">
        <v>914</v>
      </c>
      <c r="E128">
        <v>5</v>
      </c>
      <c r="F128">
        <v>8</v>
      </c>
      <c r="G128">
        <v>13</v>
      </c>
      <c r="H128">
        <v>11</v>
      </c>
      <c r="I128">
        <v>3</v>
      </c>
      <c r="J128">
        <v>0</v>
      </c>
      <c r="K128">
        <v>7</v>
      </c>
      <c r="L128">
        <v>0</v>
      </c>
      <c r="M128">
        <v>0</v>
      </c>
      <c r="N128">
        <v>0</v>
      </c>
      <c r="O128">
        <v>9</v>
      </c>
      <c r="P128">
        <v>0</v>
      </c>
      <c r="Q128">
        <v>10</v>
      </c>
      <c r="R128">
        <v>0</v>
      </c>
      <c r="S128">
        <v>0</v>
      </c>
      <c r="T128">
        <v>4</v>
      </c>
      <c r="U128">
        <v>0</v>
      </c>
      <c r="V128">
        <v>0</v>
      </c>
      <c r="W128">
        <v>27</v>
      </c>
      <c r="X128">
        <v>29</v>
      </c>
      <c r="Z128">
        <f t="shared" si="2"/>
        <v>124</v>
      </c>
      <c r="AA128">
        <f t="shared" si="3"/>
        <v>124</v>
      </c>
    </row>
    <row r="129" spans="2:27">
      <c r="B129">
        <v>125</v>
      </c>
      <c r="C129">
        <v>125</v>
      </c>
      <c r="D129" t="s">
        <v>915</v>
      </c>
      <c r="E129">
        <v>2</v>
      </c>
      <c r="F129">
        <v>3</v>
      </c>
      <c r="G129">
        <v>5</v>
      </c>
      <c r="H129">
        <v>5</v>
      </c>
      <c r="I129">
        <v>0</v>
      </c>
      <c r="J129">
        <v>8</v>
      </c>
      <c r="K129">
        <v>0</v>
      </c>
      <c r="L129">
        <v>1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2</v>
      </c>
      <c r="U129">
        <v>2</v>
      </c>
      <c r="V129">
        <v>2</v>
      </c>
      <c r="W129">
        <v>1</v>
      </c>
      <c r="X129">
        <v>0</v>
      </c>
      <c r="Z129">
        <f t="shared" si="2"/>
        <v>125</v>
      </c>
      <c r="AA129">
        <f t="shared" si="3"/>
        <v>125</v>
      </c>
    </row>
    <row r="130" spans="2:27">
      <c r="B130">
        <v>126</v>
      </c>
      <c r="C130">
        <v>126</v>
      </c>
      <c r="D130" t="s">
        <v>916</v>
      </c>
      <c r="E130">
        <v>15</v>
      </c>
      <c r="F130">
        <v>26</v>
      </c>
      <c r="G130">
        <v>37</v>
      </c>
      <c r="H130">
        <v>31</v>
      </c>
      <c r="I130">
        <v>1</v>
      </c>
      <c r="J130">
        <v>0</v>
      </c>
      <c r="K130">
        <v>0</v>
      </c>
      <c r="L130">
        <v>-1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4</v>
      </c>
      <c r="U130">
        <v>1</v>
      </c>
      <c r="V130">
        <v>4</v>
      </c>
      <c r="W130">
        <v>2</v>
      </c>
      <c r="X130">
        <v>1</v>
      </c>
      <c r="Z130">
        <f t="shared" si="2"/>
        <v>126</v>
      </c>
      <c r="AA130">
        <f t="shared" si="3"/>
        <v>126</v>
      </c>
    </row>
    <row r="131" spans="2:27">
      <c r="B131">
        <v>127</v>
      </c>
      <c r="C131">
        <v>127</v>
      </c>
      <c r="D131" t="s">
        <v>917</v>
      </c>
      <c r="E131">
        <v>2</v>
      </c>
      <c r="F131">
        <v>3</v>
      </c>
      <c r="G131">
        <v>32</v>
      </c>
      <c r="H131">
        <v>5</v>
      </c>
      <c r="I131">
        <v>0</v>
      </c>
      <c r="J131">
        <v>14</v>
      </c>
      <c r="K131">
        <v>0</v>
      </c>
      <c r="L131">
        <v>0</v>
      </c>
      <c r="M131">
        <v>0</v>
      </c>
      <c r="N131">
        <v>2</v>
      </c>
      <c r="O131">
        <v>0</v>
      </c>
      <c r="P131">
        <v>0</v>
      </c>
      <c r="Q131">
        <v>7</v>
      </c>
      <c r="R131">
        <v>0</v>
      </c>
      <c r="S131">
        <v>1</v>
      </c>
      <c r="T131">
        <v>5</v>
      </c>
      <c r="U131">
        <v>2</v>
      </c>
      <c r="V131">
        <v>2</v>
      </c>
      <c r="W131">
        <v>1</v>
      </c>
      <c r="X131">
        <v>1</v>
      </c>
      <c r="Z131">
        <f t="shared" si="2"/>
        <v>127</v>
      </c>
      <c r="AA131">
        <f t="shared" si="3"/>
        <v>127</v>
      </c>
    </row>
    <row r="132" spans="2:27">
      <c r="B132">
        <v>128</v>
      </c>
      <c r="C132">
        <v>128</v>
      </c>
      <c r="D132" t="s">
        <v>918</v>
      </c>
      <c r="E132">
        <v>1</v>
      </c>
      <c r="F132">
        <v>1</v>
      </c>
      <c r="G132">
        <v>3</v>
      </c>
      <c r="H132">
        <v>3</v>
      </c>
      <c r="I132">
        <v>30</v>
      </c>
      <c r="J132">
        <v>0</v>
      </c>
      <c r="K132">
        <v>5</v>
      </c>
      <c r="L132">
        <v>0</v>
      </c>
      <c r="M132">
        <v>0</v>
      </c>
      <c r="N132">
        <v>-1</v>
      </c>
      <c r="O132">
        <v>0</v>
      </c>
      <c r="P132">
        <v>0</v>
      </c>
      <c r="Q132">
        <v>1</v>
      </c>
      <c r="R132">
        <v>0</v>
      </c>
      <c r="S132">
        <v>4</v>
      </c>
      <c r="T132">
        <v>5</v>
      </c>
      <c r="U132">
        <v>0</v>
      </c>
      <c r="V132">
        <v>30</v>
      </c>
      <c r="W132">
        <v>28</v>
      </c>
      <c r="X132">
        <v>0</v>
      </c>
      <c r="Z132">
        <f t="shared" si="2"/>
        <v>128</v>
      </c>
      <c r="AA132">
        <f t="shared" si="3"/>
        <v>128</v>
      </c>
    </row>
    <row r="133" spans="2:27">
      <c r="B133">
        <v>129</v>
      </c>
      <c r="C133">
        <v>129</v>
      </c>
      <c r="D133" t="s">
        <v>919</v>
      </c>
      <c r="E133">
        <v>16</v>
      </c>
      <c r="F133">
        <v>27</v>
      </c>
      <c r="G133">
        <v>39</v>
      </c>
      <c r="H133">
        <v>32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3</v>
      </c>
      <c r="O133">
        <v>2</v>
      </c>
      <c r="P133">
        <v>0</v>
      </c>
      <c r="Q133">
        <v>2</v>
      </c>
      <c r="R133">
        <v>0</v>
      </c>
      <c r="S133">
        <v>0</v>
      </c>
      <c r="T133">
        <v>3</v>
      </c>
      <c r="U133">
        <v>1</v>
      </c>
      <c r="V133">
        <v>0</v>
      </c>
      <c r="W133">
        <v>0</v>
      </c>
      <c r="X133">
        <v>0</v>
      </c>
      <c r="Z133">
        <f t="shared" si="2"/>
        <v>129</v>
      </c>
      <c r="AA133">
        <f t="shared" si="3"/>
        <v>129</v>
      </c>
    </row>
    <row r="134" spans="2:27">
      <c r="B134">
        <v>130</v>
      </c>
      <c r="C134">
        <v>130</v>
      </c>
      <c r="D134" t="s">
        <v>920</v>
      </c>
      <c r="E134">
        <v>1</v>
      </c>
      <c r="F134">
        <v>2</v>
      </c>
      <c r="G134">
        <v>4</v>
      </c>
      <c r="H134">
        <v>16</v>
      </c>
      <c r="I134">
        <v>1</v>
      </c>
      <c r="J134">
        <v>0</v>
      </c>
      <c r="K134">
        <v>8</v>
      </c>
      <c r="L134">
        <v>0</v>
      </c>
      <c r="M134">
        <v>0</v>
      </c>
      <c r="N134">
        <v>1</v>
      </c>
      <c r="O134">
        <v>0</v>
      </c>
      <c r="P134">
        <v>0</v>
      </c>
      <c r="Q134">
        <v>1</v>
      </c>
      <c r="R134">
        <v>0</v>
      </c>
      <c r="S134">
        <v>1</v>
      </c>
      <c r="T134">
        <v>3</v>
      </c>
      <c r="U134">
        <v>0</v>
      </c>
      <c r="V134">
        <v>2</v>
      </c>
      <c r="W134">
        <v>3</v>
      </c>
      <c r="X134">
        <v>2</v>
      </c>
      <c r="Z134">
        <f t="shared" ref="Z134:Z168" si="4">B134</f>
        <v>130</v>
      </c>
      <c r="AA134">
        <f t="shared" ref="AA134:AA168" si="5">C134</f>
        <v>130</v>
      </c>
    </row>
    <row r="135" spans="2:27">
      <c r="B135">
        <v>131</v>
      </c>
      <c r="C135">
        <v>131</v>
      </c>
      <c r="D135" t="s">
        <v>921</v>
      </c>
      <c r="E135">
        <v>4</v>
      </c>
      <c r="F135">
        <v>6</v>
      </c>
      <c r="G135">
        <v>21</v>
      </c>
      <c r="H135">
        <v>15</v>
      </c>
      <c r="I135">
        <v>0</v>
      </c>
      <c r="J135">
        <v>0</v>
      </c>
      <c r="K135">
        <v>9</v>
      </c>
      <c r="L135">
        <v>0</v>
      </c>
      <c r="M135">
        <v>0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3</v>
      </c>
      <c r="U135">
        <v>0</v>
      </c>
      <c r="V135">
        <v>5</v>
      </c>
      <c r="W135">
        <v>2</v>
      </c>
      <c r="X135">
        <v>1</v>
      </c>
      <c r="Z135">
        <f t="shared" si="4"/>
        <v>131</v>
      </c>
      <c r="AA135">
        <f t="shared" si="5"/>
        <v>131</v>
      </c>
    </row>
    <row r="136" spans="2:27">
      <c r="B136">
        <v>132</v>
      </c>
      <c r="C136">
        <v>132</v>
      </c>
      <c r="D136" t="s">
        <v>922</v>
      </c>
      <c r="E136">
        <v>7</v>
      </c>
      <c r="F136">
        <v>10</v>
      </c>
      <c r="G136">
        <v>40</v>
      </c>
      <c r="H136">
        <v>18</v>
      </c>
      <c r="I136">
        <v>0</v>
      </c>
      <c r="J136">
        <v>0</v>
      </c>
      <c r="K136">
        <v>0</v>
      </c>
      <c r="L136">
        <v>0</v>
      </c>
      <c r="M136">
        <v>11</v>
      </c>
      <c r="N136">
        <v>1</v>
      </c>
      <c r="O136">
        <v>1</v>
      </c>
      <c r="P136">
        <v>0</v>
      </c>
      <c r="Q136">
        <v>1</v>
      </c>
      <c r="R136">
        <v>0</v>
      </c>
      <c r="S136">
        <v>0</v>
      </c>
      <c r="T136">
        <v>3</v>
      </c>
      <c r="U136">
        <v>0</v>
      </c>
      <c r="V136">
        <v>0</v>
      </c>
      <c r="W136">
        <v>3</v>
      </c>
      <c r="X136">
        <v>3</v>
      </c>
      <c r="Z136">
        <f t="shared" si="4"/>
        <v>132</v>
      </c>
      <c r="AA136">
        <f t="shared" si="5"/>
        <v>132</v>
      </c>
    </row>
    <row r="137" spans="2:27">
      <c r="B137">
        <v>133</v>
      </c>
      <c r="C137">
        <v>133</v>
      </c>
      <c r="D137" t="s">
        <v>923</v>
      </c>
      <c r="E137">
        <v>1</v>
      </c>
      <c r="F137">
        <v>1</v>
      </c>
      <c r="G137">
        <v>3</v>
      </c>
      <c r="H137">
        <v>3</v>
      </c>
      <c r="I137">
        <v>20</v>
      </c>
      <c r="J137">
        <v>0</v>
      </c>
      <c r="K137">
        <v>2</v>
      </c>
      <c r="L137">
        <v>0</v>
      </c>
      <c r="M137">
        <v>0</v>
      </c>
      <c r="N137">
        <v>-1</v>
      </c>
      <c r="O137">
        <v>0</v>
      </c>
      <c r="P137">
        <v>0</v>
      </c>
      <c r="Q137">
        <v>-3</v>
      </c>
      <c r="R137">
        <v>0</v>
      </c>
      <c r="S137">
        <v>4</v>
      </c>
      <c r="T137">
        <v>4</v>
      </c>
      <c r="U137">
        <v>0</v>
      </c>
      <c r="V137">
        <v>16</v>
      </c>
      <c r="W137">
        <v>21</v>
      </c>
      <c r="X137">
        <v>0</v>
      </c>
      <c r="Z137">
        <f t="shared" si="4"/>
        <v>133</v>
      </c>
      <c r="AA137">
        <f t="shared" si="5"/>
        <v>133</v>
      </c>
    </row>
    <row r="138" spans="2:27">
      <c r="B138">
        <v>134</v>
      </c>
      <c r="C138">
        <v>134</v>
      </c>
      <c r="D138" t="s">
        <v>924</v>
      </c>
      <c r="E138">
        <v>1</v>
      </c>
      <c r="F138">
        <v>2</v>
      </c>
      <c r="G138">
        <v>4</v>
      </c>
      <c r="H138">
        <v>4</v>
      </c>
      <c r="I138">
        <v>8</v>
      </c>
      <c r="J138">
        <v>0</v>
      </c>
      <c r="K138">
        <v>2</v>
      </c>
      <c r="L138">
        <v>1</v>
      </c>
      <c r="M138">
        <v>0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2</v>
      </c>
      <c r="T138">
        <v>3</v>
      </c>
      <c r="U138">
        <v>0</v>
      </c>
      <c r="V138">
        <v>2</v>
      </c>
      <c r="W138">
        <v>5</v>
      </c>
      <c r="X138">
        <v>0</v>
      </c>
      <c r="Z138">
        <f t="shared" si="4"/>
        <v>134</v>
      </c>
      <c r="AA138">
        <f t="shared" si="5"/>
        <v>134</v>
      </c>
    </row>
    <row r="139" spans="2:27">
      <c r="B139">
        <v>135</v>
      </c>
      <c r="C139">
        <v>135</v>
      </c>
      <c r="D139" t="s">
        <v>925</v>
      </c>
      <c r="E139">
        <v>1</v>
      </c>
      <c r="F139">
        <v>2</v>
      </c>
      <c r="G139">
        <v>4</v>
      </c>
      <c r="H139">
        <v>16</v>
      </c>
      <c r="I139">
        <v>1</v>
      </c>
      <c r="J139">
        <v>0</v>
      </c>
      <c r="K139">
        <v>8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3</v>
      </c>
      <c r="U139">
        <v>0</v>
      </c>
      <c r="V139">
        <v>1</v>
      </c>
      <c r="W139">
        <v>3</v>
      </c>
      <c r="X139">
        <v>0</v>
      </c>
      <c r="Z139">
        <f t="shared" si="4"/>
        <v>135</v>
      </c>
      <c r="AA139">
        <f t="shared" si="5"/>
        <v>135</v>
      </c>
    </row>
    <row r="140" spans="2:27">
      <c r="B140">
        <v>136</v>
      </c>
      <c r="C140">
        <v>136</v>
      </c>
      <c r="D140" t="s">
        <v>926</v>
      </c>
      <c r="E140">
        <v>6</v>
      </c>
      <c r="F140">
        <v>17</v>
      </c>
      <c r="G140">
        <v>28</v>
      </c>
      <c r="H140">
        <v>23</v>
      </c>
      <c r="I140">
        <v>0</v>
      </c>
      <c r="J140">
        <v>0</v>
      </c>
      <c r="K140">
        <v>0</v>
      </c>
      <c r="L140">
        <v>7</v>
      </c>
      <c r="M140">
        <v>0</v>
      </c>
      <c r="N140">
        <v>-1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3</v>
      </c>
      <c r="U140">
        <v>0</v>
      </c>
      <c r="V140">
        <v>0</v>
      </c>
      <c r="W140">
        <v>24</v>
      </c>
      <c r="X140">
        <v>4</v>
      </c>
      <c r="Z140">
        <f t="shared" si="4"/>
        <v>136</v>
      </c>
      <c r="AA140">
        <f t="shared" si="5"/>
        <v>136</v>
      </c>
    </row>
    <row r="141" spans="2:27">
      <c r="B141">
        <v>137</v>
      </c>
      <c r="C141">
        <v>137</v>
      </c>
      <c r="D141" t="s">
        <v>927</v>
      </c>
      <c r="E141">
        <v>1</v>
      </c>
      <c r="F141">
        <v>1</v>
      </c>
      <c r="G141">
        <v>3</v>
      </c>
      <c r="H141">
        <v>3</v>
      </c>
      <c r="I141">
        <v>21</v>
      </c>
      <c r="J141">
        <v>0</v>
      </c>
      <c r="K141">
        <v>4</v>
      </c>
      <c r="L141">
        <v>0</v>
      </c>
      <c r="M141">
        <v>0</v>
      </c>
      <c r="N141">
        <v>-1</v>
      </c>
      <c r="O141">
        <v>0</v>
      </c>
      <c r="P141">
        <v>0</v>
      </c>
      <c r="Q141">
        <v>-1</v>
      </c>
      <c r="R141">
        <v>0</v>
      </c>
      <c r="S141">
        <v>4</v>
      </c>
      <c r="T141">
        <v>5</v>
      </c>
      <c r="U141">
        <v>0</v>
      </c>
      <c r="V141">
        <v>16</v>
      </c>
      <c r="W141">
        <v>22</v>
      </c>
      <c r="X141">
        <v>1</v>
      </c>
      <c r="Z141">
        <f t="shared" si="4"/>
        <v>137</v>
      </c>
      <c r="AA141">
        <f t="shared" si="5"/>
        <v>137</v>
      </c>
    </row>
    <row r="142" spans="2:27">
      <c r="B142">
        <v>138</v>
      </c>
      <c r="C142">
        <v>138</v>
      </c>
      <c r="D142" t="s">
        <v>928</v>
      </c>
      <c r="E142">
        <v>17</v>
      </c>
      <c r="F142">
        <v>33</v>
      </c>
      <c r="G142">
        <v>41</v>
      </c>
      <c r="H142">
        <v>33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0</v>
      </c>
      <c r="O142">
        <v>12</v>
      </c>
      <c r="P142">
        <v>0</v>
      </c>
      <c r="Q142">
        <v>1</v>
      </c>
      <c r="R142">
        <v>0</v>
      </c>
      <c r="S142">
        <v>0</v>
      </c>
      <c r="T142">
        <v>4</v>
      </c>
      <c r="U142">
        <v>9</v>
      </c>
      <c r="V142">
        <v>2</v>
      </c>
      <c r="W142">
        <v>0</v>
      </c>
      <c r="X142">
        <v>26</v>
      </c>
      <c r="Z142">
        <f t="shared" si="4"/>
        <v>138</v>
      </c>
      <c r="AA142">
        <f t="shared" si="5"/>
        <v>138</v>
      </c>
    </row>
    <row r="143" spans="2:27">
      <c r="B143">
        <v>139</v>
      </c>
      <c r="C143">
        <v>139</v>
      </c>
      <c r="D143" t="s">
        <v>929</v>
      </c>
      <c r="E143">
        <v>1</v>
      </c>
      <c r="F143">
        <v>1</v>
      </c>
      <c r="G143">
        <v>2</v>
      </c>
      <c r="H143">
        <v>2</v>
      </c>
      <c r="I143">
        <v>5</v>
      </c>
      <c r="J143">
        <v>0</v>
      </c>
      <c r="K143">
        <v>3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4</v>
      </c>
      <c r="R143">
        <v>0</v>
      </c>
      <c r="S143">
        <v>2</v>
      </c>
      <c r="T143">
        <v>3</v>
      </c>
      <c r="U143">
        <v>0</v>
      </c>
      <c r="V143">
        <v>2</v>
      </c>
      <c r="W143">
        <v>3</v>
      </c>
      <c r="X143">
        <v>1</v>
      </c>
      <c r="Z143">
        <f t="shared" si="4"/>
        <v>139</v>
      </c>
      <c r="AA143">
        <f t="shared" si="5"/>
        <v>139</v>
      </c>
    </row>
    <row r="144" spans="2:27">
      <c r="B144">
        <v>140</v>
      </c>
      <c r="C144">
        <v>140</v>
      </c>
      <c r="D144" t="s">
        <v>930</v>
      </c>
      <c r="E144">
        <v>8</v>
      </c>
      <c r="F144">
        <v>18</v>
      </c>
      <c r="G144">
        <v>42</v>
      </c>
      <c r="H144">
        <v>24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3</v>
      </c>
      <c r="P144">
        <v>0</v>
      </c>
      <c r="Q144">
        <v>0</v>
      </c>
      <c r="R144">
        <v>0</v>
      </c>
      <c r="S144">
        <v>0</v>
      </c>
      <c r="T144">
        <v>3</v>
      </c>
      <c r="U144">
        <v>0</v>
      </c>
      <c r="V144">
        <v>0</v>
      </c>
      <c r="W144">
        <v>1</v>
      </c>
      <c r="X144">
        <v>3</v>
      </c>
      <c r="Z144">
        <f t="shared" si="4"/>
        <v>140</v>
      </c>
      <c r="AA144">
        <f t="shared" si="5"/>
        <v>140</v>
      </c>
    </row>
    <row r="145" spans="2:27">
      <c r="B145">
        <v>141</v>
      </c>
      <c r="C145">
        <v>141</v>
      </c>
      <c r="D145" t="s">
        <v>931</v>
      </c>
      <c r="E145">
        <v>5</v>
      </c>
      <c r="F145">
        <v>8</v>
      </c>
      <c r="G145">
        <v>13</v>
      </c>
      <c r="H145">
        <v>11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11</v>
      </c>
      <c r="P145">
        <v>0</v>
      </c>
      <c r="Q145">
        <v>9</v>
      </c>
      <c r="R145">
        <v>0</v>
      </c>
      <c r="S145">
        <v>0</v>
      </c>
      <c r="T145">
        <v>4</v>
      </c>
      <c r="U145">
        <v>0</v>
      </c>
      <c r="V145">
        <v>0</v>
      </c>
      <c r="W145">
        <v>22</v>
      </c>
      <c r="X145">
        <v>26</v>
      </c>
      <c r="Z145">
        <f t="shared" si="4"/>
        <v>141</v>
      </c>
      <c r="AA145">
        <f t="shared" si="5"/>
        <v>141</v>
      </c>
    </row>
    <row r="146" spans="2:27">
      <c r="B146">
        <v>142</v>
      </c>
      <c r="C146">
        <v>142</v>
      </c>
      <c r="D146" t="s">
        <v>932</v>
      </c>
      <c r="E146">
        <v>5</v>
      </c>
      <c r="F146">
        <v>8</v>
      </c>
      <c r="G146">
        <v>13</v>
      </c>
      <c r="H146">
        <v>11</v>
      </c>
      <c r="I146">
        <v>1</v>
      </c>
      <c r="J146">
        <v>0</v>
      </c>
      <c r="K146">
        <v>8</v>
      </c>
      <c r="L146">
        <v>1</v>
      </c>
      <c r="M146">
        <v>0</v>
      </c>
      <c r="N146">
        <v>1</v>
      </c>
      <c r="O146">
        <v>7</v>
      </c>
      <c r="P146">
        <v>0</v>
      </c>
      <c r="Q146">
        <v>9</v>
      </c>
      <c r="R146">
        <v>0</v>
      </c>
      <c r="S146">
        <v>0</v>
      </c>
      <c r="T146">
        <v>4</v>
      </c>
      <c r="U146">
        <v>0</v>
      </c>
      <c r="V146">
        <v>0</v>
      </c>
      <c r="W146">
        <v>26</v>
      </c>
      <c r="X146">
        <v>28</v>
      </c>
      <c r="Z146">
        <f t="shared" si="4"/>
        <v>142</v>
      </c>
      <c r="AA146">
        <f t="shared" si="5"/>
        <v>142</v>
      </c>
    </row>
    <row r="147" spans="2:27">
      <c r="B147">
        <v>143</v>
      </c>
      <c r="C147">
        <v>143</v>
      </c>
      <c r="D147" t="s">
        <v>933</v>
      </c>
      <c r="E147">
        <v>3</v>
      </c>
      <c r="F147">
        <v>5</v>
      </c>
      <c r="G147">
        <v>8</v>
      </c>
      <c r="H147">
        <v>8</v>
      </c>
      <c r="I147">
        <v>0</v>
      </c>
      <c r="J147">
        <v>12</v>
      </c>
      <c r="K147">
        <v>1</v>
      </c>
      <c r="L147">
        <v>0</v>
      </c>
      <c r="M147">
        <v>5</v>
      </c>
      <c r="N147">
        <v>0</v>
      </c>
      <c r="O147">
        <v>4</v>
      </c>
      <c r="P147">
        <v>0</v>
      </c>
      <c r="Q147">
        <v>2</v>
      </c>
      <c r="R147">
        <v>0</v>
      </c>
      <c r="S147">
        <v>0</v>
      </c>
      <c r="T147">
        <v>4</v>
      </c>
      <c r="U147">
        <v>1</v>
      </c>
      <c r="V147">
        <v>1</v>
      </c>
      <c r="W147">
        <v>0</v>
      </c>
      <c r="X147">
        <v>2</v>
      </c>
      <c r="Z147">
        <f t="shared" si="4"/>
        <v>143</v>
      </c>
      <c r="AA147">
        <f t="shared" si="5"/>
        <v>143</v>
      </c>
    </row>
    <row r="148" spans="2:27">
      <c r="B148">
        <v>144</v>
      </c>
      <c r="C148">
        <v>144</v>
      </c>
      <c r="D148" t="s">
        <v>934</v>
      </c>
      <c r="E148">
        <v>3</v>
      </c>
      <c r="F148">
        <v>5</v>
      </c>
      <c r="G148">
        <v>8</v>
      </c>
      <c r="H148">
        <v>8</v>
      </c>
      <c r="I148">
        <v>0</v>
      </c>
      <c r="J148">
        <v>15</v>
      </c>
      <c r="K148">
        <v>1</v>
      </c>
      <c r="L148">
        <v>0</v>
      </c>
      <c r="M148">
        <v>6</v>
      </c>
      <c r="N148">
        <v>0</v>
      </c>
      <c r="O148">
        <v>4</v>
      </c>
      <c r="P148">
        <v>0</v>
      </c>
      <c r="Q148">
        <v>2</v>
      </c>
      <c r="R148">
        <v>0</v>
      </c>
      <c r="S148">
        <v>0</v>
      </c>
      <c r="T148">
        <v>5</v>
      </c>
      <c r="U148">
        <v>2</v>
      </c>
      <c r="V148">
        <v>4</v>
      </c>
      <c r="W148">
        <v>0</v>
      </c>
      <c r="X148">
        <v>4</v>
      </c>
      <c r="Z148">
        <f t="shared" si="4"/>
        <v>144</v>
      </c>
      <c r="AA148">
        <f t="shared" si="5"/>
        <v>144</v>
      </c>
    </row>
    <row r="149" spans="2:27">
      <c r="B149">
        <v>145</v>
      </c>
      <c r="C149">
        <v>145</v>
      </c>
      <c r="D149" t="s">
        <v>935</v>
      </c>
      <c r="E149">
        <v>18</v>
      </c>
      <c r="F149">
        <v>34</v>
      </c>
      <c r="G149">
        <v>43</v>
      </c>
      <c r="H149">
        <v>34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1</v>
      </c>
      <c r="V149">
        <v>0</v>
      </c>
      <c r="W149">
        <v>0</v>
      </c>
      <c r="X149">
        <v>0</v>
      </c>
      <c r="Z149">
        <f t="shared" si="4"/>
        <v>145</v>
      </c>
      <c r="AA149">
        <f t="shared" si="5"/>
        <v>145</v>
      </c>
    </row>
    <row r="150" spans="2:27">
      <c r="B150">
        <v>146</v>
      </c>
      <c r="C150">
        <v>146</v>
      </c>
      <c r="D150" t="s">
        <v>936</v>
      </c>
      <c r="E150">
        <v>19</v>
      </c>
      <c r="F150">
        <v>35</v>
      </c>
      <c r="G150">
        <v>44</v>
      </c>
      <c r="H150">
        <v>35</v>
      </c>
      <c r="I150">
        <v>0</v>
      </c>
      <c r="J150">
        <v>0</v>
      </c>
      <c r="K150">
        <v>0</v>
      </c>
      <c r="L150">
        <v>-2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</v>
      </c>
      <c r="U150">
        <v>30</v>
      </c>
      <c r="V150">
        <v>30</v>
      </c>
      <c r="W150">
        <v>0</v>
      </c>
      <c r="X150">
        <v>0</v>
      </c>
      <c r="Z150">
        <f t="shared" si="4"/>
        <v>146</v>
      </c>
      <c r="AA150">
        <f t="shared" si="5"/>
        <v>146</v>
      </c>
    </row>
    <row r="151" spans="2:27">
      <c r="B151">
        <v>147</v>
      </c>
      <c r="C151">
        <v>147</v>
      </c>
      <c r="D151" t="s">
        <v>937</v>
      </c>
      <c r="E151">
        <v>1</v>
      </c>
      <c r="F151">
        <v>1</v>
      </c>
      <c r="G151">
        <v>1</v>
      </c>
      <c r="H151">
        <v>1</v>
      </c>
      <c r="I151">
        <v>3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</v>
      </c>
      <c r="R151">
        <v>0</v>
      </c>
      <c r="S151">
        <v>1</v>
      </c>
      <c r="T151">
        <v>2</v>
      </c>
      <c r="U151">
        <v>0</v>
      </c>
      <c r="V151">
        <v>1</v>
      </c>
      <c r="W151">
        <v>2</v>
      </c>
      <c r="X151">
        <v>0</v>
      </c>
      <c r="Z151">
        <f t="shared" si="4"/>
        <v>147</v>
      </c>
      <c r="AA151">
        <f t="shared" si="5"/>
        <v>147</v>
      </c>
    </row>
    <row r="152" spans="2:27">
      <c r="B152">
        <v>148</v>
      </c>
      <c r="C152">
        <v>148</v>
      </c>
      <c r="D152" t="s">
        <v>938</v>
      </c>
      <c r="E152">
        <v>3</v>
      </c>
      <c r="F152">
        <v>5</v>
      </c>
      <c r="G152">
        <v>7</v>
      </c>
      <c r="H152">
        <v>7</v>
      </c>
      <c r="I152">
        <v>0</v>
      </c>
      <c r="J152">
        <v>0</v>
      </c>
      <c r="K152">
        <v>1</v>
      </c>
      <c r="L152">
        <v>0</v>
      </c>
      <c r="M152">
        <v>4</v>
      </c>
      <c r="N152">
        <v>0</v>
      </c>
      <c r="O152">
        <v>2</v>
      </c>
      <c r="P152">
        <v>0</v>
      </c>
      <c r="Q152">
        <v>0</v>
      </c>
      <c r="R152">
        <v>11</v>
      </c>
      <c r="S152">
        <v>0</v>
      </c>
      <c r="T152">
        <v>5</v>
      </c>
      <c r="U152">
        <v>4</v>
      </c>
      <c r="V152">
        <v>5</v>
      </c>
      <c r="W152">
        <v>0</v>
      </c>
      <c r="X152">
        <v>15</v>
      </c>
      <c r="Z152">
        <f t="shared" si="4"/>
        <v>148</v>
      </c>
      <c r="AA152">
        <f t="shared" si="5"/>
        <v>148</v>
      </c>
    </row>
    <row r="153" spans="2:27">
      <c r="B153">
        <v>149</v>
      </c>
      <c r="C153">
        <v>149</v>
      </c>
      <c r="D153" t="s">
        <v>939</v>
      </c>
      <c r="E153">
        <v>7</v>
      </c>
      <c r="F153">
        <v>10</v>
      </c>
      <c r="G153">
        <v>14</v>
      </c>
      <c r="H153">
        <v>18</v>
      </c>
      <c r="I153">
        <v>0</v>
      </c>
      <c r="J153">
        <v>0</v>
      </c>
      <c r="K153">
        <v>0</v>
      </c>
      <c r="L153">
        <v>0</v>
      </c>
      <c r="M153">
        <v>12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4</v>
      </c>
      <c r="U153">
        <v>0</v>
      </c>
      <c r="V153">
        <v>0</v>
      </c>
      <c r="W153">
        <v>1</v>
      </c>
      <c r="X153">
        <v>3</v>
      </c>
      <c r="Z153">
        <f t="shared" si="4"/>
        <v>149</v>
      </c>
      <c r="AA153">
        <f t="shared" si="5"/>
        <v>149</v>
      </c>
    </row>
    <row r="154" spans="2:27">
      <c r="B154">
        <v>150</v>
      </c>
      <c r="C154">
        <v>150</v>
      </c>
      <c r="D154" t="s">
        <v>940</v>
      </c>
      <c r="E154">
        <v>18</v>
      </c>
      <c r="F154">
        <v>34</v>
      </c>
      <c r="G154">
        <v>43</v>
      </c>
      <c r="H154">
        <v>34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</v>
      </c>
      <c r="U154">
        <v>1</v>
      </c>
      <c r="V154">
        <v>0</v>
      </c>
      <c r="W154">
        <v>0</v>
      </c>
      <c r="X154">
        <v>1</v>
      </c>
      <c r="Z154">
        <f t="shared" si="4"/>
        <v>150</v>
      </c>
      <c r="AA154">
        <f t="shared" si="5"/>
        <v>150</v>
      </c>
    </row>
    <row r="155" spans="2:27">
      <c r="B155">
        <v>151</v>
      </c>
      <c r="C155">
        <v>151</v>
      </c>
      <c r="D155" t="s">
        <v>941</v>
      </c>
      <c r="E155">
        <v>5</v>
      </c>
      <c r="F155">
        <v>7</v>
      </c>
      <c r="G155">
        <v>9</v>
      </c>
      <c r="H155">
        <v>9</v>
      </c>
      <c r="I155">
        <v>2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11</v>
      </c>
      <c r="P155">
        <v>0</v>
      </c>
      <c r="Q155">
        <v>2</v>
      </c>
      <c r="R155">
        <v>0</v>
      </c>
      <c r="S155">
        <v>0</v>
      </c>
      <c r="T155">
        <v>5</v>
      </c>
      <c r="U155">
        <v>4</v>
      </c>
      <c r="V155">
        <v>0</v>
      </c>
      <c r="W155">
        <v>0</v>
      </c>
      <c r="X155">
        <v>14</v>
      </c>
      <c r="Z155">
        <f t="shared" si="4"/>
        <v>151</v>
      </c>
      <c r="AA155">
        <f t="shared" si="5"/>
        <v>151</v>
      </c>
    </row>
    <row r="156" spans="2:27">
      <c r="B156">
        <v>152</v>
      </c>
      <c r="C156">
        <v>152</v>
      </c>
      <c r="D156" t="s">
        <v>942</v>
      </c>
      <c r="E156">
        <v>3</v>
      </c>
      <c r="F156">
        <v>5</v>
      </c>
      <c r="G156">
        <v>6</v>
      </c>
      <c r="H156">
        <v>6</v>
      </c>
      <c r="I156">
        <v>0</v>
      </c>
      <c r="J156">
        <v>0</v>
      </c>
      <c r="K156">
        <v>9</v>
      </c>
      <c r="L156">
        <v>0</v>
      </c>
      <c r="M156">
        <v>0</v>
      </c>
      <c r="N156">
        <v>2</v>
      </c>
      <c r="O156">
        <v>1</v>
      </c>
      <c r="P156">
        <v>0</v>
      </c>
      <c r="Q156">
        <v>1</v>
      </c>
      <c r="R156">
        <v>0</v>
      </c>
      <c r="S156">
        <v>0</v>
      </c>
      <c r="T156">
        <v>3</v>
      </c>
      <c r="U156">
        <v>1</v>
      </c>
      <c r="V156">
        <v>2</v>
      </c>
      <c r="W156">
        <v>0</v>
      </c>
      <c r="X156">
        <v>3</v>
      </c>
      <c r="Z156">
        <f t="shared" si="4"/>
        <v>152</v>
      </c>
      <c r="AA156">
        <f t="shared" si="5"/>
        <v>152</v>
      </c>
    </row>
    <row r="157" spans="2:27">
      <c r="B157">
        <v>153</v>
      </c>
      <c r="C157">
        <v>153</v>
      </c>
      <c r="D157" t="s">
        <v>943</v>
      </c>
      <c r="E157">
        <v>3</v>
      </c>
      <c r="F157">
        <v>5</v>
      </c>
      <c r="G157">
        <v>6</v>
      </c>
      <c r="H157">
        <v>6</v>
      </c>
      <c r="I157">
        <v>0</v>
      </c>
      <c r="J157">
        <v>0</v>
      </c>
      <c r="K157">
        <v>10</v>
      </c>
      <c r="L157">
        <v>0</v>
      </c>
      <c r="M157">
        <v>0</v>
      </c>
      <c r="N157">
        <v>2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4</v>
      </c>
      <c r="U157">
        <v>1</v>
      </c>
      <c r="V157">
        <v>2</v>
      </c>
      <c r="W157">
        <v>0</v>
      </c>
      <c r="X157">
        <v>4</v>
      </c>
      <c r="Z157">
        <f t="shared" si="4"/>
        <v>153</v>
      </c>
      <c r="AA157">
        <f t="shared" si="5"/>
        <v>153</v>
      </c>
    </row>
    <row r="158" spans="2:27">
      <c r="B158">
        <v>154</v>
      </c>
      <c r="C158">
        <v>154</v>
      </c>
      <c r="D158" t="s">
        <v>944</v>
      </c>
      <c r="E158">
        <v>3</v>
      </c>
      <c r="F158">
        <v>5</v>
      </c>
      <c r="G158">
        <v>7</v>
      </c>
      <c r="H158">
        <v>7</v>
      </c>
      <c r="I158">
        <v>0</v>
      </c>
      <c r="J158">
        <v>0</v>
      </c>
      <c r="K158">
        <v>7</v>
      </c>
      <c r="L158">
        <v>0</v>
      </c>
      <c r="M158">
        <v>3</v>
      </c>
      <c r="N158">
        <v>2</v>
      </c>
      <c r="O158">
        <v>1</v>
      </c>
      <c r="P158">
        <v>0</v>
      </c>
      <c r="Q158">
        <v>1</v>
      </c>
      <c r="R158">
        <v>4</v>
      </c>
      <c r="S158">
        <v>0</v>
      </c>
      <c r="T158">
        <v>5</v>
      </c>
      <c r="U158">
        <v>1</v>
      </c>
      <c r="V158">
        <v>3</v>
      </c>
      <c r="W158">
        <v>0</v>
      </c>
      <c r="X158">
        <v>4</v>
      </c>
      <c r="Z158">
        <f t="shared" si="4"/>
        <v>154</v>
      </c>
      <c r="AA158">
        <f t="shared" si="5"/>
        <v>154</v>
      </c>
    </row>
    <row r="159" spans="2:27">
      <c r="B159">
        <v>155</v>
      </c>
      <c r="C159">
        <v>155</v>
      </c>
      <c r="D159" t="s">
        <v>945</v>
      </c>
      <c r="E159">
        <v>3</v>
      </c>
      <c r="F159">
        <v>5</v>
      </c>
      <c r="G159">
        <v>6</v>
      </c>
      <c r="H159">
        <v>6</v>
      </c>
      <c r="I159">
        <v>0</v>
      </c>
      <c r="J159">
        <v>0</v>
      </c>
      <c r="K159">
        <v>9</v>
      </c>
      <c r="L159">
        <v>0</v>
      </c>
      <c r="M159">
        <v>0</v>
      </c>
      <c r="N159">
        <v>3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3</v>
      </c>
      <c r="U159">
        <v>1</v>
      </c>
      <c r="V159">
        <v>2</v>
      </c>
      <c r="W159">
        <v>0</v>
      </c>
      <c r="X159">
        <v>2</v>
      </c>
      <c r="Z159">
        <f t="shared" si="4"/>
        <v>155</v>
      </c>
      <c r="AA159">
        <f t="shared" si="5"/>
        <v>155</v>
      </c>
    </row>
    <row r="160" spans="2:27">
      <c r="B160">
        <v>156</v>
      </c>
      <c r="C160">
        <v>156</v>
      </c>
      <c r="D160" t="s">
        <v>946</v>
      </c>
      <c r="E160">
        <v>3</v>
      </c>
      <c r="F160">
        <v>5</v>
      </c>
      <c r="G160">
        <v>6</v>
      </c>
      <c r="H160">
        <v>6</v>
      </c>
      <c r="I160">
        <v>0</v>
      </c>
      <c r="J160">
        <v>0</v>
      </c>
      <c r="K160">
        <v>11</v>
      </c>
      <c r="L160">
        <v>0</v>
      </c>
      <c r="M160">
        <v>0</v>
      </c>
      <c r="N160">
        <v>3</v>
      </c>
      <c r="O160">
        <v>1</v>
      </c>
      <c r="P160">
        <v>0</v>
      </c>
      <c r="Q160">
        <v>1</v>
      </c>
      <c r="R160">
        <v>0</v>
      </c>
      <c r="S160">
        <v>0</v>
      </c>
      <c r="T160">
        <v>4</v>
      </c>
      <c r="U160">
        <v>1</v>
      </c>
      <c r="V160">
        <v>2</v>
      </c>
      <c r="W160">
        <v>0</v>
      </c>
      <c r="X160">
        <v>4</v>
      </c>
      <c r="Z160">
        <f t="shared" si="4"/>
        <v>156</v>
      </c>
      <c r="AA160">
        <f t="shared" si="5"/>
        <v>156</v>
      </c>
    </row>
    <row r="161" spans="2:27">
      <c r="B161">
        <v>157</v>
      </c>
      <c r="C161">
        <v>157</v>
      </c>
      <c r="D161" t="s">
        <v>947</v>
      </c>
      <c r="E161">
        <v>3</v>
      </c>
      <c r="F161">
        <v>5</v>
      </c>
      <c r="G161">
        <v>6</v>
      </c>
      <c r="H161">
        <v>6</v>
      </c>
      <c r="I161">
        <v>0</v>
      </c>
      <c r="J161">
        <v>0</v>
      </c>
      <c r="K161">
        <v>12</v>
      </c>
      <c r="L161">
        <v>0</v>
      </c>
      <c r="M161">
        <v>0</v>
      </c>
      <c r="N161">
        <v>4</v>
      </c>
      <c r="O161">
        <v>3</v>
      </c>
      <c r="P161">
        <v>0</v>
      </c>
      <c r="Q161">
        <v>2</v>
      </c>
      <c r="R161">
        <v>0</v>
      </c>
      <c r="S161">
        <v>0</v>
      </c>
      <c r="T161">
        <v>5</v>
      </c>
      <c r="U161">
        <v>1</v>
      </c>
      <c r="V161">
        <v>2</v>
      </c>
      <c r="W161">
        <v>0</v>
      </c>
      <c r="X161">
        <v>5</v>
      </c>
      <c r="Z161">
        <f t="shared" si="4"/>
        <v>157</v>
      </c>
      <c r="AA161">
        <f t="shared" si="5"/>
        <v>157</v>
      </c>
    </row>
    <row r="162" spans="2:27">
      <c r="B162">
        <v>158</v>
      </c>
      <c r="C162">
        <v>158</v>
      </c>
      <c r="D162" t="s">
        <v>948</v>
      </c>
      <c r="E162">
        <v>3</v>
      </c>
      <c r="F162">
        <v>5</v>
      </c>
      <c r="G162">
        <v>6</v>
      </c>
      <c r="H162">
        <v>6</v>
      </c>
      <c r="I162">
        <v>1</v>
      </c>
      <c r="J162">
        <v>0</v>
      </c>
      <c r="K162">
        <v>8</v>
      </c>
      <c r="L162">
        <v>0</v>
      </c>
      <c r="M162">
        <v>0</v>
      </c>
      <c r="N162">
        <v>4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3</v>
      </c>
      <c r="U162">
        <v>1</v>
      </c>
      <c r="V162">
        <v>2</v>
      </c>
      <c r="W162">
        <v>0</v>
      </c>
      <c r="X162">
        <v>6</v>
      </c>
      <c r="Z162">
        <f t="shared" si="4"/>
        <v>158</v>
      </c>
      <c r="AA162">
        <f t="shared" si="5"/>
        <v>158</v>
      </c>
    </row>
    <row r="163" spans="2:27">
      <c r="B163">
        <v>159</v>
      </c>
      <c r="C163">
        <v>159</v>
      </c>
      <c r="D163" t="s">
        <v>949</v>
      </c>
      <c r="E163">
        <v>3</v>
      </c>
      <c r="F163">
        <v>5</v>
      </c>
      <c r="G163">
        <v>6</v>
      </c>
      <c r="H163">
        <v>6</v>
      </c>
      <c r="I163">
        <v>2</v>
      </c>
      <c r="J163">
        <v>0</v>
      </c>
      <c r="K163">
        <v>10</v>
      </c>
      <c r="L163">
        <v>0</v>
      </c>
      <c r="M163">
        <v>0</v>
      </c>
      <c r="N163">
        <v>2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U163">
        <v>2</v>
      </c>
      <c r="V163">
        <v>3</v>
      </c>
      <c r="W163">
        <v>0</v>
      </c>
      <c r="X163">
        <v>8</v>
      </c>
      <c r="Z163">
        <f t="shared" si="4"/>
        <v>159</v>
      </c>
      <c r="AA163">
        <f t="shared" si="5"/>
        <v>159</v>
      </c>
    </row>
    <row r="164" spans="2:27">
      <c r="B164">
        <v>160</v>
      </c>
      <c r="C164">
        <v>160</v>
      </c>
      <c r="D164" t="s">
        <v>950</v>
      </c>
      <c r="E164">
        <v>1</v>
      </c>
      <c r="F164">
        <v>2</v>
      </c>
      <c r="G164">
        <v>4</v>
      </c>
      <c r="H164">
        <v>16</v>
      </c>
      <c r="I164">
        <v>3</v>
      </c>
      <c r="J164">
        <v>0</v>
      </c>
      <c r="K164">
        <v>6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2</v>
      </c>
      <c r="R164">
        <v>0</v>
      </c>
      <c r="S164">
        <v>1</v>
      </c>
      <c r="T164">
        <v>3</v>
      </c>
      <c r="U164">
        <v>0</v>
      </c>
      <c r="V164">
        <v>2</v>
      </c>
      <c r="W164">
        <v>4</v>
      </c>
      <c r="X164">
        <v>0</v>
      </c>
      <c r="Z164">
        <f t="shared" si="4"/>
        <v>160</v>
      </c>
      <c r="AA164">
        <f t="shared" si="5"/>
        <v>160</v>
      </c>
    </row>
    <row r="165" spans="2:27">
      <c r="B165">
        <v>161</v>
      </c>
      <c r="C165">
        <v>161</v>
      </c>
      <c r="D165" t="s">
        <v>951</v>
      </c>
      <c r="E165">
        <v>1</v>
      </c>
      <c r="F165">
        <v>1</v>
      </c>
      <c r="G165">
        <v>3</v>
      </c>
      <c r="H165">
        <v>3</v>
      </c>
      <c r="I165">
        <v>24</v>
      </c>
      <c r="J165">
        <v>0</v>
      </c>
      <c r="K165">
        <v>3</v>
      </c>
      <c r="L165">
        <v>1</v>
      </c>
      <c r="M165">
        <v>0</v>
      </c>
      <c r="N165">
        <v>0</v>
      </c>
      <c r="O165">
        <v>0</v>
      </c>
      <c r="P165">
        <v>0</v>
      </c>
      <c r="Q165">
        <v>4</v>
      </c>
      <c r="R165">
        <v>0</v>
      </c>
      <c r="S165">
        <v>3</v>
      </c>
      <c r="T165">
        <v>5</v>
      </c>
      <c r="U165">
        <v>0</v>
      </c>
      <c r="V165">
        <v>20</v>
      </c>
      <c r="W165">
        <v>22</v>
      </c>
      <c r="X165">
        <v>2</v>
      </c>
      <c r="Z165">
        <f t="shared" si="4"/>
        <v>161</v>
      </c>
      <c r="AA165">
        <f t="shared" si="5"/>
        <v>161</v>
      </c>
    </row>
    <row r="166" spans="2:27">
      <c r="B166">
        <v>162</v>
      </c>
      <c r="C166">
        <v>162</v>
      </c>
      <c r="D166" t="s">
        <v>952</v>
      </c>
      <c r="E166">
        <v>1</v>
      </c>
      <c r="F166">
        <v>1</v>
      </c>
      <c r="G166">
        <v>2</v>
      </c>
      <c r="H166">
        <v>2</v>
      </c>
      <c r="I166">
        <v>9</v>
      </c>
      <c r="J166">
        <v>0</v>
      </c>
      <c r="K166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-2</v>
      </c>
      <c r="R166">
        <v>0</v>
      </c>
      <c r="S166">
        <v>3</v>
      </c>
      <c r="T166">
        <v>3</v>
      </c>
      <c r="U166">
        <v>0</v>
      </c>
      <c r="V166">
        <v>4</v>
      </c>
      <c r="W166">
        <v>4</v>
      </c>
      <c r="X166">
        <v>0</v>
      </c>
      <c r="Z166">
        <f t="shared" si="4"/>
        <v>162</v>
      </c>
      <c r="AA166">
        <f t="shared" si="5"/>
        <v>162</v>
      </c>
    </row>
    <row r="167" spans="2:27">
      <c r="B167">
        <v>163</v>
      </c>
      <c r="C167">
        <v>163</v>
      </c>
      <c r="D167" t="s">
        <v>953</v>
      </c>
      <c r="E167">
        <v>5</v>
      </c>
      <c r="F167">
        <v>7</v>
      </c>
      <c r="G167">
        <v>10</v>
      </c>
      <c r="H167">
        <v>10</v>
      </c>
      <c r="I167">
        <v>1</v>
      </c>
      <c r="J167">
        <v>0</v>
      </c>
      <c r="K167">
        <v>1</v>
      </c>
      <c r="L167">
        <v>0</v>
      </c>
      <c r="M167">
        <v>2</v>
      </c>
      <c r="N167">
        <v>1</v>
      </c>
      <c r="O167">
        <v>4</v>
      </c>
      <c r="P167">
        <v>0</v>
      </c>
      <c r="Q167">
        <v>2</v>
      </c>
      <c r="R167">
        <v>0</v>
      </c>
      <c r="S167">
        <v>0</v>
      </c>
      <c r="T167">
        <v>3</v>
      </c>
      <c r="U167">
        <v>1</v>
      </c>
      <c r="V167">
        <v>1</v>
      </c>
      <c r="W167">
        <v>0</v>
      </c>
      <c r="X167">
        <v>2</v>
      </c>
      <c r="Z167">
        <f t="shared" si="4"/>
        <v>163</v>
      </c>
      <c r="AA167">
        <f t="shared" si="5"/>
        <v>163</v>
      </c>
    </row>
    <row r="168" spans="2:27">
      <c r="B168">
        <v>164</v>
      </c>
      <c r="C168">
        <v>164</v>
      </c>
      <c r="D168" t="s">
        <v>954</v>
      </c>
      <c r="E168">
        <v>5</v>
      </c>
      <c r="F168">
        <v>36</v>
      </c>
      <c r="G168">
        <v>45</v>
      </c>
      <c r="H168">
        <v>10</v>
      </c>
      <c r="I168">
        <v>0</v>
      </c>
      <c r="J168">
        <v>0</v>
      </c>
      <c r="K168">
        <v>2</v>
      </c>
      <c r="L168">
        <v>0</v>
      </c>
      <c r="M168">
        <v>1</v>
      </c>
      <c r="N168">
        <v>2</v>
      </c>
      <c r="O168">
        <v>2</v>
      </c>
      <c r="P168">
        <v>0</v>
      </c>
      <c r="Q168">
        <v>1</v>
      </c>
      <c r="R168">
        <v>0</v>
      </c>
      <c r="S168">
        <v>0</v>
      </c>
      <c r="T168">
        <v>3</v>
      </c>
      <c r="U168">
        <v>1</v>
      </c>
      <c r="V168">
        <v>1</v>
      </c>
      <c r="W168">
        <v>0</v>
      </c>
      <c r="X168">
        <v>2</v>
      </c>
      <c r="Z168">
        <f t="shared" si="4"/>
        <v>164</v>
      </c>
      <c r="AA168">
        <f t="shared" si="5"/>
        <v>164</v>
      </c>
    </row>
    <row r="169" spans="2:27">
      <c r="B169">
        <v>165</v>
      </c>
      <c r="C169">
        <v>165</v>
      </c>
      <c r="D169" t="s">
        <v>1878</v>
      </c>
      <c r="E169">
        <v>5</v>
      </c>
      <c r="F169">
        <v>36</v>
      </c>
      <c r="G169">
        <v>45</v>
      </c>
      <c r="H169">
        <v>10</v>
      </c>
      <c r="I169">
        <v>0</v>
      </c>
      <c r="J169">
        <v>0</v>
      </c>
      <c r="K169">
        <v>3</v>
      </c>
      <c r="L169">
        <v>0</v>
      </c>
      <c r="M169">
        <v>1</v>
      </c>
      <c r="N169">
        <v>2</v>
      </c>
      <c r="O169">
        <v>1</v>
      </c>
      <c r="P169">
        <v>0</v>
      </c>
      <c r="Q169">
        <v>1</v>
      </c>
      <c r="R169">
        <v>0</v>
      </c>
      <c r="S169">
        <v>0</v>
      </c>
      <c r="T169">
        <v>2</v>
      </c>
      <c r="U169">
        <v>1</v>
      </c>
      <c r="V169">
        <v>1</v>
      </c>
      <c r="W169">
        <v>0</v>
      </c>
      <c r="X169">
        <v>4</v>
      </c>
      <c r="Z169">
        <f t="shared" ref="Z169:Z200" si="6">B169</f>
        <v>165</v>
      </c>
      <c r="AA169">
        <f t="shared" ref="AA169:AA200" si="7">C169</f>
        <v>165</v>
      </c>
    </row>
    <row r="170" spans="2:27">
      <c r="B170">
        <v>166</v>
      </c>
      <c r="C170">
        <v>166</v>
      </c>
      <c r="D170" t="s">
        <v>3384</v>
      </c>
      <c r="E170">
        <v>8</v>
      </c>
      <c r="F170">
        <v>14</v>
      </c>
      <c r="G170">
        <v>24</v>
      </c>
      <c r="H170">
        <v>20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</v>
      </c>
      <c r="U170">
        <v>1</v>
      </c>
      <c r="V170">
        <v>2</v>
      </c>
      <c r="W170">
        <v>4</v>
      </c>
      <c r="X170">
        <v>1</v>
      </c>
      <c r="Z170">
        <f t="shared" si="6"/>
        <v>166</v>
      </c>
      <c r="AA170">
        <f t="shared" si="7"/>
        <v>166</v>
      </c>
    </row>
    <row r="171" spans="2:27">
      <c r="B171">
        <v>167</v>
      </c>
      <c r="C171">
        <v>167</v>
      </c>
      <c r="D171" t="s">
        <v>3385</v>
      </c>
      <c r="E171">
        <v>20</v>
      </c>
      <c r="F171">
        <v>37</v>
      </c>
      <c r="G171">
        <v>46</v>
      </c>
      <c r="H171">
        <v>36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</v>
      </c>
      <c r="U171">
        <v>1</v>
      </c>
      <c r="V171">
        <v>2</v>
      </c>
      <c r="W171">
        <v>3</v>
      </c>
      <c r="X171">
        <v>2</v>
      </c>
      <c r="Z171">
        <f t="shared" si="6"/>
        <v>167</v>
      </c>
      <c r="AA171">
        <f t="shared" si="7"/>
        <v>167</v>
      </c>
    </row>
    <row r="172" spans="2:27">
      <c r="B172">
        <v>168</v>
      </c>
      <c r="C172">
        <v>168</v>
      </c>
      <c r="D172" t="s">
        <v>3386</v>
      </c>
      <c r="E172">
        <v>21</v>
      </c>
      <c r="F172">
        <v>38</v>
      </c>
      <c r="G172">
        <v>47</v>
      </c>
      <c r="H172">
        <v>37</v>
      </c>
      <c r="I172">
        <v>0</v>
      </c>
      <c r="J172">
        <v>8</v>
      </c>
      <c r="K172">
        <v>1</v>
      </c>
      <c r="L172">
        <v>0</v>
      </c>
      <c r="M172">
        <v>2</v>
      </c>
      <c r="N172">
        <v>0</v>
      </c>
      <c r="O172">
        <v>2</v>
      </c>
      <c r="P172">
        <v>0</v>
      </c>
      <c r="Q172">
        <v>0</v>
      </c>
      <c r="R172">
        <v>10</v>
      </c>
      <c r="S172">
        <v>0</v>
      </c>
      <c r="T172">
        <v>1</v>
      </c>
      <c r="U172">
        <v>7</v>
      </c>
      <c r="V172">
        <v>4</v>
      </c>
      <c r="W172">
        <v>0</v>
      </c>
      <c r="X172">
        <v>12</v>
      </c>
      <c r="Z172">
        <f t="shared" si="6"/>
        <v>168</v>
      </c>
      <c r="AA172">
        <f t="shared" si="7"/>
        <v>168</v>
      </c>
    </row>
    <row r="173" spans="2:27">
      <c r="B173">
        <v>169</v>
      </c>
      <c r="C173">
        <v>169</v>
      </c>
      <c r="D173" t="s">
        <v>3387</v>
      </c>
      <c r="E173">
        <v>21</v>
      </c>
      <c r="F173">
        <v>38</v>
      </c>
      <c r="G173">
        <v>47</v>
      </c>
      <c r="H173">
        <v>37</v>
      </c>
      <c r="I173">
        <v>0</v>
      </c>
      <c r="J173">
        <v>10</v>
      </c>
      <c r="K173">
        <v>2</v>
      </c>
      <c r="L173">
        <v>0</v>
      </c>
      <c r="M173">
        <v>2</v>
      </c>
      <c r="N173">
        <v>0</v>
      </c>
      <c r="O173">
        <v>3</v>
      </c>
      <c r="P173">
        <v>0</v>
      </c>
      <c r="Q173">
        <v>0</v>
      </c>
      <c r="R173">
        <v>12</v>
      </c>
      <c r="S173">
        <v>0</v>
      </c>
      <c r="T173">
        <v>2</v>
      </c>
      <c r="U173">
        <v>8</v>
      </c>
      <c r="V173">
        <v>5</v>
      </c>
      <c r="W173">
        <v>0</v>
      </c>
      <c r="X173">
        <v>13</v>
      </c>
      <c r="Z173">
        <f t="shared" si="6"/>
        <v>169</v>
      </c>
      <c r="AA173">
        <f t="shared" si="7"/>
        <v>169</v>
      </c>
    </row>
    <row r="174" spans="2:27">
      <c r="B174">
        <v>170</v>
      </c>
      <c r="C174">
        <v>170</v>
      </c>
      <c r="D174" t="s">
        <v>3388</v>
      </c>
      <c r="E174">
        <v>21</v>
      </c>
      <c r="F174">
        <v>38</v>
      </c>
      <c r="G174">
        <v>47</v>
      </c>
      <c r="H174">
        <v>37</v>
      </c>
      <c r="I174">
        <v>0</v>
      </c>
      <c r="J174">
        <v>12</v>
      </c>
      <c r="K174">
        <v>3</v>
      </c>
      <c r="L174">
        <v>0</v>
      </c>
      <c r="M174">
        <v>2</v>
      </c>
      <c r="N174">
        <v>0</v>
      </c>
      <c r="O174">
        <v>4</v>
      </c>
      <c r="P174">
        <v>0</v>
      </c>
      <c r="Q174">
        <v>1</v>
      </c>
      <c r="R174">
        <v>13</v>
      </c>
      <c r="S174">
        <v>0</v>
      </c>
      <c r="T174">
        <v>4</v>
      </c>
      <c r="U174">
        <v>8</v>
      </c>
      <c r="V174">
        <v>5</v>
      </c>
      <c r="W174">
        <v>0</v>
      </c>
      <c r="X174">
        <v>14</v>
      </c>
      <c r="Z174">
        <f t="shared" si="6"/>
        <v>170</v>
      </c>
      <c r="AA174">
        <f t="shared" si="7"/>
        <v>170</v>
      </c>
    </row>
    <row r="175" spans="2:27">
      <c r="B175">
        <v>171</v>
      </c>
      <c r="C175">
        <v>171</v>
      </c>
      <c r="D175" t="s">
        <v>3389</v>
      </c>
      <c r="E175">
        <v>5</v>
      </c>
      <c r="F175">
        <v>7</v>
      </c>
      <c r="G175">
        <v>10</v>
      </c>
      <c r="H175">
        <v>10</v>
      </c>
      <c r="I175">
        <v>0</v>
      </c>
      <c r="J175">
        <v>0</v>
      </c>
      <c r="K175">
        <v>1</v>
      </c>
      <c r="L175">
        <v>0</v>
      </c>
      <c r="M175">
        <v>1</v>
      </c>
      <c r="N175">
        <v>1</v>
      </c>
      <c r="O175">
        <v>6</v>
      </c>
      <c r="P175">
        <v>0</v>
      </c>
      <c r="Q175">
        <v>2</v>
      </c>
      <c r="R175">
        <v>1</v>
      </c>
      <c r="S175">
        <v>0</v>
      </c>
      <c r="T175">
        <v>3</v>
      </c>
      <c r="U175">
        <v>2</v>
      </c>
      <c r="V175">
        <v>1</v>
      </c>
      <c r="W175">
        <v>0</v>
      </c>
      <c r="X175">
        <v>2</v>
      </c>
      <c r="Z175">
        <f t="shared" si="6"/>
        <v>171</v>
      </c>
      <c r="AA175">
        <f t="shared" si="7"/>
        <v>171</v>
      </c>
    </row>
    <row r="176" spans="2:27">
      <c r="B176">
        <v>172</v>
      </c>
      <c r="C176">
        <v>172</v>
      </c>
      <c r="D176" t="s">
        <v>3390</v>
      </c>
      <c r="E176">
        <v>1</v>
      </c>
      <c r="F176">
        <v>2</v>
      </c>
      <c r="G176">
        <v>4</v>
      </c>
      <c r="H176">
        <v>16</v>
      </c>
      <c r="I176">
        <v>4</v>
      </c>
      <c r="J176">
        <v>0</v>
      </c>
      <c r="K176">
        <v>9</v>
      </c>
      <c r="L176">
        <v>1</v>
      </c>
      <c r="M176">
        <v>0</v>
      </c>
      <c r="N176">
        <v>1</v>
      </c>
      <c r="O176">
        <v>0</v>
      </c>
      <c r="P176">
        <v>0</v>
      </c>
      <c r="Q176">
        <v>2</v>
      </c>
      <c r="R176">
        <v>0</v>
      </c>
      <c r="S176">
        <v>1</v>
      </c>
      <c r="T176">
        <v>4</v>
      </c>
      <c r="U176">
        <v>0</v>
      </c>
      <c r="V176">
        <v>3</v>
      </c>
      <c r="W176">
        <v>4</v>
      </c>
      <c r="X176">
        <v>2</v>
      </c>
      <c r="Z176">
        <f t="shared" si="6"/>
        <v>172</v>
      </c>
      <c r="AA176">
        <f t="shared" si="7"/>
        <v>172</v>
      </c>
    </row>
    <row r="177" spans="2:27">
      <c r="B177">
        <v>173</v>
      </c>
      <c r="C177">
        <v>173</v>
      </c>
      <c r="D177" t="s">
        <v>3391</v>
      </c>
      <c r="E177">
        <v>4</v>
      </c>
      <c r="F177">
        <v>6</v>
      </c>
      <c r="G177">
        <v>21</v>
      </c>
      <c r="H177">
        <v>15</v>
      </c>
      <c r="I177">
        <v>1</v>
      </c>
      <c r="J177">
        <v>0</v>
      </c>
      <c r="K177">
        <v>10</v>
      </c>
      <c r="L177">
        <v>1</v>
      </c>
      <c r="M177">
        <v>0</v>
      </c>
      <c r="N177">
        <v>2</v>
      </c>
      <c r="O177">
        <v>0</v>
      </c>
      <c r="P177">
        <v>0</v>
      </c>
      <c r="Q177">
        <v>1</v>
      </c>
      <c r="R177">
        <v>0</v>
      </c>
      <c r="S177">
        <v>0</v>
      </c>
      <c r="T177">
        <v>4</v>
      </c>
      <c r="U177">
        <v>0</v>
      </c>
      <c r="V177">
        <v>6</v>
      </c>
      <c r="W177">
        <v>1</v>
      </c>
      <c r="X177">
        <v>3</v>
      </c>
      <c r="Z177">
        <f t="shared" si="6"/>
        <v>173</v>
      </c>
      <c r="AA177">
        <f t="shared" si="7"/>
        <v>173</v>
      </c>
    </row>
    <row r="178" spans="2:27">
      <c r="B178">
        <v>174</v>
      </c>
      <c r="C178">
        <v>174</v>
      </c>
      <c r="D178" t="s">
        <v>3392</v>
      </c>
      <c r="E178">
        <v>2</v>
      </c>
      <c r="F178">
        <v>3</v>
      </c>
      <c r="G178">
        <v>5</v>
      </c>
      <c r="H178">
        <v>5</v>
      </c>
      <c r="I178">
        <v>0</v>
      </c>
      <c r="J178">
        <v>3</v>
      </c>
      <c r="K178">
        <v>0</v>
      </c>
      <c r="L178">
        <v>0</v>
      </c>
      <c r="M178">
        <v>0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0</v>
      </c>
      <c r="Z178">
        <f t="shared" si="6"/>
        <v>174</v>
      </c>
      <c r="AA178">
        <f t="shared" si="7"/>
        <v>174</v>
      </c>
    </row>
    <row r="179" spans="2:27">
      <c r="B179">
        <v>175</v>
      </c>
      <c r="C179">
        <v>175</v>
      </c>
      <c r="D179" t="s">
        <v>3393</v>
      </c>
      <c r="E179">
        <v>22</v>
      </c>
      <c r="F179">
        <v>39</v>
      </c>
      <c r="G179">
        <v>48</v>
      </c>
      <c r="H179">
        <v>38</v>
      </c>
      <c r="I179">
        <v>0</v>
      </c>
      <c r="J179">
        <v>0</v>
      </c>
      <c r="K179">
        <v>6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5</v>
      </c>
      <c r="R179">
        <v>0</v>
      </c>
      <c r="S179">
        <v>0</v>
      </c>
      <c r="T179">
        <v>4</v>
      </c>
      <c r="U179">
        <v>3</v>
      </c>
      <c r="V179">
        <v>2</v>
      </c>
      <c r="W179">
        <v>0</v>
      </c>
      <c r="X179">
        <v>7</v>
      </c>
      <c r="Z179">
        <f t="shared" si="6"/>
        <v>175</v>
      </c>
      <c r="AA179">
        <f t="shared" si="7"/>
        <v>175</v>
      </c>
    </row>
    <row r="180" spans="2:27">
      <c r="B180">
        <v>176</v>
      </c>
      <c r="C180">
        <v>176</v>
      </c>
      <c r="D180" t="s">
        <v>3394</v>
      </c>
      <c r="E180">
        <v>22</v>
      </c>
      <c r="F180">
        <v>39</v>
      </c>
      <c r="G180">
        <v>48</v>
      </c>
      <c r="H180">
        <v>38</v>
      </c>
      <c r="I180">
        <v>0</v>
      </c>
      <c r="J180">
        <v>0</v>
      </c>
      <c r="K180">
        <v>8</v>
      </c>
      <c r="L180">
        <v>0</v>
      </c>
      <c r="M180">
        <v>0</v>
      </c>
      <c r="N180">
        <v>3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3</v>
      </c>
      <c r="U180">
        <v>1</v>
      </c>
      <c r="V180">
        <v>2</v>
      </c>
      <c r="W180">
        <v>0</v>
      </c>
      <c r="X180">
        <v>6</v>
      </c>
      <c r="Z180">
        <f t="shared" si="6"/>
        <v>176</v>
      </c>
      <c r="AA180">
        <f t="shared" si="7"/>
        <v>176</v>
      </c>
    </row>
    <row r="181" spans="2:27">
      <c r="B181">
        <v>177</v>
      </c>
      <c r="C181">
        <v>177</v>
      </c>
      <c r="D181" t="s">
        <v>3395</v>
      </c>
      <c r="E181">
        <v>22</v>
      </c>
      <c r="F181">
        <v>39</v>
      </c>
      <c r="G181">
        <v>48</v>
      </c>
      <c r="H181">
        <v>38</v>
      </c>
      <c r="I181">
        <v>0</v>
      </c>
      <c r="J181">
        <v>0</v>
      </c>
      <c r="K181">
        <v>9</v>
      </c>
      <c r="L181">
        <v>0</v>
      </c>
      <c r="M181">
        <v>0</v>
      </c>
      <c r="N181">
        <v>4</v>
      </c>
      <c r="O181">
        <v>0</v>
      </c>
      <c r="P181">
        <v>0</v>
      </c>
      <c r="Q181">
        <v>3</v>
      </c>
      <c r="R181">
        <v>0</v>
      </c>
      <c r="S181">
        <v>0</v>
      </c>
      <c r="T181">
        <v>5</v>
      </c>
      <c r="U181">
        <v>1</v>
      </c>
      <c r="V181">
        <v>2</v>
      </c>
      <c r="W181">
        <v>0</v>
      </c>
      <c r="X181">
        <v>6</v>
      </c>
      <c r="Z181">
        <f t="shared" si="6"/>
        <v>177</v>
      </c>
      <c r="AA181">
        <f t="shared" si="7"/>
        <v>177</v>
      </c>
    </row>
    <row r="182" spans="2:27">
      <c r="B182">
        <v>178</v>
      </c>
      <c r="C182">
        <v>178</v>
      </c>
      <c r="D182" t="s">
        <v>3396</v>
      </c>
      <c r="E182">
        <v>17</v>
      </c>
      <c r="F182">
        <v>33</v>
      </c>
      <c r="G182">
        <v>41</v>
      </c>
      <c r="H182">
        <v>33</v>
      </c>
      <c r="I182">
        <v>0</v>
      </c>
      <c r="J182">
        <v>0</v>
      </c>
      <c r="K182">
        <v>0</v>
      </c>
      <c r="L182">
        <v>0</v>
      </c>
      <c r="M182">
        <v>2</v>
      </c>
      <c r="N182">
        <v>0</v>
      </c>
      <c r="O182">
        <v>9</v>
      </c>
      <c r="P182">
        <v>0</v>
      </c>
      <c r="Q182">
        <v>2</v>
      </c>
      <c r="R182">
        <v>0</v>
      </c>
      <c r="S182">
        <v>0</v>
      </c>
      <c r="T182">
        <v>4</v>
      </c>
      <c r="U182">
        <v>8</v>
      </c>
      <c r="V182">
        <v>2</v>
      </c>
      <c r="W182">
        <v>0</v>
      </c>
      <c r="X182">
        <v>18</v>
      </c>
      <c r="Z182">
        <f t="shared" si="6"/>
        <v>178</v>
      </c>
      <c r="AA182">
        <f t="shared" si="7"/>
        <v>178</v>
      </c>
    </row>
    <row r="183" spans="2:27">
      <c r="B183">
        <v>179</v>
      </c>
      <c r="C183">
        <v>179</v>
      </c>
      <c r="D183" t="s">
        <v>3401</v>
      </c>
      <c r="E183">
        <v>2</v>
      </c>
      <c r="F183">
        <v>3</v>
      </c>
      <c r="G183">
        <v>5</v>
      </c>
      <c r="H183">
        <v>5</v>
      </c>
      <c r="I183">
        <v>0</v>
      </c>
      <c r="J183">
        <v>14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2</v>
      </c>
      <c r="R183">
        <v>0</v>
      </c>
      <c r="S183">
        <v>1</v>
      </c>
      <c r="T183">
        <v>4</v>
      </c>
      <c r="U183">
        <v>2</v>
      </c>
      <c r="V183">
        <v>4</v>
      </c>
      <c r="W183">
        <v>2</v>
      </c>
      <c r="X183">
        <v>0</v>
      </c>
      <c r="Z183">
        <f t="shared" si="6"/>
        <v>179</v>
      </c>
      <c r="AA183">
        <f t="shared" si="7"/>
        <v>179</v>
      </c>
    </row>
    <row r="184" spans="2:27">
      <c r="B184">
        <v>180</v>
      </c>
      <c r="C184">
        <v>180</v>
      </c>
      <c r="D184" t="s">
        <v>3434</v>
      </c>
      <c r="E184">
        <v>21</v>
      </c>
      <c r="F184">
        <v>38</v>
      </c>
      <c r="G184">
        <v>47</v>
      </c>
      <c r="H184">
        <v>37</v>
      </c>
      <c r="I184">
        <v>0</v>
      </c>
      <c r="J184">
        <v>11</v>
      </c>
      <c r="K184">
        <v>3</v>
      </c>
      <c r="L184">
        <v>0</v>
      </c>
      <c r="M184">
        <v>2</v>
      </c>
      <c r="N184">
        <v>0</v>
      </c>
      <c r="O184">
        <v>4</v>
      </c>
      <c r="P184">
        <v>0</v>
      </c>
      <c r="Q184">
        <v>0</v>
      </c>
      <c r="R184">
        <v>12</v>
      </c>
      <c r="S184">
        <v>0</v>
      </c>
      <c r="T184">
        <v>3</v>
      </c>
      <c r="U184">
        <v>8</v>
      </c>
      <c r="V184">
        <v>5</v>
      </c>
      <c r="W184">
        <v>0</v>
      </c>
      <c r="X184">
        <v>14</v>
      </c>
      <c r="Z184">
        <f t="shared" si="6"/>
        <v>180</v>
      </c>
      <c r="AA184">
        <f t="shared" si="7"/>
        <v>180</v>
      </c>
    </row>
    <row r="185" spans="2:27">
      <c r="B185">
        <v>181</v>
      </c>
      <c r="C185">
        <v>181</v>
      </c>
      <c r="D185" t="s">
        <v>3435</v>
      </c>
      <c r="E185">
        <v>3</v>
      </c>
      <c r="F185">
        <v>5</v>
      </c>
      <c r="G185">
        <v>6</v>
      </c>
      <c r="H185">
        <v>6</v>
      </c>
      <c r="I185">
        <v>0</v>
      </c>
      <c r="J185">
        <v>0</v>
      </c>
      <c r="K185">
        <v>5</v>
      </c>
      <c r="L185">
        <v>0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2</v>
      </c>
      <c r="U185">
        <v>1</v>
      </c>
      <c r="V185">
        <v>2</v>
      </c>
      <c r="W185">
        <v>0</v>
      </c>
      <c r="X185">
        <v>2</v>
      </c>
      <c r="Z185">
        <f t="shared" si="6"/>
        <v>181</v>
      </c>
      <c r="AA185">
        <f t="shared" si="7"/>
        <v>181</v>
      </c>
    </row>
    <row r="186" spans="2:27">
      <c r="B186">
        <v>182</v>
      </c>
      <c r="C186">
        <v>182</v>
      </c>
      <c r="D186" t="s">
        <v>3436</v>
      </c>
      <c r="E186">
        <v>3</v>
      </c>
      <c r="F186">
        <v>5</v>
      </c>
      <c r="G186">
        <v>6</v>
      </c>
      <c r="H186">
        <v>6</v>
      </c>
      <c r="I186">
        <v>0</v>
      </c>
      <c r="J186">
        <v>0</v>
      </c>
      <c r="K186">
        <v>8</v>
      </c>
      <c r="L186">
        <v>0</v>
      </c>
      <c r="M186">
        <v>0</v>
      </c>
      <c r="N186">
        <v>4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3</v>
      </c>
      <c r="U186">
        <v>1</v>
      </c>
      <c r="V186">
        <v>2</v>
      </c>
      <c r="W186">
        <v>0</v>
      </c>
      <c r="X186">
        <v>2</v>
      </c>
      <c r="Z186">
        <f t="shared" si="6"/>
        <v>182</v>
      </c>
      <c r="AA186">
        <f t="shared" si="7"/>
        <v>182</v>
      </c>
    </row>
    <row r="187" spans="2:27">
      <c r="B187">
        <v>183</v>
      </c>
      <c r="C187">
        <v>183</v>
      </c>
      <c r="D187" t="s">
        <v>3437</v>
      </c>
      <c r="E187">
        <v>1</v>
      </c>
      <c r="F187">
        <v>1</v>
      </c>
      <c r="G187">
        <v>3</v>
      </c>
      <c r="H187">
        <v>3</v>
      </c>
      <c r="I187">
        <v>24</v>
      </c>
      <c r="J187">
        <v>0</v>
      </c>
      <c r="K187">
        <v>3</v>
      </c>
      <c r="L187">
        <v>1</v>
      </c>
      <c r="M187">
        <v>0</v>
      </c>
      <c r="N187">
        <v>1</v>
      </c>
      <c r="O187">
        <v>0</v>
      </c>
      <c r="P187">
        <v>0</v>
      </c>
      <c r="Q187">
        <v>7</v>
      </c>
      <c r="R187">
        <v>0</v>
      </c>
      <c r="S187">
        <v>3</v>
      </c>
      <c r="T187">
        <v>6</v>
      </c>
      <c r="U187">
        <v>0</v>
      </c>
      <c r="V187">
        <v>20</v>
      </c>
      <c r="W187">
        <v>22</v>
      </c>
      <c r="X187">
        <v>18</v>
      </c>
      <c r="Z187">
        <f t="shared" si="6"/>
        <v>183</v>
      </c>
      <c r="AA187">
        <f t="shared" si="7"/>
        <v>183</v>
      </c>
    </row>
    <row r="188" spans="2:27">
      <c r="B188">
        <v>184</v>
      </c>
      <c r="C188">
        <v>184</v>
      </c>
      <c r="D188" t="s">
        <v>3444</v>
      </c>
      <c r="E188">
        <v>3</v>
      </c>
      <c r="F188">
        <v>5</v>
      </c>
      <c r="G188">
        <v>6</v>
      </c>
      <c r="H188">
        <v>6</v>
      </c>
      <c r="I188">
        <v>3</v>
      </c>
      <c r="J188">
        <v>0</v>
      </c>
      <c r="K188">
        <v>6</v>
      </c>
      <c r="L188">
        <v>0</v>
      </c>
      <c r="M188">
        <v>0</v>
      </c>
      <c r="N188">
        <v>2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3</v>
      </c>
      <c r="U188">
        <v>1</v>
      </c>
      <c r="V188">
        <v>2</v>
      </c>
      <c r="W188">
        <v>0</v>
      </c>
      <c r="X188">
        <v>6</v>
      </c>
      <c r="Z188">
        <f t="shared" si="6"/>
        <v>184</v>
      </c>
      <c r="AA188">
        <f t="shared" si="7"/>
        <v>184</v>
      </c>
    </row>
    <row r="189" spans="2:27">
      <c r="Z189">
        <f t="shared" si="6"/>
        <v>0</v>
      </c>
      <c r="AA189">
        <f t="shared" si="7"/>
        <v>0</v>
      </c>
    </row>
    <row r="190" spans="2:27">
      <c r="Z190">
        <f t="shared" si="6"/>
        <v>0</v>
      </c>
      <c r="AA190">
        <f t="shared" si="7"/>
        <v>0</v>
      </c>
    </row>
    <row r="191" spans="2:27">
      <c r="Z191">
        <f t="shared" si="6"/>
        <v>0</v>
      </c>
      <c r="AA191">
        <f t="shared" si="7"/>
        <v>0</v>
      </c>
    </row>
    <row r="192" spans="2:27">
      <c r="Z192">
        <f t="shared" si="6"/>
        <v>0</v>
      </c>
      <c r="AA192">
        <f t="shared" si="7"/>
        <v>0</v>
      </c>
    </row>
    <row r="193" spans="26:27">
      <c r="Z193">
        <f t="shared" si="6"/>
        <v>0</v>
      </c>
      <c r="AA193">
        <f t="shared" si="7"/>
        <v>0</v>
      </c>
    </row>
    <row r="194" spans="26:27">
      <c r="Z194">
        <f t="shared" si="6"/>
        <v>0</v>
      </c>
      <c r="AA194">
        <f t="shared" si="7"/>
        <v>0</v>
      </c>
    </row>
    <row r="195" spans="26:27">
      <c r="Z195">
        <f t="shared" si="6"/>
        <v>0</v>
      </c>
      <c r="AA195">
        <f t="shared" si="7"/>
        <v>0</v>
      </c>
    </row>
    <row r="196" spans="26:27">
      <c r="Z196">
        <f t="shared" si="6"/>
        <v>0</v>
      </c>
      <c r="AA196">
        <f t="shared" si="7"/>
        <v>0</v>
      </c>
    </row>
    <row r="197" spans="26:27">
      <c r="Z197">
        <f t="shared" si="6"/>
        <v>0</v>
      </c>
      <c r="AA197">
        <f t="shared" si="7"/>
        <v>0</v>
      </c>
    </row>
    <row r="198" spans="26:27">
      <c r="Z198">
        <f t="shared" si="6"/>
        <v>0</v>
      </c>
      <c r="AA198">
        <f t="shared" si="7"/>
        <v>0</v>
      </c>
    </row>
    <row r="199" spans="26:27">
      <c r="Z199">
        <f t="shared" si="6"/>
        <v>0</v>
      </c>
      <c r="AA199">
        <f t="shared" si="7"/>
        <v>0</v>
      </c>
    </row>
    <row r="200" spans="26:27">
      <c r="Z200">
        <f t="shared" si="6"/>
        <v>0</v>
      </c>
      <c r="AA200">
        <f t="shared" si="7"/>
        <v>0</v>
      </c>
    </row>
  </sheetData>
  <mergeCells count="1">
    <mergeCell ref="Z4:AA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24</vt:i4>
      </vt:variant>
    </vt:vector>
  </HeadingPairs>
  <TitlesOfParts>
    <vt:vector size="45" baseType="lpstr">
      <vt:lpstr>首页</vt:lpstr>
      <vt:lpstr>说明</vt:lpstr>
      <vt:lpstr>常用快速页</vt:lpstr>
      <vt:lpstr>远征查询</vt:lpstr>
      <vt:lpstr>任务查询</vt:lpstr>
      <vt:lpstr>舰娘列表</vt:lpstr>
      <vt:lpstr>舰娘建造</vt:lpstr>
      <vt:lpstr>舰娘装备</vt:lpstr>
      <vt:lpstr>装备开发</vt:lpstr>
      <vt:lpstr>装备改修</vt:lpstr>
      <vt:lpstr>改修数据</vt:lpstr>
      <vt:lpstr>经验计算</vt:lpstr>
      <vt:lpstr>演习计算</vt:lpstr>
      <vt:lpstr>舰娘数据</vt:lpstr>
      <vt:lpstr>远征数据</vt:lpstr>
      <vt:lpstr>深海数据</vt:lpstr>
      <vt:lpstr>深海装备数据</vt:lpstr>
      <vt:lpstr>通用参数</vt:lpstr>
      <vt:lpstr>数据转换</vt:lpstr>
      <vt:lpstr>等级经验数据</vt:lpstr>
      <vt:lpstr>舰娘装备数据</vt:lpstr>
      <vt:lpstr>改修数据_装备名</vt:lpstr>
      <vt:lpstr>改修数据_装备名基准全数据</vt:lpstr>
      <vt:lpstr>数据转换_射程</vt:lpstr>
      <vt:lpstr>数据转换_星期转换</vt:lpstr>
      <vt:lpstr>数据转换_装备种1</vt:lpstr>
      <vt:lpstr>数据转换_装备种2</vt:lpstr>
      <vt:lpstr>数据转换_装备种3</vt:lpstr>
      <vt:lpstr>数据转换_装备种4</vt:lpstr>
      <vt:lpstr>数据转换_速力</vt:lpstr>
      <vt:lpstr>数据转换_舰种</vt:lpstr>
      <vt:lpstr>是否选择</vt:lpstr>
      <vt:lpstr>星期选择</vt:lpstr>
      <vt:lpstr>大发数选择</vt:lpstr>
      <vt:lpstr>等级经验数据_地图经验表</vt:lpstr>
      <vt:lpstr>等级经验数据_地图编号</vt:lpstr>
      <vt:lpstr>等级经验数据_等级经验查询表</vt:lpstr>
      <vt:lpstr>等级经验数据_等级选择</vt:lpstr>
      <vt:lpstr>战斗评价</vt:lpstr>
      <vt:lpstr>舰娘数据_舰娘名基准全数据</vt:lpstr>
      <vt:lpstr>舰娘装备数据_装备号基准全数据</vt:lpstr>
      <vt:lpstr>舰娘属性阶段</vt:lpstr>
      <vt:lpstr>远征数据_远征号</vt:lpstr>
      <vt:lpstr>远征数据_远征号基准全数据</vt:lpstr>
      <vt:lpstr>远征每时间选择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2016-08-06T09:35:19Z</dcterms:modified>
</cp:coreProperties>
</file>